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nnpardue/Downloads/"/>
    </mc:Choice>
  </mc:AlternateContent>
  <xr:revisionPtr revIDLastSave="0" documentId="13_ncr:1_{233F466B-CDA0-FF42-9C0D-11F36C48E783}" xr6:coauthVersionLast="47" xr6:coauthVersionMax="47" xr10:uidLastSave="{00000000-0000-0000-0000-000000000000}"/>
  <bookViews>
    <workbookView xWindow="0" yWindow="500" windowWidth="28800" windowHeight="15900" activeTab="1" xr2:uid="{00000000-000D-0000-FFFF-FFFF00000000}"/>
  </bookViews>
  <sheets>
    <sheet name="Kickstarter" sheetId="1" r:id="rId1"/>
    <sheet name="Theater Outcomes by Launch Date" sheetId="13" r:id="rId2"/>
    <sheet name="Outcomes Based on Goals" sheetId="16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</sheets>
  <definedNames>
    <definedName name="_xlnm._FilterDatabase" localSheetId="0" hidden="1">Kickstarter!$A$1:$U$4115</definedName>
    <definedName name="_xlnm._FilterDatabase" localSheetId="2" hidden="1">'Outcomes Based on Goals'!$A$1:$H$13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E3" i="16"/>
  <c r="E4" i="16"/>
  <c r="E5" i="16"/>
  <c r="E6" i="16"/>
  <c r="E7" i="16"/>
  <c r="E8" i="16"/>
  <c r="E9" i="16"/>
  <c r="E10" i="16"/>
  <c r="E11" i="16"/>
  <c r="E12" i="16"/>
  <c r="E13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4" i="16"/>
  <c r="B3" i="16"/>
  <c r="C2" i="16"/>
  <c r="B13" i="16"/>
  <c r="B12" i="16"/>
  <c r="B11" i="16"/>
  <c r="B10" i="16"/>
  <c r="B9" i="16"/>
  <c r="B8" i="16"/>
  <c r="B7" i="16"/>
  <c r="B6" i="16"/>
  <c r="B5" i="16"/>
  <c r="B2" i="16"/>
  <c r="S441" i="1"/>
  <c r="C16" i="9"/>
  <c r="C15" i="9"/>
  <c r="C17" i="9" s="1"/>
  <c r="C6" i="9"/>
  <c r="C5" i="9"/>
  <c r="C14" i="9"/>
  <c r="C4" i="9"/>
  <c r="B16" i="9"/>
  <c r="B15" i="9"/>
  <c r="B5" i="9"/>
  <c r="B14" i="9"/>
  <c r="B6" i="9"/>
  <c r="B4" i="9"/>
  <c r="C13" i="9"/>
  <c r="B13" i="9"/>
  <c r="C12" i="9"/>
  <c r="B12" i="9"/>
  <c r="B3" i="9"/>
  <c r="B2" i="9"/>
  <c r="C3" i="9"/>
  <c r="C2" i="9"/>
  <c r="F3" i="6"/>
  <c r="F4" i="6"/>
  <c r="F5" i="6"/>
  <c r="F6" i="6"/>
  <c r="F2" i="6"/>
  <c r="D3" i="6"/>
  <c r="D4" i="6"/>
  <c r="D5" i="6"/>
  <c r="D6" i="6"/>
  <c r="D2" i="6"/>
  <c r="B3" i="6"/>
  <c r="C3" i="6" s="1"/>
  <c r="B4" i="6"/>
  <c r="C4" i="6" s="1"/>
  <c r="B5" i="6"/>
  <c r="C5" i="6" s="1"/>
  <c r="B6" i="6"/>
  <c r="C6" i="6" s="1"/>
  <c r="B2" i="6"/>
  <c r="C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U441" i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555" i="1"/>
  <c r="O5556" i="1"/>
  <c r="O5557" i="1"/>
  <c r="O5558" i="1"/>
  <c r="O5559" i="1"/>
  <c r="O5560" i="1"/>
  <c r="O5561" i="1"/>
  <c r="O5562" i="1"/>
  <c r="O5563" i="1"/>
  <c r="O3" i="1"/>
  <c r="O4" i="1"/>
  <c r="O5" i="1"/>
  <c r="O6" i="1"/>
  <c r="O2" i="1"/>
  <c r="E2" i="16" l="1"/>
  <c r="H2" i="16" s="1"/>
  <c r="B17" i="9"/>
  <c r="B7" i="9"/>
  <c r="C7" i="9"/>
  <c r="G2" i="16" l="1"/>
  <c r="F2" i="16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<sst xmlns="http://schemas.openxmlformats.org/spreadsheetml/2006/main" count="33050" uniqueCount="8421">
  <si>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</si>
  <si>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</si>
  <si>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</si>
  <si>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</si>
  <si>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</si>
  <si>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</si>
  <si>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</si>
  <si>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</si>
  <si>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</si>
  <si>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</si>
  <si>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</si>
  <si>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</si>
  <si>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</si>
  <si>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</si>
  <si>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</si>
  <si>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</si>
  <si>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</si>
  <si>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</si>
  <si>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</si>
  <si>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</si>
  <si>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</si>
  <si>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</si>
  <si>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</si>
  <si>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</si>
  <si>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</si>
  <si>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</si>
  <si>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</si>
  <si>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</si>
  <si>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</si>
  <si>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</si>
  <si>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</si>
  <si>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</si>
  <si>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</si>
  <si>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</si>
  <si>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</si>
  <si>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</si>
  <si>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</si>
  <si>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</si>
  <si>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</si>
  <si>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</si>
  <si>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</si>
  <si>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</si>
  <si>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</si>
  <si>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</si>
  <si>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</si>
  <si>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</si>
  <si>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</si>
  <si>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</si>
  <si>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</si>
  <si>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</si>
  <si>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</si>
  <si>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</si>
  <si>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</si>
  <si>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</si>
  <si>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</si>
  <si>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</si>
  <si>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</si>
  <si>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</si>
  <si>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</si>
  <si>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</si>
  <si>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</si>
  <si>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</si>
  <si>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</si>
  <si>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</si>
  <si>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</si>
  <si>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</si>
  <si>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</si>
  <si>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</si>
  <si>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</si>
  <si>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</si>
  <si>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</si>
  <si>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</si>
  <si>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</si>
  <si>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</si>
  <si>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</si>
  <si>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</si>
  <si>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</si>
  <si>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</si>
  <si>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</si>
  <si>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</si>
  <si>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</si>
  <si>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</si>
  <si>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</si>
  <si>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</si>
  <si>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</si>
  <si>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</si>
  <si>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</si>
  <si>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</si>
  <si>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</si>
  <si>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</si>
  <si>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</si>
  <si>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</si>
  <si>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</si>
  <si>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</si>
  <si>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</si>
  <si>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</si>
  <si>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</si>
  <si>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</si>
  <si>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</si>
  <si>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</si>
  <si>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</si>
  <si>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</si>
  <si>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</si>
  <si>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</si>
  <si>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</si>
  <si>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</si>
  <si>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</si>
  <si>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</si>
  <si>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</si>
  <si>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</si>
  <si>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</si>
  <si>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</si>
  <si>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</si>
  <si>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</si>
  <si>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</si>
  <si>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</si>
  <si>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</si>
  <si>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</si>
  <si>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</si>
  <si>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</si>
  <si>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</si>
  <si>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</si>
  <si>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</si>
  <si>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</si>
  <si>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</si>
  <si>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</si>
  <si>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</si>
  <si>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</si>
  <si>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</si>
  <si>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</si>
  <si>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</si>
  <si>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</si>
  <si>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</si>
  <si>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</si>
  <si>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</si>
  <si>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</si>
  <si>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</si>
  <si>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</si>
  <si>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</si>
  <si>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</si>
  <si>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</si>
  <si>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</si>
  <si>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</si>
  <si>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</si>
  <si>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</si>
  <si>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</si>
  <si>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</si>
  <si>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</si>
  <si>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</si>
  <si>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</si>
  <si>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</si>
  <si>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</si>
  <si>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</si>
  <si>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</si>
  <si>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</si>
  <si>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</si>
  <si>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</si>
  <si>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</si>
  <si>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</si>
  <si>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</si>
  <si>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</si>
  <si>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</si>
  <si>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</si>
  <si>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</si>
  <si>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</si>
  <si>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</si>
  <si>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</si>
  <si>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</si>
  <si>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</si>
  <si>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</si>
  <si>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</si>
  <si>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</si>
  <si>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</si>
  <si>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</si>
  <si>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</si>
  <si>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</si>
  <si>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</si>
  <si>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</si>
  <si>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</si>
  <si>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</si>
  <si>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</si>
  <si>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</si>
  <si>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</si>
  <si>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</si>
  <si>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</si>
  <si>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</si>
  <si>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</si>
  <si>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</si>
  <si>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</si>
  <si>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</si>
  <si>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</si>
  <si>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</si>
  <si>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</si>
  <si>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</si>
  <si>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</si>
  <si>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</si>
  <si>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</si>
  <si>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</si>
  <si>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</si>
  <si>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</si>
  <si>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</si>
  <si>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</si>
  <si>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</si>
  <si>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</si>
  <si>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</si>
  <si>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</si>
  <si>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</si>
  <si>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</si>
  <si>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</si>
  <si>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</si>
  <si>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</si>
  <si>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</si>
  <si>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</si>
  <si>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</si>
  <si>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</si>
  <si>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</si>
  <si>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</si>
  <si>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</si>
  <si>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</si>
  <si>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</si>
  <si>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</si>
  <si>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</si>
  <si>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</si>
  <si>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</si>
  <si>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</si>
  <si>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</si>
  <si>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</si>
  <si>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</si>
  <si>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</si>
  <si>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</si>
  <si>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</si>
  <si>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</si>
  <si>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</si>
  <si>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</si>
  <si>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</si>
  <si>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</si>
  <si>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</si>
  <si>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</si>
  <si>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</si>
  <si>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</si>
  <si>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</si>
  <si>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</si>
  <si>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</si>
  <si>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</si>
  <si>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</si>
  <si>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</si>
  <si>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</si>
  <si>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</si>
  <si>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</si>
  <si>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</si>
  <si>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</si>
  <si>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</si>
  <si>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</si>
  <si>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</si>
  <si>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</si>
  <si>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</si>
  <si>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</si>
  <si>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</si>
  <si>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</si>
  <si>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</si>
  <si>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</si>
  <si>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</si>
  <si>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</si>
  <si>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</si>
  <si>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</si>
  <si>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</si>
  <si>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</si>
  <si>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</si>
  <si>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</si>
  <si>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</si>
  <si>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</si>
  <si>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</si>
  <si>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</si>
  <si>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</si>
  <si>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</si>
  <si>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</si>
  <si>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</si>
  <si>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</si>
  <si>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</si>
  <si>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</si>
  <si>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</si>
  <si>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</si>
  <si>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</si>
  <si>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</si>
  <si>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</si>
  <si>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</si>
  <si>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</si>
  <si>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</si>
  <si>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</si>
  <si>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</si>
  <si>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</si>
  <si>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</si>
  <si>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</si>
  <si>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</si>
  <si>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</si>
  <si>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</si>
  <si>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</si>
  <si>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</si>
  <si>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</si>
  <si>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</si>
  <si>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</si>
  <si>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</si>
  <si>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</si>
  <si>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</si>
  <si>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</si>
  <si>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</si>
  <si>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</si>
  <si>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</si>
  <si>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</si>
  <si>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</si>
  <si>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</si>
  <si>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</si>
  <si>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</si>
  <si>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</si>
  <si>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</si>
  <si>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</si>
  <si>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</si>
  <si>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</si>
  <si>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</si>
  <si>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</si>
  <si>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</si>
  <si>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</si>
  <si>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</si>
  <si>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</si>
  <si>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</si>
  <si>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</si>
  <si>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</si>
  <si>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</si>
  <si>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</si>
  <si>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</si>
  <si>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</si>
  <si>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</si>
  <si>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</si>
  <si>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</si>
  <si>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</si>
  <si>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</si>
  <si>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</si>
  <si>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</si>
  <si>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</si>
  <si>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</si>
  <si>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</si>
  <si>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</si>
  <si>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</si>
  <si>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</si>
  <si>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</si>
  <si>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</si>
  <si>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</si>
  <si>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</si>
  <si>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</si>
  <si>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</si>
  <si>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</si>
  <si>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</si>
  <si>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</si>
  <si>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</si>
  <si>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</si>
  <si>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</si>
  <si>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</si>
  <si>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</si>
  <si>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</si>
  <si>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</si>
  <si>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</si>
  <si>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</si>
  <si>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</si>
  <si>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</si>
  <si>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</si>
  <si>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</si>
  <si>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</si>
  <si>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</si>
  <si>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</si>
  <si>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</si>
  <si>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</si>
  <si>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</si>
  <si>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</si>
  <si>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</si>
  <si>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</si>
  <si>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</si>
  <si>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</si>
  <si>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</si>
  <si>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</si>
  <si>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</si>
  <si>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</si>
  <si>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</si>
  <si>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</si>
  <si>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</si>
  <si>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</si>
  <si>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</si>
  <si>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</si>
  <si>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</si>
  <si>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</si>
  <si>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</si>
  <si>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</si>
  <si>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</si>
  <si>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</si>
  <si>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</si>
  <si>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</si>
  <si>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</si>
  <si>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</si>
  <si>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</si>
  <si>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</si>
  <si>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</si>
  <si>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</si>
  <si>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</si>
  <si>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</si>
  <si>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</si>
  <si>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</si>
  <si>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</si>
  <si>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</si>
  <si>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</si>
  <si>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</si>
  <si>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</si>
  <si>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</si>
  <si>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</si>
  <si>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</si>
  <si>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</si>
  <si>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</si>
  <si>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</si>
  <si>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</si>
  <si>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</si>
  <si>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</si>
  <si>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</si>
  <si>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</si>
  <si>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</si>
  <si>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</si>
  <si>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</si>
  <si>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</si>
  <si>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</si>
  <si>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</si>
  <si>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</si>
  <si>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</si>
  <si>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</si>
  <si>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</si>
  <si>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</si>
  <si>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</si>
  <si>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</si>
  <si>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</si>
  <si>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</si>
  <si>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</si>
  <si>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</si>
  <si>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</si>
  <si>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</si>
  <si>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</si>
  <si>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</si>
  <si>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</si>
  <si>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</si>
  <si>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</si>
  <si>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</si>
  <si>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</si>
  <si>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</si>
  <si>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</si>
  <si>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</si>
  <si>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</si>
  <si>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</si>
  <si>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</si>
  <si>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</si>
  <si>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</si>
  <si>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</si>
  <si>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</si>
  <si>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</si>
  <si>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</si>
  <si>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</si>
  <si>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</si>
  <si>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</si>
  <si>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</si>
  <si>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</si>
  <si>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</si>
  <si>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</si>
  <si>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</si>
  <si>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</si>
  <si>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</si>
  <si>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</si>
  <si>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</si>
  <si>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</si>
  <si>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</si>
  <si>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</si>
  <si>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</si>
  <si>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</si>
  <si>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</si>
  <si>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</si>
  <si>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</si>
  <si>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</si>
  <si>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</si>
  <si>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</si>
  <si>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</si>
  <si>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</si>
  <si>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</si>
  <si>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</si>
  <si>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</si>
  <si>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</si>
  <si>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</si>
  <si>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</si>
  <si>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</si>
  <si>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</si>
  <si>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</si>
  <si>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</si>
  <si>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</si>
  <si>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</si>
  <si>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</si>
  <si>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</si>
  <si>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</si>
  <si>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</si>
  <si>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</si>
  <si>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</si>
  <si>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</si>
  <si>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</si>
  <si>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</si>
  <si>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</si>
  <si>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</si>
  <si>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</si>
  <si>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</si>
  <si>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</si>
  <si>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</si>
  <si>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</si>
  <si>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</si>
  <si>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</si>
  <si>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</si>
  <si>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</si>
  <si>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</si>
  <si>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</si>
  <si>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</si>
  <si>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</si>
  <si>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</si>
  <si>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</si>
  <si>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</si>
  <si>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</si>
  <si>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</si>
  <si>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</si>
  <si>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</si>
  <si>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</si>
  <si>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</si>
  <si>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</si>
  <si>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</si>
  <si>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</si>
  <si>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</si>
  <si>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</si>
  <si>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</si>
  <si>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</si>
  <si>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</si>
  <si>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</si>
  <si>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</si>
  <si>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</si>
  <si>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</si>
  <si>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</si>
  <si>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</si>
  <si>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</si>
  <si>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</si>
  <si>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</si>
  <si>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</si>
  <si>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</si>
  <si>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</si>
  <si>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</si>
  <si>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</si>
  <si>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</si>
  <si>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</si>
  <si>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</si>
  <si>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</si>
  <si>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</si>
  <si>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</si>
  <si>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</si>
  <si>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</si>
  <si>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</si>
  <si>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</si>
  <si>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</si>
  <si>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</si>
  <si>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</si>
  <si>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</si>
  <si>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</si>
  <si>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</si>
  <si>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</si>
  <si>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</si>
  <si>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</si>
  <si>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</si>
  <si>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</si>
  <si>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</si>
  <si>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</si>
  <si>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</si>
  <si>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</si>
  <si>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</si>
  <si>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</si>
  <si>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</si>
  <si>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</si>
  <si>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</si>
  <si>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</si>
  <si>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</si>
  <si>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</si>
  <si>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</si>
  <si>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</si>
  <si>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</si>
  <si>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</si>
  <si>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</si>
  <si>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</si>
  <si>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</si>
  <si>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</si>
  <si>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</si>
  <si>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</si>
  <si>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</si>
  <si>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</si>
  <si>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</si>
  <si>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</si>
  <si>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</si>
  <si>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</si>
  <si>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</si>
  <si>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</si>
  <si>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</si>
  <si>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</si>
  <si>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</si>
  <si>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</si>
  <si>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</si>
  <si>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</si>
  <si>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</si>
  <si>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</si>
  <si>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</si>
  <si>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</si>
  <si>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</si>
  <si>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</si>
  <si>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</si>
  <si>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</si>
  <si>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</si>
  <si>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</si>
  <si>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</si>
  <si>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</si>
  <si>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</si>
  <si>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</si>
  <si>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</si>
  <si>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</si>
  <si>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</si>
  <si>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</si>
  <si>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</si>
  <si>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</si>
  <si>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</si>
  <si>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</si>
  <si>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</si>
  <si>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</si>
  <si>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</si>
  <si>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</si>
  <si>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</si>
  <si>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</si>
  <si>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</si>
  <si>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</si>
  <si>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</si>
  <si>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</si>
  <si>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</si>
  <si>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</si>
  <si>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</si>
  <si>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</si>
  <si>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</si>
  <si>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</si>
  <si>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</si>
  <si>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</si>
  <si>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</si>
  <si>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</si>
  <si>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</si>
  <si>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</si>
  <si>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</si>
  <si>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</si>
  <si>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</si>
  <si>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</si>
  <si>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</si>
  <si>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</si>
  <si>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</si>
  <si>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</si>
  <si>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</si>
  <si>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</si>
  <si>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</si>
  <si>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</si>
  <si>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</si>
  <si>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</si>
  <si>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</si>
  <si>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</si>
  <si>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</si>
  <si>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</si>
  <si>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</si>
  <si>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</si>
  <si>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</si>
  <si>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</si>
  <si>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</si>
  <si>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</si>
  <si>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</si>
  <si>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</si>
  <si>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</si>
  <si>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</si>
  <si>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</si>
  <si>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</si>
  <si>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</si>
  <si>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</si>
  <si>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</si>
  <si>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</si>
  <si>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</si>
  <si>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</si>
  <si>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</si>
  <si>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</si>
  <si>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</si>
  <si>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</si>
  <si>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</si>
  <si>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</si>
  <si>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</si>
  <si>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</si>
  <si>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</si>
  <si>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</si>
  <si>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</si>
  <si>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</si>
  <si>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</si>
  <si>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</si>
  <si>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</si>
  <si>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</si>
  <si>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</si>
  <si>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</si>
  <si>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</si>
  <si>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</si>
  <si>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</si>
  <si>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</si>
  <si>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</si>
  <si>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</si>
  <si>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</si>
  <si>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</si>
  <si>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</si>
  <si>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</si>
  <si>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</si>
  <si>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</si>
  <si>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</si>
  <si>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</si>
  <si>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</si>
  <si>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</si>
  <si>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</si>
  <si>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</si>
  <si>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</si>
  <si>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</si>
  <si>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</si>
  <si>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</si>
  <si>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</si>
  <si>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</si>
  <si>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</si>
  <si>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</si>
  <si>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</si>
  <si>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</si>
  <si>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</si>
  <si>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</si>
  <si>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</si>
  <si>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</si>
  <si>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</si>
  <si>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</si>
  <si>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</si>
  <si>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</si>
  <si>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</si>
  <si>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</si>
  <si>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</si>
  <si>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</si>
  <si>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</si>
  <si>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</si>
  <si>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</si>
  <si>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</si>
  <si>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</si>
  <si>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</si>
  <si>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</si>
  <si>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</si>
  <si>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</si>
  <si>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</si>
  <si>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</si>
  <si>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</si>
  <si>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</si>
  <si>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</si>
  <si>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</si>
  <si>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</si>
  <si>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</si>
  <si>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</si>
  <si>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</si>
  <si>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</si>
  <si>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</si>
  <si>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</si>
  <si>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</si>
  <si>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</si>
  <si>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</si>
  <si>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</si>
  <si>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</si>
  <si>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</si>
  <si>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</si>
  <si>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</si>
  <si>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</si>
  <si>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</si>
  <si>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</si>
  <si>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</si>
  <si>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</si>
  <si>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</si>
  <si>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</si>
  <si>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</si>
  <si>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</si>
  <si>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</si>
  <si>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</si>
  <si>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</si>
  <si>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</si>
  <si>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</si>
  <si>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</si>
  <si>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</si>
  <si>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</si>
  <si>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</si>
  <si>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</si>
  <si>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</si>
  <si>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</si>
  <si>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</si>
  <si>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</si>
  <si>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</si>
  <si>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</si>
  <si>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</si>
  <si>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</si>
  <si>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</si>
  <si>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</si>
  <si>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</si>
  <si>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</si>
  <si>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</si>
  <si>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</si>
  <si>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</si>
  <si>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</si>
  <si>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</si>
  <si>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</si>
  <si>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</si>
  <si>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</si>
  <si>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</si>
  <si>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</si>
  <si>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</si>
  <si>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</si>
  <si>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</si>
  <si>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</si>
  <si>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</si>
  <si>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</si>
  <si>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</si>
  <si>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</si>
  <si>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</si>
  <si>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</si>
  <si>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</si>
  <si>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</si>
  <si>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</si>
  <si>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</si>
  <si>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</si>
  <si>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</si>
  <si>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</si>
  <si>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</si>
  <si>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</si>
  <si>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</si>
  <si>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</si>
  <si>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</si>
  <si>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</si>
  <si>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</si>
  <si>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</si>
  <si>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</si>
  <si>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</si>
  <si>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</si>
  <si>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</si>
  <si>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</si>
  <si>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</si>
  <si>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</si>
  <si>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</si>
  <si>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</si>
  <si>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</si>
  <si>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</si>
  <si>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</si>
  <si>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</si>
  <si>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</si>
  <si>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</si>
  <si>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</si>
  <si>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</si>
  <si>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</si>
  <si>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</si>
  <si>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</si>
  <si>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</si>
  <si>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</si>
  <si>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</si>
  <si>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</si>
  <si>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</si>
  <si>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</si>
  <si>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</si>
  <si>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</si>
  <si>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</si>
  <si>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</si>
  <si>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</si>
  <si>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</si>
  <si>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</si>
  <si>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</si>
  <si>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</si>
  <si>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</si>
  <si>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</si>
  <si>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</si>
  <si>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</si>
  <si>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</si>
  <si>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</si>
  <si>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</si>
  <si>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</si>
  <si>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</si>
  <si>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</si>
  <si>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</si>
  <si>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</si>
  <si>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</si>
  <si>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</si>
  <si>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</si>
  <si>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</si>
  <si>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</si>
  <si>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</si>
  <si>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</si>
  <si>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</si>
  <si>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</si>
  <si>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</si>
  <si>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</si>
  <si>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</si>
  <si>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</si>
  <si>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</si>
  <si>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</si>
  <si>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</si>
  <si>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</si>
  <si>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</si>
  <si>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</si>
  <si>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</si>
  <si>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</si>
  <si>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</si>
  <si>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</si>
  <si>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</si>
  <si>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</si>
  <si>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</si>
  <si>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</si>
  <si>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</si>
  <si>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</si>
  <si>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</si>
  <si>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</si>
  <si>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</si>
  <si>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</si>
  <si>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</si>
  <si>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</si>
  <si>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</si>
  <si>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</si>
  <si>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</si>
  <si>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</si>
  <si>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</si>
  <si>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</si>
  <si>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</si>
  <si>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</si>
  <si>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</si>
  <si>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</si>
  <si>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</si>
  <si>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</si>
  <si>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</si>
  <si>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</si>
  <si>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</si>
  <si>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</si>
  <si>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</si>
  <si>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</si>
  <si>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</si>
  <si>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</si>
  <si>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</si>
  <si>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</si>
  <si>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</si>
  <si>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</si>
  <si>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</si>
  <si>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</si>
  <si>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</si>
  <si>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</si>
  <si>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</si>
  <si>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</si>
  <si>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</si>
  <si>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</si>
  <si>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</si>
  <si>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</si>
  <si>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</si>
  <si>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</si>
  <si>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</si>
  <si>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</si>
  <si>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</si>
  <si>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</si>
  <si>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</si>
  <si>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</si>
  <si>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</si>
  <si>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</si>
  <si>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</si>
  <si>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</si>
  <si>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</si>
  <si>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</si>
  <si>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</si>
  <si>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</si>
  <si>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</si>
  <si>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</si>
  <si>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</si>
  <si>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</si>
  <si>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</si>
  <si>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</si>
  <si>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</si>
  <si>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</si>
  <si>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</si>
  <si>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</si>
  <si>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</si>
  <si>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</si>
  <si>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</si>
  <si>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</si>
  <si>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</si>
  <si>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</si>
  <si>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</si>
  <si>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</si>
  <si>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</si>
  <si>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</si>
  <si>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</si>
  <si>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</si>
  <si>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</si>
  <si>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</si>
  <si>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</si>
  <si>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</si>
  <si>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</si>
  <si>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</si>
  <si>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</si>
  <si>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</si>
  <si>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</si>
  <si>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</si>
  <si>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</si>
  <si>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</si>
  <si>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</si>
  <si>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</si>
  <si>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</si>
  <si>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</si>
  <si>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</si>
  <si>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</si>
  <si>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</si>
  <si>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</si>
  <si>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</si>
  <si>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</si>
  <si>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</si>
  <si>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</si>
  <si>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</si>
  <si>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</si>
  <si>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</si>
  <si>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</si>
  <si>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</si>
  <si>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</si>
  <si>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</si>
  <si>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</si>
  <si>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</si>
  <si>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</si>
  <si>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</si>
  <si>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</si>
  <si>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</si>
  <si>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</si>
  <si>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</si>
  <si>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</si>
  <si>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</si>
  <si>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</si>
  <si>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</si>
  <si>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</si>
  <si>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</si>
  <si>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</si>
  <si>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</si>
  <si>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</si>
  <si>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</si>
  <si>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</si>
  <si>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</si>
  <si>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</si>
  <si>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</si>
  <si>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</si>
  <si>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</si>
  <si>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</si>
  <si>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</si>
  <si>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</si>
  <si>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</si>
  <si>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</si>
  <si>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</si>
  <si>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</si>
  <si>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</si>
  <si>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</si>
  <si>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</si>
  <si>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</si>
  <si>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</si>
  <si>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</si>
  <si>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</si>
  <si>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</si>
  <si>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</si>
  <si>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</si>
  <si>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</si>
  <si>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</si>
  <si>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</si>
  <si>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</si>
  <si>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</si>
  <si>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</si>
  <si>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</si>
  <si>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</si>
  <si>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</si>
  <si>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</si>
  <si>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</si>
  <si>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</si>
  <si>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</si>
  <si>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</si>
  <si>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</si>
  <si>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</si>
  <si>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</si>
  <si>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</si>
  <si>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</si>
  <si>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</si>
  <si>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</si>
  <si>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</si>
  <si>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</si>
  <si>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</si>
  <si>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</si>
  <si>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</si>
  <si>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</si>
  <si>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</si>
  <si>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</si>
  <si>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</si>
  <si>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</si>
  <si>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</si>
  <si>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</si>
  <si>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</si>
  <si>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</si>
  <si>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</si>
  <si>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</si>
  <si>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</si>
  <si>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</si>
  <si>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</si>
  <si>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</si>
  <si>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</si>
  <si>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</si>
  <si>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</si>
  <si>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</si>
  <si>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</si>
  <si>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</si>
  <si>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</si>
  <si>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</si>
  <si>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</si>
  <si>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</si>
  <si>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</si>
  <si>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</si>
  <si>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</si>
  <si>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</si>
  <si>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</si>
  <si>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</si>
  <si>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</si>
  <si>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</si>
  <si>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</si>
  <si>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</si>
  <si>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</si>
  <si>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</si>
  <si>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</si>
  <si>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</si>
  <si>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</si>
  <si>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</si>
  <si>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</si>
  <si>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</si>
  <si>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</si>
  <si>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</si>
  <si>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</si>
  <si>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</si>
  <si>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</si>
  <si>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</si>
  <si>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</si>
  <si>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</si>
  <si>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</si>
  <si>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</si>
  <si>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</si>
  <si>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</si>
  <si>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</si>
  <si>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</si>
  <si>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</si>
  <si>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</si>
  <si>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</si>
  <si>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</si>
  <si>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</si>
  <si>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</si>
  <si>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</si>
  <si>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</si>
  <si>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</si>
  <si>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</si>
  <si>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</si>
  <si>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</si>
  <si>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</si>
  <si>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</si>
  <si>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</si>
  <si>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</si>
  <si>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</si>
  <si>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</si>
  <si>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</si>
  <si>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</si>
  <si>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</si>
  <si>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</si>
  <si>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</si>
  <si>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</si>
  <si>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</si>
  <si>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</si>
  <si>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</si>
  <si>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</si>
  <si>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</si>
  <si>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</si>
  <si>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</si>
  <si>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</si>
  <si>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</si>
  <si>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</si>
  <si>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</si>
  <si>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</si>
  <si>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</si>
  <si>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</si>
  <si>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</si>
  <si>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</si>
  <si>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</si>
  <si>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</si>
  <si>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</si>
  <si>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</si>
  <si>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</si>
  <si>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</si>
  <si>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</si>
  <si>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</si>
  <si>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</si>
  <si>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</si>
  <si>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</si>
  <si>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</si>
  <si>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</si>
  <si>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</si>
  <si>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</si>
  <si>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</si>
  <si>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</si>
  <si>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</si>
  <si>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</si>
  <si>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</si>
  <si>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</si>
  <si>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</si>
  <si>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</si>
  <si>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</si>
  <si>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</si>
  <si>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</si>
  <si>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</si>
  <si>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</si>
  <si>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</si>
  <si>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</si>
  <si>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</si>
  <si>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</si>
  <si>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</si>
  <si>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</si>
  <si>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</si>
  <si>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</si>
  <si>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</si>
  <si>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</si>
  <si>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</si>
  <si>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</si>
  <si>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</si>
  <si>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</si>
  <si>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</si>
  <si>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</si>
  <si>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</si>
  <si>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</si>
  <si>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</si>
  <si>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</si>
  <si>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</si>
  <si>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</si>
  <si>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</si>
  <si>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</si>
  <si>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</si>
  <si>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</si>
  <si>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</si>
  <si>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</si>
  <si>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</si>
  <si>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</si>
  <si>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</si>
  <si>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</si>
  <si>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</si>
  <si>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</si>
  <si>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</si>
  <si>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</si>
  <si>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</si>
  <si>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</si>
  <si>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</si>
  <si>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</si>
  <si>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</si>
  <si>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</si>
  <si>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</si>
  <si>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</si>
  <si>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</si>
  <si>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</si>
  <si>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</si>
  <si>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</si>
  <si>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</si>
  <si>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</si>
  <si>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</si>
  <si>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</si>
  <si>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</si>
  <si>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</si>
  <si>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</si>
  <si>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</si>
  <si>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</si>
  <si>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</si>
  <si>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</si>
  <si>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</si>
  <si>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</si>
  <si>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</si>
  <si>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</si>
  <si>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</si>
  <si>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</si>
  <si>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</si>
  <si>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</si>
  <si>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</si>
  <si>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</si>
  <si>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</si>
  <si>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</si>
  <si>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</si>
  <si>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</si>
  <si>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</si>
  <si>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</si>
  <si>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</si>
  <si>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</si>
  <si>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</si>
  <si>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</si>
  <si>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</si>
  <si>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</si>
  <si>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</si>
  <si>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</si>
  <si>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</si>
  <si>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</si>
  <si>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</si>
  <si>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</si>
  <si>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</si>
  <si>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</si>
  <si>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</si>
  <si>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</si>
  <si>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</si>
  <si>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</si>
  <si>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</si>
  <si>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</si>
  <si>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</si>
  <si>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</si>
  <si>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</si>
  <si>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</si>
  <si>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</si>
  <si>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</si>
  <si>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</si>
  <si>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</si>
  <si>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</si>
  <si>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</si>
  <si>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</si>
  <si>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</si>
  <si>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</si>
  <si>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</si>
  <si>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</si>
  <si>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</si>
  <si>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</si>
  <si>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</si>
  <si>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</si>
  <si>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</si>
  <si>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</si>
  <si>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</si>
  <si>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</si>
  <si>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</si>
  <si>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</si>
  <si>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</si>
  <si>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</si>
  <si>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</si>
  <si>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</si>
  <si>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</si>
  <si>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</si>
  <si>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</si>
  <si>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</si>
  <si>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</si>
  <si>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</si>
  <si>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</si>
  <si>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</si>
  <si>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</si>
  <si>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</si>
  <si>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</si>
  <si>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</si>
  <si>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</si>
  <si>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</si>
  <si>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</si>
  <si>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</si>
  <si>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</si>
  <si>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</si>
  <si>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</si>
  <si>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</si>
  <si>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</si>
  <si>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</si>
  <si>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</si>
  <si>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</si>
  <si>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</si>
  <si>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</si>
  <si>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</si>
  <si>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</si>
  <si>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</si>
  <si>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</si>
  <si>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</si>
  <si>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</si>
  <si>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</si>
  <si>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</si>
  <si>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</si>
  <si>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</si>
  <si>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</si>
  <si>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</si>
  <si>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</si>
  <si>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</si>
  <si>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</si>
  <si>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</si>
  <si>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</si>
  <si>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</si>
  <si>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</si>
  <si>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</si>
  <si>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</si>
  <si>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</si>
  <si>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</si>
  <si>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</si>
  <si>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</si>
  <si>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</si>
  <si>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</si>
  <si>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</si>
  <si>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</si>
  <si>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</si>
  <si>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</si>
  <si>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</si>
  <si>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</si>
  <si>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</si>
  <si>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</si>
  <si>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</si>
  <si>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</si>
  <si>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</si>
  <si>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</si>
  <si>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</si>
  <si>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</si>
  <si>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</si>
  <si>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</si>
  <si>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</si>
  <si>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</si>
  <si>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</si>
  <si>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</si>
  <si>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</si>
  <si>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</si>
  <si>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</si>
  <si>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</si>
  <si>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</si>
  <si>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</si>
  <si>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</si>
  <si>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</si>
  <si>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</si>
  <si>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</si>
  <si>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</si>
  <si>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</si>
  <si>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</si>
  <si>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</si>
  <si>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</si>
  <si>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</si>
  <si>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</si>
  <si>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</si>
  <si>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</si>
  <si>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</si>
  <si>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</si>
  <si>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</si>
  <si>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</si>
  <si>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</si>
  <si>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</si>
  <si>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</si>
  <si>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</si>
  <si>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</si>
  <si>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</si>
  <si>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</si>
  <si>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</si>
  <si>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</si>
  <si>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</si>
  <si>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</si>
  <si>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</si>
  <si>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</si>
  <si>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</si>
  <si>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</si>
  <si>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</si>
  <si>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</si>
  <si>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</si>
  <si>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</si>
  <si>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</si>
  <si>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</si>
  <si>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</si>
  <si>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</si>
  <si>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</si>
  <si>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</si>
  <si>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</si>
  <si>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</si>
  <si>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</si>
  <si>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</si>
  <si>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</si>
  <si>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</si>
  <si>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</si>
  <si>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</si>
  <si>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</si>
  <si>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</si>
  <si>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</si>
  <si>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</si>
  <si>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</si>
  <si>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</si>
  <si>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</si>
  <si>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</si>
  <si>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</si>
  <si>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</si>
  <si>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</si>
  <si>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</si>
  <si>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</si>
  <si>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</si>
  <si>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</si>
  <si>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</si>
  <si>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</si>
  <si>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</si>
  <si>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</si>
  <si>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</si>
  <si>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</si>
  <si>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</si>
  <si>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</si>
  <si>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</si>
  <si>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</si>
  <si>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</si>
  <si>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</si>
  <si>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</si>
  <si>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</si>
  <si>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</si>
  <si>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</si>
  <si>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</si>
  <si>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</si>
  <si>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</si>
  <si>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</si>
  <si>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</si>
  <si>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</si>
  <si>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</si>
  <si>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</si>
  <si>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</si>
  <si>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</si>
  <si>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</si>
  <si>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</si>
  <si>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</si>
  <si>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</si>
  <si>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</si>
  <si>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</si>
  <si>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</si>
  <si>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</si>
  <si>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</si>
  <si>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</si>
  <si>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</si>
  <si>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</si>
  <si>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</si>
  <si>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</si>
  <si>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</si>
  <si>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</si>
  <si>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</si>
  <si>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</si>
  <si>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</si>
  <si>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</si>
  <si>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</si>
  <si>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</si>
  <si>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</si>
  <si>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</si>
  <si>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</si>
  <si>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</si>
  <si>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</si>
  <si>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</si>
  <si>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</si>
  <si>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</si>
  <si>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</si>
  <si>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</si>
  <si>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</si>
  <si>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</si>
  <si>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</si>
  <si>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</si>
  <si>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</si>
  <si>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</si>
  <si>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</si>
  <si>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</si>
  <si>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</si>
  <si>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</si>
  <si>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</si>
  <si>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</si>
  <si>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</si>
  <si>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</si>
  <si>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</si>
  <si>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</si>
  <si>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</si>
  <si>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</si>
  <si>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</si>
  <si>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</si>
  <si>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</si>
  <si>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</si>
  <si>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</si>
  <si>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</si>
  <si>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</si>
  <si>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</si>
  <si>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</si>
  <si>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</si>
  <si>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</si>
  <si>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</si>
  <si>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</si>
  <si>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</si>
  <si>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</si>
  <si>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</si>
  <si>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</si>
  <si>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</si>
  <si>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</si>
  <si>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</si>
  <si>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</si>
  <si>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</si>
  <si>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</si>
  <si>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</si>
  <si>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</si>
  <si>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</si>
  <si>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</si>
  <si>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</si>
  <si>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</si>
  <si>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</si>
  <si>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</si>
  <si>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</si>
  <si>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</si>
  <si>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</si>
  <si>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</si>
  <si>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</si>
  <si>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</si>
  <si>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</si>
  <si>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</si>
  <si>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</si>
  <si>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</si>
  <si>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</si>
  <si>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</si>
  <si>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</si>
  <si>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</si>
  <si>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</si>
  <si>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</si>
  <si>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</si>
  <si>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</si>
  <si>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</si>
  <si>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</si>
  <si>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</si>
  <si>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</si>
  <si>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</si>
  <si>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</si>
  <si>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</si>
  <si>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</si>
  <si>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</si>
  <si>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</si>
  <si>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</si>
  <si>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</si>
  <si>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</si>
  <si>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</si>
  <si>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</si>
  <si>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</si>
  <si>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</si>
  <si>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</si>
  <si>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</si>
  <si>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</si>
  <si>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</si>
  <si>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</si>
  <si>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</si>
  <si>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</si>
  <si>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</si>
  <si>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</si>
  <si>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</si>
  <si>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</si>
  <si>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</si>
  <si>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</si>
  <si>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</si>
  <si>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</si>
  <si>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</si>
  <si>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</si>
  <si>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</si>
  <si>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</si>
  <si>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</si>
  <si>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</si>
  <si>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</si>
  <si>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</si>
  <si>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</si>
  <si>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</si>
  <si>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</si>
  <si>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</si>
  <si>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</si>
  <si>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</si>
  <si>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</si>
  <si>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</si>
  <si>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</si>
  <si>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</si>
  <si>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</si>
  <si>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</si>
  <si>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</si>
  <si>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</si>
  <si>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</si>
  <si>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</si>
  <si>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</si>
  <si>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</si>
  <si>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</si>
  <si>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</si>
  <si>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</si>
  <si>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</si>
  <si>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</si>
  <si>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</si>
  <si>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</si>
  <si>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</si>
  <si>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</si>
  <si>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</si>
  <si>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</si>
  <si>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</si>
  <si>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</si>
  <si>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</si>
  <si>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</si>
  <si>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</si>
  <si>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</si>
  <si>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</si>
  <si>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</si>
  <si>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</si>
  <si>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</si>
  <si>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</si>
  <si>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</si>
  <si>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</si>
  <si>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</si>
  <si>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</si>
  <si>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</si>
  <si>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</si>
  <si>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</si>
  <si>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</si>
  <si>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</si>
  <si>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</si>
  <si>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</si>
  <si>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</si>
  <si>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</si>
  <si>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</si>
  <si>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</si>
  <si>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</si>
  <si>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</si>
  <si>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</si>
  <si>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</si>
  <si>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</si>
  <si>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</si>
  <si>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</si>
  <si>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</si>
  <si>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</si>
  <si>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</si>
  <si>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</si>
  <si>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</si>
  <si>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</si>
  <si>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</si>
  <si>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</si>
  <si>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</si>
  <si>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</si>
  <si>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</si>
  <si>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</si>
  <si>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</si>
  <si>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</si>
  <si>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</si>
  <si>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</si>
  <si>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</si>
  <si>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</si>
  <si>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</si>
  <si>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</si>
  <si>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</si>
  <si>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</si>
  <si>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</si>
  <si>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</si>
  <si>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</si>
  <si>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</si>
  <si>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</si>
  <si>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</si>
  <si>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</si>
  <si>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</si>
  <si>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</si>
  <si>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</si>
  <si>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</si>
  <si>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</si>
  <si>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</si>
  <si>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</si>
  <si>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</si>
  <si>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</si>
  <si>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</si>
  <si>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</si>
  <si>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</si>
  <si>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</si>
  <si>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</si>
  <si>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</si>
  <si>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</si>
  <si>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</si>
  <si>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</si>
  <si>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</si>
  <si>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</si>
  <si>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</si>
  <si>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</si>
  <si>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</si>
  <si>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</si>
  <si>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</si>
  <si>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</si>
  <si>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</si>
  <si>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</si>
  <si>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</si>
  <si>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</si>
  <si>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</si>
  <si>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</si>
  <si>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</si>
  <si>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</si>
  <si>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</si>
  <si>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</si>
  <si>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</si>
  <si>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</si>
  <si>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</si>
  <si>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</si>
  <si>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</si>
  <si>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</si>
  <si>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</si>
  <si>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</si>
  <si>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</si>
  <si>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</si>
  <si>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</si>
  <si>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</si>
  <si>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</si>
  <si>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</si>
  <si>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</si>
  <si>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</si>
  <si>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</si>
  <si>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</si>
  <si>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</si>
  <si>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</si>
  <si>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</si>
  <si>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</si>
  <si>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</si>
  <si>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</si>
  <si>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</si>
  <si>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</si>
  <si>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</si>
  <si>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</si>
  <si>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</si>
  <si>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</si>
  <si>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</si>
  <si>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</si>
  <si>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</si>
  <si>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</si>
  <si>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</si>
  <si>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</si>
  <si>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</si>
  <si>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</si>
  <si>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</si>
  <si>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</si>
  <si>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</si>
  <si>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</si>
  <si>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</si>
  <si>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</si>
  <si>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</si>
  <si>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</si>
  <si>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</si>
  <si>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</si>
  <si>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</si>
  <si>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</si>
  <si>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</si>
  <si>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</si>
  <si>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</si>
  <si>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</si>
  <si>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</si>
  <si>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</si>
  <si>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</si>
  <si>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</si>
  <si>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</si>
  <si>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</si>
  <si>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</si>
  <si>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</si>
  <si>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</si>
  <si>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</si>
  <si>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</si>
  <si>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</si>
  <si>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</si>
  <si>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</si>
  <si>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</si>
  <si>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</si>
  <si>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</si>
  <si>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</si>
  <si>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</si>
  <si>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</si>
  <si>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</si>
  <si>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</si>
  <si>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</si>
  <si>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</si>
  <si>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</si>
  <si>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</si>
  <si>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</si>
  <si>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</si>
  <si>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</si>
  <si>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</si>
  <si>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</si>
  <si>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</si>
  <si>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</si>
  <si>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</si>
  <si>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</si>
  <si>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</si>
  <si>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</si>
  <si>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</si>
  <si>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</si>
  <si>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</si>
  <si>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</si>
  <si>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</si>
  <si>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</si>
  <si>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</si>
  <si>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</si>
  <si>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</si>
  <si>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</si>
  <si>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</si>
  <si>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</si>
  <si>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</si>
  <si>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</si>
  <si>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</si>
  <si>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</si>
  <si>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</si>
  <si>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</si>
  <si>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</si>
  <si>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</si>
  <si>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</si>
  <si>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</si>
  <si>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</si>
  <si>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</si>
  <si>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</si>
  <si>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</si>
  <si>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</si>
  <si>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</si>
  <si>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</si>
  <si>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</si>
  <si>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</si>
  <si>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</si>
  <si>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</si>
  <si>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</si>
  <si>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</si>
  <si>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</si>
  <si>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</si>
  <si>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</si>
  <si>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</si>
  <si>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</si>
  <si>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</si>
  <si>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</si>
  <si>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</si>
  <si>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</si>
  <si>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</si>
  <si>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</si>
  <si>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</si>
  <si>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</si>
  <si>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</si>
  <si>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</si>
  <si>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</si>
  <si>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</si>
  <si>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</si>
  <si>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</si>
  <si>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</si>
  <si>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</si>
  <si>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</si>
  <si>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</si>
  <si>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</si>
  <si>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</si>
  <si>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</si>
  <si>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</si>
  <si>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</si>
  <si>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</si>
  <si>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</si>
  <si>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</si>
  <si>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</si>
  <si>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</si>
  <si>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</si>
  <si>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</si>
  <si>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</si>
  <si>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</si>
  <si>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</si>
  <si>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</si>
  <si>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</si>
  <si>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</si>
  <si>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</si>
  <si>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</si>
  <si>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</si>
  <si>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</si>
  <si>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</si>
  <si>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</si>
  <si>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</si>
  <si>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</si>
  <si>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</si>
  <si>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</si>
  <si>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</si>
  <si>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</si>
  <si>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</si>
  <si>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</si>
  <si>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</si>
  <si>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</si>
  <si>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</si>
  <si>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</si>
  <si>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</si>
  <si>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</si>
  <si>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</si>
  <si>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</si>
  <si>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</si>
  <si>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</si>
  <si>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</si>
  <si>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</si>
  <si>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</si>
  <si>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</si>
  <si>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</si>
  <si>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</si>
  <si>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</si>
  <si>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</si>
  <si>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</si>
  <si>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</si>
  <si>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</si>
  <si>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</si>
  <si>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</si>
  <si>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</si>
  <si>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</si>
  <si>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</si>
  <si>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</si>
  <si>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</si>
  <si>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</si>
  <si>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</si>
  <si>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</si>
  <si>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</si>
  <si>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</si>
  <si>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</si>
  <si>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</si>
  <si>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</si>
  <si>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</si>
  <si>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</si>
  <si>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</si>
  <si>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</si>
  <si>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</si>
  <si>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</si>
  <si>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</si>
  <si>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</si>
  <si>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</si>
  <si>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</si>
  <si>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</si>
  <si>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</si>
  <si>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</si>
  <si>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</si>
  <si>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</si>
  <si>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</si>
  <si>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</si>
  <si>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</si>
  <si>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</si>
  <si>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</si>
  <si>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</si>
  <si>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</si>
  <si>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</si>
  <si>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</si>
  <si>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</si>
  <si>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</si>
  <si>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</si>
  <si>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</si>
  <si>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</si>
  <si>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</si>
  <si>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</si>
  <si>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</si>
  <si>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</si>
  <si>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</si>
  <si>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</si>
  <si>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</si>
  <si>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</si>
  <si>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</si>
  <si>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</si>
  <si>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</si>
  <si>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</si>
  <si>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</si>
  <si>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</si>
  <si>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</si>
  <si>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</si>
  <si>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</si>
  <si>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</si>
  <si>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</si>
  <si>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</si>
  <si>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</si>
  <si>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</si>
  <si>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</si>
  <si>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</si>
  <si>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</si>
  <si>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</si>
  <si>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</si>
  <si>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</si>
  <si>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</si>
  <si>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</si>
  <si>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</si>
  <si>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</si>
  <si>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</si>
  <si>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</si>
  <si>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</si>
  <si>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</si>
  <si>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</si>
  <si>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</si>
  <si>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</si>
  <si>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</si>
  <si>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</si>
  <si>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</si>
  <si>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</si>
  <si>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</si>
  <si>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</si>
  <si>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</si>
  <si>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</si>
  <si>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</si>
  <si>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</si>
  <si>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</si>
  <si>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</si>
  <si>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</si>
  <si>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</si>
  <si>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</si>
  <si>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</si>
  <si>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</si>
  <si>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</si>
  <si>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</si>
  <si>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</si>
  <si>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</si>
  <si>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</si>
  <si>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</si>
  <si>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</si>
  <si>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</si>
  <si>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</si>
  <si>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</si>
  <si>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</si>
  <si>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</si>
  <si>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</si>
  <si>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</si>
  <si>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</si>
  <si>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</si>
  <si>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</si>
  <si>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</si>
  <si>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</si>
  <si>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</si>
  <si>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</si>
  <si>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</si>
  <si>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</si>
  <si>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</si>
  <si>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</si>
  <si>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</si>
  <si>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</si>
  <si>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</si>
  <si>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</si>
  <si>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</si>
  <si>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</si>
  <si>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</si>
  <si>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</si>
  <si>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</si>
  <si>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</si>
  <si>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</si>
  <si>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</si>
  <si>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</si>
  <si>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</si>
  <si>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</si>
  <si>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</si>
  <si>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</si>
  <si>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</si>
  <si>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</si>
  <si>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</si>
  <si>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</si>
  <si>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</si>
  <si>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</si>
  <si>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</si>
  <si>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</si>
  <si>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</si>
  <si>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</si>
  <si>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</si>
  <si>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</si>
  <si>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</si>
  <si>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</si>
  <si>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</si>
  <si>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</si>
  <si>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</si>
  <si>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</si>
  <si>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</si>
  <si>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</si>
  <si>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</si>
  <si>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</si>
  <si>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</si>
  <si>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</si>
  <si>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</si>
  <si>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</si>
  <si>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</si>
  <si>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</si>
  <si>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</si>
  <si>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</si>
  <si>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</si>
  <si>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</si>
  <si>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</si>
  <si>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</si>
  <si>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</si>
  <si>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</si>
  <si>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</si>
  <si>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</si>
  <si>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</si>
  <si>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</si>
  <si>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</si>
  <si>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</si>
  <si>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</si>
  <si>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</si>
  <si>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</si>
  <si>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</si>
  <si>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</si>
  <si>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</si>
  <si>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</si>
  <si>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</si>
  <si>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</si>
  <si>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</si>
  <si>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</si>
  <si>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</si>
  <si>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</si>
  <si>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</si>
  <si>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</si>
  <si>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</si>
  <si>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</si>
  <si>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</si>
  <si>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</si>
  <si>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</si>
  <si>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</si>
  <si>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</si>
  <si>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</si>
  <si>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</si>
  <si>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</si>
  <si>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</si>
  <si>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</si>
  <si>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</si>
  <si>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</si>
  <si>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</si>
  <si>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</si>
  <si>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</si>
  <si>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</si>
  <si>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</si>
  <si>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</si>
  <si>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</si>
  <si>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</si>
  <si>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</si>
  <si>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</si>
  <si>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</si>
  <si>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</si>
  <si>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</si>
  <si>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</si>
  <si>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</si>
  <si>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</si>
  <si>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</si>
  <si>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</si>
  <si>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</si>
  <si>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</si>
  <si>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</si>
  <si>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</si>
  <si>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</si>
  <si>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</si>
  <si>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</si>
  <si>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</si>
  <si>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</si>
  <si>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</si>
  <si>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</si>
  <si>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</si>
  <si>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</si>
  <si>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</si>
  <si>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</si>
  <si>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</si>
  <si>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</si>
  <si>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</si>
  <si>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</si>
  <si>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</si>
  <si>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</si>
  <si>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</si>
  <si>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</si>
  <si>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</si>
  <si>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</si>
  <si>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</si>
  <si>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</si>
  <si>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</si>
  <si>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</si>
  <si>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</si>
  <si>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</si>
  <si>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</si>
  <si>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</si>
  <si>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</si>
  <si>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</si>
  <si>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</si>
  <si>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</si>
  <si>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</si>
  <si>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</si>
  <si>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</si>
  <si>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</si>
  <si>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</si>
  <si>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</si>
  <si>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</si>
  <si>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</si>
  <si>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</si>
  <si>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</si>
  <si>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</si>
  <si>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</si>
  <si>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</si>
  <si>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</si>
  <si>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</si>
  <si>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</si>
  <si>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</si>
  <si>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</si>
  <si>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</si>
  <si>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</si>
  <si>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</si>
  <si>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</si>
  <si>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</si>
  <si>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</si>
  <si>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</si>
  <si>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</si>
  <si>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</si>
  <si>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</si>
  <si>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</si>
  <si>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</si>
  <si>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</si>
  <si>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</si>
  <si>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</si>
  <si>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</si>
  <si>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</si>
  <si>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</si>
  <si>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</si>
  <si>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</si>
  <si>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</si>
  <si>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</si>
  <si>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</si>
  <si>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</si>
  <si>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</si>
  <si>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</si>
  <si>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</si>
  <si>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</si>
  <si>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</si>
  <si>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</si>
  <si>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</si>
  <si>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</si>
  <si>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</si>
  <si>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</si>
  <si>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</si>
  <si>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</si>
  <si>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</si>
  <si>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</si>
  <si>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</si>
  <si>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</si>
  <si>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</si>
  <si>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</si>
  <si>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</si>
  <si>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</si>
  <si>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</si>
  <si>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</si>
  <si>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</si>
  <si>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</si>
  <si>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</si>
  <si>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</si>
  <si>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</si>
  <si>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</si>
  <si>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</si>
  <si>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</si>
  <si>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</si>
  <si>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</si>
  <si>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</si>
  <si>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</si>
  <si>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</si>
  <si>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</si>
  <si>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</si>
  <si>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</si>
  <si>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</si>
  <si>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</si>
  <si>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</si>
  <si>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</si>
  <si>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</si>
  <si>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</si>
  <si>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</si>
  <si>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</si>
  <si>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</si>
  <si>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</si>
  <si>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</si>
  <si>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</si>
  <si>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</si>
  <si>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</si>
  <si>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</si>
  <si>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</si>
  <si>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</si>
  <si>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</si>
  <si>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</si>
  <si>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</si>
  <si>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</si>
  <si>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</si>
  <si>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</si>
  <si>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</si>
  <si>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</si>
  <si>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</si>
  <si>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</si>
  <si>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</si>
  <si>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</si>
  <si>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</si>
  <si>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</si>
  <si>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</si>
  <si>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</si>
  <si>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</si>
  <si>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</si>
  <si>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</si>
  <si>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</si>
  <si>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</si>
  <si>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</si>
  <si>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</si>
  <si>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</si>
  <si>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</si>
  <si>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</si>
  <si>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</si>
  <si>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</si>
  <si>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</si>
  <si>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</si>
  <si>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</si>
  <si>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</si>
  <si>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</si>
  <si>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</si>
  <si>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</si>
  <si>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</si>
  <si>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</si>
  <si>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</si>
  <si>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</si>
  <si>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</si>
  <si>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</si>
  <si>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</si>
  <si>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</si>
  <si>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</si>
  <si>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</si>
  <si>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</si>
  <si>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</si>
  <si>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</si>
  <si>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</si>
  <si>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</si>
  <si>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</si>
  <si>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</si>
  <si>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</si>
  <si>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</si>
  <si>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</si>
  <si>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</si>
  <si>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</si>
  <si>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</si>
  <si>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</si>
  <si>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</si>
  <si>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</si>
  <si>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</si>
  <si>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</si>
  <si>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</si>
  <si>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</si>
  <si>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</si>
  <si>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</si>
  <si>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</si>
  <si>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</si>
  <si>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</si>
  <si>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</si>
  <si>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</si>
  <si>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</si>
  <si>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</si>
  <si>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</si>
  <si>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</si>
  <si>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</si>
  <si>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</si>
  <si>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</si>
  <si>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</si>
  <si>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</si>
  <si>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</si>
  <si>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</si>
  <si>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</si>
  <si>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</si>
  <si>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</si>
  <si>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</si>
  <si>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</si>
  <si>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</si>
  <si>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</si>
  <si>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</si>
  <si>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</si>
  <si>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</si>
  <si>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</si>
  <si>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</si>
  <si>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</si>
  <si>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</si>
  <si>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</si>
  <si>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</si>
  <si>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</si>
  <si>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</si>
  <si>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</si>
  <si>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</si>
  <si>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</si>
  <si>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</si>
  <si>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</si>
  <si>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</si>
  <si>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</si>
  <si>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</si>
  <si>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</si>
  <si>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</si>
  <si>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</si>
  <si>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</si>
  <si>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</si>
  <si>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</si>
  <si>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</si>
  <si>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</si>
  <si>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</si>
  <si>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</si>
  <si>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</si>
  <si>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</si>
  <si>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</si>
  <si>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</si>
  <si>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</si>
  <si>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</si>
  <si>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</si>
  <si>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</si>
  <si>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</si>
  <si>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</si>
  <si>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</si>
  <si>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</si>
  <si>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</si>
  <si>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</si>
  <si>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</si>
  <si>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</si>
  <si>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</si>
  <si>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</si>
  <si>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</si>
  <si>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</si>
  <si>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</si>
  <si>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</si>
  <si>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</si>
  <si>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</si>
  <si>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</si>
  <si>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</si>
  <si>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</si>
  <si>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</si>
  <si>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</si>
  <si>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</si>
  <si>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</si>
  <si>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</si>
  <si>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</si>
  <si>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</si>
  <si>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</si>
  <si>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</si>
  <si>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</si>
  <si>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</si>
  <si>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</si>
  <si>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</si>
  <si>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</si>
  <si>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</si>
  <si>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</si>
  <si>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</si>
  <si>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</si>
  <si>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</si>
  <si>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</si>
  <si>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</si>
  <si>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</si>
  <si>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</si>
  <si>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</si>
  <si>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</si>
  <si>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</si>
  <si>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</si>
  <si>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</si>
  <si>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</si>
  <si>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</si>
  <si>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</si>
  <si>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</si>
  <si>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</si>
  <si>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</si>
  <si>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</si>
  <si>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</si>
  <si>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</si>
  <si>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</si>
  <si>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</si>
  <si>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</si>
  <si>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</si>
  <si>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</si>
  <si>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</si>
  <si>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</si>
  <si>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</si>
  <si>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</si>
  <si>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</si>
  <si>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</si>
  <si>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</si>
  <si>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</si>
  <si>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</si>
  <si>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</si>
  <si>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</si>
  <si>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</si>
  <si>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</si>
  <si>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</si>
  <si>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</si>
  <si>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</si>
  <si>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</si>
  <si>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</si>
  <si>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</si>
  <si>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</si>
  <si>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</si>
  <si>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</si>
  <si>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</si>
  <si>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</si>
  <si>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</si>
  <si>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</si>
  <si>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</si>
  <si>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</si>
  <si>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</si>
  <si>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</si>
  <si>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</si>
  <si>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</si>
  <si>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</si>
  <si>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</si>
  <si>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</si>
  <si>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</si>
  <si>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</si>
  <si>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</si>
  <si>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</si>
  <si>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</si>
  <si>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</si>
  <si>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</si>
  <si>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</si>
  <si>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</si>
  <si>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</si>
  <si>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</si>
  <si>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</si>
  <si>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</si>
  <si>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</si>
  <si>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</si>
  <si>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</si>
  <si>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</si>
  <si>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</si>
  <si>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</si>
  <si>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</si>
  <si>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</si>
  <si>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</si>
  <si>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</si>
  <si>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</si>
  <si>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</si>
  <si>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</si>
  <si>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</si>
  <si>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</si>
  <si>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</si>
  <si>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</si>
  <si>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</si>
  <si>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</si>
  <si>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</si>
  <si>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</si>
  <si>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</si>
  <si>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</si>
  <si>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</si>
  <si>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</si>
  <si>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</si>
  <si>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</si>
  <si>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</si>
  <si>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</si>
  <si>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</si>
  <si>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</si>
  <si>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</si>
  <si>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</si>
  <si>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</si>
  <si>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</si>
  <si>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</si>
  <si>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</si>
  <si>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</si>
  <si>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</si>
  <si>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</si>
  <si>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</si>
  <si>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</si>
  <si>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</si>
  <si>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</si>
  <si>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</si>
  <si>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</si>
  <si>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</si>
  <si>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</si>
  <si>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</si>
  <si>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</si>
  <si>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</si>
  <si>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</si>
  <si>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</si>
  <si>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</si>
  <si>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</si>
  <si>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</si>
  <si>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</si>
  <si>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</si>
  <si>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</si>
  <si>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</si>
  <si>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</si>
  <si>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</si>
  <si>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</si>
  <si>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</si>
  <si>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</si>
  <si>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</si>
  <si>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</si>
  <si>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</si>
  <si>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</si>
  <si>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</si>
  <si>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</si>
  <si>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</si>
  <si>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</si>
  <si>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</si>
  <si>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</si>
  <si>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</si>
  <si>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</si>
  <si>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</si>
  <si>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</si>
  <si>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</si>
  <si>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</si>
  <si>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</si>
  <si>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</si>
  <si>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</si>
  <si>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</si>
  <si>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</si>
  <si>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</si>
  <si>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</si>
  <si>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</si>
  <si>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</si>
  <si>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</si>
  <si>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</si>
  <si>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</si>
  <si>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</si>
  <si>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</si>
  <si>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</si>
  <si>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</si>
  <si>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</si>
  <si>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</si>
  <si>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</si>
  <si>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</si>
  <si>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</si>
  <si>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</si>
  <si>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</si>
  <si>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</si>
  <si>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</si>
  <si>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</si>
  <si>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</si>
  <si>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</si>
  <si>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</si>
  <si>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</si>
  <si>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</si>
  <si>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</si>
  <si>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</si>
  <si>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</si>
  <si>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</si>
  <si>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</si>
  <si>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</si>
  <si>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</si>
  <si>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</si>
  <si>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</si>
  <si>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</si>
  <si>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</si>
  <si>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</si>
  <si>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</si>
  <si>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</si>
  <si>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</si>
  <si>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</si>
  <si>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</si>
  <si>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</si>
  <si>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</si>
  <si>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</si>
  <si>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</si>
  <si>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</si>
  <si>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</si>
  <si>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</si>
  <si>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</si>
  <si>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</si>
  <si>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</si>
  <si>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</si>
  <si>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</si>
  <si>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</si>
  <si>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</si>
  <si>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</si>
  <si>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</si>
  <si>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</si>
  <si>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</si>
  <si>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</si>
  <si>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</si>
  <si>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</si>
  <si>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</si>
  <si>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</si>
  <si>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</si>
  <si>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</si>
  <si>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</si>
  <si>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</si>
  <si>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</si>
  <si>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</si>
  <si>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</si>
  <si>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</si>
  <si>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</si>
  <si>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</si>
  <si>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</si>
  <si>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</si>
  <si>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</si>
  <si>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</si>
  <si>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</si>
  <si>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</si>
  <si>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</si>
  <si>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</si>
  <si>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</si>
  <si>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</si>
  <si>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</si>
  <si>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</si>
  <si>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</si>
  <si>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</si>
  <si>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</si>
  <si>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</si>
  <si>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</si>
  <si>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</si>
  <si>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</si>
  <si>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</si>
  <si>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</si>
  <si>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</si>
  <si>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</si>
  <si>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</si>
  <si>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</si>
  <si>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</si>
  <si>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</si>
  <si>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</si>
  <si>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</si>
  <si>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</si>
  <si>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</si>
  <si>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</si>
  <si>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</si>
  <si>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</si>
  <si>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</si>
  <si>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</si>
  <si>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</si>
  <si>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</si>
  <si>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</si>
  <si>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</si>
  <si>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</si>
  <si>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</si>
  <si>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</si>
  <si>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</si>
  <si>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</si>
  <si>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</si>
  <si>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</si>
  <si>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</si>
  <si>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</si>
  <si>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</si>
  <si>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</si>
  <si>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</si>
  <si>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</si>
  <si>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</si>
  <si>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</si>
  <si>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</si>
  <si>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</si>
  <si>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</si>
  <si>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</si>
  <si>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</si>
  <si>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</si>
  <si>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</si>
  <si>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</si>
  <si>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</si>
  <si>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</si>
  <si>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</si>
  <si>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</si>
  <si>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</si>
  <si>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</si>
  <si>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</si>
  <si>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</si>
  <si>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</si>
  <si>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</si>
  <si>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</si>
  <si>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</si>
  <si>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</si>
  <si>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</si>
  <si>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</si>
  <si>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</si>
  <si>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</si>
  <si>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</si>
  <si>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</si>
  <si>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</si>
  <si>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</si>
  <si>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</si>
  <si>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</si>
  <si>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</si>
  <si>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</si>
  <si>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</si>
  <si>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</si>
  <si>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</si>
  <si>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</si>
  <si>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</si>
  <si>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</si>
  <si>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</si>
  <si>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</si>
  <si>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</si>
  <si>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</si>
  <si>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</si>
  <si>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</si>
  <si>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</si>
  <si>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</si>
  <si>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</si>
  <si>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</si>
  <si>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</si>
  <si>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</si>
  <si>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</si>
  <si>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</si>
  <si>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</si>
  <si>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</si>
  <si>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</si>
  <si>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</si>
  <si>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</si>
  <si>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</si>
  <si>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</si>
  <si>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</si>
  <si>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</si>
  <si>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</si>
  <si>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</si>
  <si>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</si>
  <si>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</si>
  <si>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</si>
  <si>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</si>
  <si>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</si>
  <si>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</si>
  <si>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</si>
  <si>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</si>
  <si>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</si>
  <si>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</si>
  <si>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</si>
  <si>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</si>
  <si>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</si>
  <si>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</si>
  <si>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</si>
  <si>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</si>
  <si>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</si>
  <si>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</si>
  <si>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</si>
  <si>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</si>
  <si>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</si>
  <si>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</si>
  <si>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</si>
  <si>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</si>
  <si>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</si>
  <si>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</si>
  <si>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</si>
  <si>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</si>
  <si>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</si>
  <si>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</si>
  <si>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</si>
  <si>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</si>
  <si>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</si>
  <si>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</si>
  <si>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</si>
  <si>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</si>
  <si>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</si>
  <si>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</si>
  <si>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</si>
  <si>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</si>
  <si>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</si>
  <si>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</si>
  <si>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</si>
  <si>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</si>
  <si>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</si>
  <si>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</si>
  <si>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</si>
  <si>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</si>
  <si>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</si>
  <si>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</si>
  <si>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</si>
  <si>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</si>
  <si>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</si>
  <si>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</si>
  <si>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</si>
  <si>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</si>
  <si>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</si>
  <si>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</si>
  <si>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</si>
  <si>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</si>
  <si>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</si>
  <si>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</si>
  <si>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</si>
  <si>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</si>
  <si>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</si>
  <si>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</si>
  <si>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</si>
  <si>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</si>
  <si>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</si>
  <si>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</si>
  <si>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</si>
  <si>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</si>
  <si>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</si>
  <si>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</si>
  <si>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</si>
  <si>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</si>
  <si>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</si>
  <si>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</si>
  <si>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</si>
  <si>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</si>
  <si>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</si>
  <si>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</si>
  <si>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</si>
  <si>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</si>
  <si>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</si>
  <si>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</si>
  <si>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</si>
  <si>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</si>
  <si>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</si>
  <si>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</si>
  <si>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</si>
  <si>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</si>
  <si>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</si>
  <si>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</si>
  <si>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</si>
  <si>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</si>
  <si>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</si>
  <si>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</si>
  <si>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</si>
  <si>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</si>
  <si>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</si>
  <si>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</si>
  <si>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</si>
  <si>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</si>
  <si>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</si>
  <si>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</si>
  <si>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</si>
  <si>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</si>
  <si>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</si>
  <si>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</si>
  <si>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</si>
  <si>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</si>
  <si>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</si>
  <si>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</si>
  <si>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</si>
  <si>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</si>
  <si>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</si>
  <si>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</si>
  <si>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</si>
  <si>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</si>
  <si>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</si>
  <si>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</si>
  <si>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</si>
  <si>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</si>
  <si>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</si>
  <si>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</si>
  <si>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</si>
  <si>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</si>
  <si>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</si>
  <si>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</si>
  <si>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</si>
  <si>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</si>
  <si>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</si>
  <si>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</si>
  <si>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</si>
  <si>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</si>
  <si>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</si>
  <si>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</si>
  <si>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</si>
  <si>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</si>
  <si>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</si>
  <si>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</si>
  <si>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</si>
  <si>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</si>
  <si>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</si>
  <si>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</si>
  <si>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</si>
  <si>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</si>
  <si>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</si>
  <si>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</si>
  <si>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</si>
  <si>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</si>
  <si>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</si>
  <si>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</si>
  <si>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</si>
  <si>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</si>
  <si>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</si>
  <si>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</si>
  <si>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</si>
  <si>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</si>
  <si>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</si>
  <si>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</si>
  <si>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</si>
  <si>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</si>
  <si>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</si>
  <si>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</si>
  <si>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</si>
  <si>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</si>
  <si>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</si>
  <si>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</si>
  <si>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</si>
  <si>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</si>
  <si>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</si>
  <si>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</si>
  <si>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</si>
  <si>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</si>
  <si>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</si>
  <si>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</si>
  <si>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</si>
  <si>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</si>
  <si>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</si>
  <si>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</si>
  <si>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</si>
  <si>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</si>
  <si>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</si>
  <si>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</si>
  <si>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</si>
  <si>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</si>
  <si>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</si>
  <si>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</si>
  <si>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</si>
  <si>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</si>
  <si>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</si>
  <si>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</si>
  <si>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</si>
  <si>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</si>
  <si>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</si>
  <si>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</si>
  <si>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</si>
  <si>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</si>
  <si>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</si>
  <si>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</si>
  <si>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</si>
  <si>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</si>
  <si>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</si>
  <si>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</si>
  <si>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</si>
  <si>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</si>
  <si>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</si>
  <si>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</si>
  <si>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</si>
  <si>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</si>
  <si>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</si>
  <si>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</si>
  <si>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</si>
  <si>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</si>
  <si>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</si>
  <si>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</si>
  <si>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</si>
  <si>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</si>
  <si>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</si>
  <si>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</si>
  <si>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</si>
  <si>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</si>
  <si>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</si>
  <si>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</si>
  <si>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</si>
  <si>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</si>
  <si>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</si>
  <si>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</si>
  <si>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</si>
  <si>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</si>
  <si>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</si>
  <si>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</si>
  <si>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</si>
  <si>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</si>
  <si>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</si>
  <si>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</si>
  <si>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</si>
  <si>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</si>
  <si>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</si>
  <si>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</si>
  <si>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</si>
  <si>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</si>
  <si>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</si>
  <si>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</si>
  <si>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</si>
  <si>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</si>
  <si>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</si>
  <si>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</si>
  <si>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</si>
  <si>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</si>
  <si>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</si>
  <si>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</si>
  <si>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</si>
  <si>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</si>
  <si>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</si>
  <si>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</si>
  <si>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</si>
  <si>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</si>
  <si>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</si>
  <si>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</si>
  <si>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</si>
  <si>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</si>
  <si>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</si>
  <si>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</si>
  <si>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</si>
  <si>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</si>
  <si>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</si>
  <si>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</si>
  <si>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</si>
  <si>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</si>
  <si>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</si>
  <si>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</si>
  <si>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</si>
  <si>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</si>
  <si>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</si>
  <si>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</si>
  <si>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</si>
  <si>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</si>
  <si>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</si>
  <si>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</si>
  <si>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</si>
  <si>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</si>
  <si>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</si>
  <si>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</si>
  <si>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</si>
  <si>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</si>
  <si>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</si>
  <si>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</si>
  <si>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</si>
  <si>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</si>
  <si>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</si>
  <si>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</si>
  <si>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</si>
  <si>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</si>
  <si>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</si>
  <si>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</si>
  <si>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</si>
  <si>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</si>
  <si>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</si>
  <si>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</si>
  <si>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</si>
  <si>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</si>
  <si>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</si>
  <si>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</si>
  <si>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</si>
  <si>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</si>
  <si>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</si>
  <si>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</si>
  <si>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</si>
  <si>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</si>
  <si>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</si>
  <si>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</si>
  <si>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</si>
  <si>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</si>
  <si>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</si>
  <si>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</si>
  <si>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</si>
  <si>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</si>
  <si>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</si>
  <si>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</si>
  <si>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</si>
  <si>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</si>
  <si>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</si>
  <si>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</si>
  <si>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</si>
  <si>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</si>
  <si>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</si>
  <si>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</si>
  <si>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</si>
  <si>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</si>
  <si>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</si>
  <si>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</si>
  <si>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</si>
  <si>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</si>
  <si>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</si>
  <si>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</si>
  <si>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</si>
  <si>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</si>
  <si>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</si>
  <si>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</si>
  <si>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</si>
  <si>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</si>
  <si>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</si>
  <si>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</si>
  <si>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</si>
  <si>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</si>
  <si>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</si>
  <si>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</si>
  <si>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</si>
  <si>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</si>
  <si>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</si>
  <si>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</si>
  <si>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</si>
  <si>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</si>
  <si>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</si>
  <si>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</si>
  <si>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</si>
  <si>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</si>
  <si>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</si>
  <si>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</si>
  <si>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</si>
  <si>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</si>
  <si>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</si>
  <si>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</si>
  <si>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</si>
  <si>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</si>
  <si>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</si>
  <si>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</si>
  <si>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</si>
  <si>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</si>
  <si>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</si>
  <si>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</si>
  <si>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</si>
  <si>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</si>
  <si>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</si>
  <si>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</si>
  <si>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</si>
  <si>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</si>
  <si>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</si>
  <si>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</si>
  <si>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</si>
  <si>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</si>
  <si>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</si>
  <si>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</si>
  <si>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</si>
  <si>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</si>
  <si>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</si>
  <si>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</si>
  <si>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</si>
  <si>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</si>
  <si>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</si>
  <si>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</si>
  <si>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</si>
  <si>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</si>
  <si>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</si>
  <si>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</si>
  <si>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</si>
  <si>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</si>
  <si>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</si>
  <si>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</si>
  <si>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</si>
  <si>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</si>
  <si>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</si>
  <si>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</si>
  <si>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</si>
  <si>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</si>
  <si>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</si>
  <si>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</si>
  <si>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</si>
  <si>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</si>
  <si>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</si>
  <si>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</si>
  <si>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</si>
  <si>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</si>
  <si>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</si>
  <si>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</si>
  <si>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</si>
  <si>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</si>
  <si>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</si>
  <si>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</si>
  <si>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</si>
  <si>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</si>
  <si>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</si>
  <si>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</si>
  <si>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</si>
  <si>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</si>
  <si>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</si>
  <si>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</si>
  <si>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</si>
  <si>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</si>
  <si>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</si>
  <si>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</si>
  <si>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</si>
  <si>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</si>
  <si>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</si>
  <si>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</si>
  <si>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</si>
  <si>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</si>
  <si>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</si>
  <si>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</si>
  <si>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</si>
  <si>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</si>
  <si>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</si>
  <si>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</si>
  <si>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</si>
  <si>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</si>
  <si>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</si>
  <si>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</si>
  <si>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</si>
  <si>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</si>
  <si>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</si>
  <si>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</si>
  <si>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</si>
  <si>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</si>
  <si>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</si>
  <si>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</si>
  <si>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</si>
  <si>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</si>
  <si>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</si>
  <si>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</si>
  <si>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</si>
  <si>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</si>
  <si>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</si>
  <si>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</si>
  <si>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</si>
  <si>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</si>
  <si>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</si>
  <si>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</si>
  <si>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</si>
  <si>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</si>
  <si>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</si>
  <si>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</si>
  <si>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</si>
  <si>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</si>
  <si>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</si>
  <si>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</si>
  <si>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</si>
  <si>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</si>
  <si>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</si>
  <si>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</si>
  <si>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</si>
  <si>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</si>
  <si>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</si>
  <si>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</si>
  <si>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</si>
  <si>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</si>
  <si>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</si>
  <si>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</si>
  <si>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</si>
  <si>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</si>
  <si>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</si>
  <si>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</si>
  <si>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</si>
  <si>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</si>
  <si>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</si>
  <si>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</si>
  <si>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</si>
  <si>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</si>
  <si>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</si>
  <si>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</si>
  <si>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</si>
  <si>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</si>
  <si>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</si>
  <si>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</si>
  <si>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</si>
  <si>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</si>
  <si>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</si>
  <si>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</si>
  <si>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</si>
  <si>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</si>
  <si>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</si>
  <si>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</si>
  <si>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</si>
  <si>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</si>
  <si>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</si>
  <si>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</si>
  <si>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</si>
  <si>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</si>
  <si>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</si>
  <si>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</si>
  <si>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</si>
  <si>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</si>
  <si>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</si>
  <si>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</si>
  <si>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</si>
  <si>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</si>
  <si>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</si>
  <si>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</si>
  <si>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</si>
  <si>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</si>
  <si>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</si>
  <si>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</si>
  <si>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</si>
  <si>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</si>
  <si>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</si>
  <si>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</si>
  <si>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</si>
  <si>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</si>
  <si>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</si>
  <si>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</si>
  <si>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</si>
  <si>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</si>
  <si>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</si>
  <si>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</si>
  <si>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</si>
  <si>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</si>
  <si>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</si>
  <si>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</si>
  <si>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</si>
  <si>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</si>
  <si>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</si>
  <si>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</si>
  <si>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</si>
  <si>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</si>
  <si>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</si>
  <si>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</si>
  <si>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</si>
  <si>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</si>
  <si>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</si>
  <si>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</si>
  <si>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</si>
  <si>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</si>
  <si>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</si>
  <si>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</si>
  <si>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</si>
  <si>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</si>
  <si>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</si>
  <si>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</si>
  <si>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</si>
  <si>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</si>
  <si>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</si>
  <si>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</si>
  <si>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</si>
  <si>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</si>
  <si>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</si>
  <si>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</si>
  <si>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</si>
  <si>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</si>
  <si>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</si>
  <si>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</si>
  <si>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</si>
  <si>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</si>
  <si>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</si>
  <si>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</si>
  <si>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</si>
  <si>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</si>
  <si>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</si>
  <si>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</si>
  <si>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</si>
  <si>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</si>
  <si>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</si>
  <si>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</si>
  <si>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</si>
  <si>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</si>
  <si>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</si>
  <si>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</si>
  <si>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</si>
  <si>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</si>
  <si>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</si>
  <si>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</si>
  <si>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</si>
  <si>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</si>
  <si>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</si>
  <si>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</si>
  <si>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</si>
  <si>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</si>
  <si>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</si>
  <si>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</si>
  <si>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</si>
  <si>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</si>
  <si>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</si>
  <si>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</si>
  <si>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</si>
  <si>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</si>
  <si>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</si>
  <si>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</si>
  <si>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</si>
  <si>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</si>
  <si>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</si>
  <si>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</si>
  <si>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</si>
  <si>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</si>
  <si>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</si>
  <si>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</si>
  <si>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</si>
  <si>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</si>
  <si>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</si>
  <si>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</si>
  <si>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</si>
  <si>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</si>
  <si>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</si>
  <si>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</si>
  <si>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</si>
  <si>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</si>
  <si>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</si>
  <si>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</si>
  <si>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</si>
  <si>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</si>
  <si>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</si>
  <si>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</si>
  <si>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</si>
  <si>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</si>
  <si>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</si>
  <si>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</si>
  <si>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</si>
  <si>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</si>
  <si>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</si>
  <si>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</si>
  <si>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</si>
  <si>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</si>
  <si>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</si>
  <si>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</si>
  <si>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</si>
  <si>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</si>
  <si>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</si>
  <si>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</si>
  <si>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</si>
  <si>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</si>
  <si>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</si>
  <si>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</si>
  <si>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</si>
  <si>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</si>
  <si>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</si>
  <si>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</si>
  <si>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</si>
  <si>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</si>
  <si>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</si>
  <si>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</si>
  <si>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</si>
  <si>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</si>
  <si>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</si>
  <si>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</si>
  <si>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</si>
  <si>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</si>
  <si>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</si>
  <si>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</si>
  <si>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</si>
  <si>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</si>
  <si>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</si>
  <si>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</si>
  <si>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</si>
  <si>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</si>
  <si>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</si>
  <si>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</si>
  <si>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</si>
  <si>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</si>
  <si>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</si>
  <si>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</si>
  <si>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</si>
  <si>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</si>
  <si>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</si>
  <si>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</si>
  <si>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</si>
  <si>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</si>
  <si>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</si>
  <si>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</si>
  <si>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</si>
  <si>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</si>
  <si>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</si>
  <si>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</si>
  <si>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</si>
  <si>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</si>
  <si>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</si>
  <si>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</si>
  <si>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</si>
  <si>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</si>
  <si>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</si>
  <si>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</si>
  <si>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</si>
  <si>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</si>
  <si>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</si>
  <si>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</si>
  <si>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</si>
  <si>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</si>
  <si>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</si>
  <si>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</si>
  <si>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</si>
  <si>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</si>
  <si>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</si>
  <si>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</si>
  <si>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</si>
  <si>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</si>
  <si>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</si>
  <si>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</si>
  <si>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</si>
  <si>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</si>
  <si>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</si>
  <si>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</si>
  <si>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</si>
  <si>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</si>
  <si>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</si>
  <si>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</si>
  <si>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</si>
  <si>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</si>
  <si>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</si>
  <si>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</si>
  <si>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</si>
  <si>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</si>
  <si>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</si>
  <si>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</si>
  <si>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</si>
  <si>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</si>
  <si>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</si>
  <si>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</si>
  <si>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</si>
  <si>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</si>
  <si>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</si>
  <si>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</si>
  <si>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</si>
  <si>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</si>
  <si>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</si>
  <si>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</si>
  <si>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</si>
  <si>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</si>
  <si>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</si>
  <si>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</si>
  <si>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</si>
  <si>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</si>
  <si>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</si>
  <si>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</si>
  <si>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</si>
  <si>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</si>
  <si>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</si>
  <si>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</si>
  <si>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</si>
  <si>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</si>
  <si>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</si>
  <si>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</si>
  <si>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</si>
  <si>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</si>
  <si>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</si>
  <si>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</si>
  <si>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</si>
  <si>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</si>
  <si>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</si>
  <si>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</si>
  <si>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</si>
  <si>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</si>
  <si>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</si>
  <si>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</si>
  <si>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</si>
  <si>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</si>
  <si>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</si>
  <si>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</si>
  <si>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</si>
  <si>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</si>
  <si>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</si>
  <si>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</si>
  <si>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</si>
  <si>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</si>
  <si>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</si>
  <si>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</si>
  <si>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</si>
  <si>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</si>
  <si>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</si>
  <si>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</si>
  <si>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</si>
  <si>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</si>
  <si>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</si>
  <si>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</si>
  <si>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</si>
  <si>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</si>
  <si>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</si>
  <si>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</si>
  <si>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</si>
  <si>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</si>
  <si>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</si>
  <si>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</si>
  <si>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</si>
  <si>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</si>
  <si>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</si>
  <si>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</si>
  <si>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</si>
  <si>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</si>
  <si>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</si>
  <si>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</si>
  <si>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</si>
  <si>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</si>
  <si>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</si>
  <si>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</si>
  <si>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</si>
  <si>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</si>
  <si>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</si>
  <si>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</si>
  <si>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</si>
  <si>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</si>
  <si>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</si>
  <si>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</si>
  <si>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</si>
  <si>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</si>
  <si>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</si>
  <si>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</si>
  <si>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</si>
  <si>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</si>
  <si>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</si>
  <si>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</si>
  <si>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</si>
  <si>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</si>
  <si>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</si>
  <si>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</si>
  <si>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</si>
  <si>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</si>
  <si>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</si>
  <si>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</si>
  <si>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</si>
  <si>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</si>
  <si>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</si>
  <si>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</si>
  <si>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</si>
  <si>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</si>
  <si>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</si>
  <si>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</si>
  <si>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</si>
  <si>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</si>
  <si>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</si>
  <si>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</si>
  <si>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</si>
  <si>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</si>
  <si>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</si>
  <si>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</si>
  <si>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</si>
  <si>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</si>
  <si>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</si>
  <si>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</si>
  <si>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</si>
  <si>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</si>
  <si>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</si>
  <si>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</si>
  <si>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</si>
  <si>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</si>
  <si>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</si>
  <si>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</si>
  <si>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</si>
  <si>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</si>
  <si>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</si>
  <si>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</si>
  <si>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</si>
  <si>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</si>
  <si>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</si>
  <si>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</si>
  <si>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</si>
  <si>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</si>
  <si>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</si>
  <si>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</si>
  <si>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</si>
  <si>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</si>
  <si>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</si>
  <si>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</si>
  <si>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</si>
  <si>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</si>
  <si>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</si>
  <si>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</si>
  <si>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</si>
  <si>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</si>
  <si>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</si>
  <si>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</si>
  <si>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</si>
  <si>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</si>
  <si>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</si>
  <si>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</si>
  <si>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</si>
  <si>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</si>
  <si>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</si>
  <si>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</si>
  <si>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</si>
  <si>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</si>
  <si>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</si>
  <si>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</si>
  <si>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</si>
  <si>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</si>
  <si>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</si>
  <si>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</si>
  <si>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</si>
  <si>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</si>
  <si>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</si>
  <si>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</si>
  <si>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</si>
  <si>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</si>
  <si>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</si>
  <si>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</si>
  <si>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</si>
  <si>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</si>
  <si>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</si>
  <si>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</si>
  <si>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</si>
  <si>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</si>
  <si>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</si>
  <si>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</si>
  <si>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</si>
  <si>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</si>
  <si>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</si>
  <si>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</si>
  <si>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</si>
  <si>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</si>
  <si>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</si>
  <si>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</si>
  <si>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</si>
  <si>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</si>
  <si>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</si>
  <si>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</si>
  <si>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</si>
  <si>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</si>
  <si>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</si>
  <si>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</si>
  <si>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</si>
  <si>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</si>
  <si>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</si>
  <si>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</si>
  <si>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</si>
  <si>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</si>
  <si>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</si>
  <si>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</si>
  <si>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</si>
  <si>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</si>
  <si>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</si>
  <si>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</si>
  <si>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</si>
  <si>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</si>
  <si>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</si>
  <si>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</si>
  <si>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</si>
  <si>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</si>
  <si>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</si>
  <si>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</si>
  <si>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</si>
  <si>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</si>
  <si>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</si>
  <si>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</si>
  <si>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</si>
  <si>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</si>
  <si>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</si>
  <si>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</si>
  <si>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</si>
  <si>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</si>
  <si>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</si>
  <si>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</si>
  <si>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</si>
  <si>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</si>
  <si>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</si>
  <si>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</si>
  <si>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</si>
  <si>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</si>
  <si>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</si>
  <si>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</si>
  <si>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</si>
  <si>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</si>
  <si>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</si>
  <si>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</si>
  <si>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</si>
  <si>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</si>
  <si>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</si>
  <si>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</si>
  <si>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</si>
  <si>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</si>
  <si>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</si>
  <si>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</si>
  <si>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</si>
  <si>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</si>
  <si>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</si>
  <si>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</si>
  <si>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</si>
  <si>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</si>
  <si>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</si>
  <si>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</si>
  <si>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</si>
  <si>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</si>
  <si>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</si>
  <si>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</si>
  <si>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</si>
  <si>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</si>
  <si>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</si>
  <si>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</si>
  <si>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</si>
  <si>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</si>
  <si>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</si>
  <si>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</si>
  <si>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</si>
  <si>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</si>
  <si>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</si>
  <si>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</si>
  <si>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</si>
  <si>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</si>
  <si>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</si>
  <si>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</si>
  <si>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</si>
  <si>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</si>
  <si>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</si>
  <si>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</si>
  <si>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</si>
  <si>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</si>
  <si>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</si>
  <si>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</si>
  <si>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</si>
  <si>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</si>
  <si>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</si>
  <si>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</si>
  <si>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</si>
  <si>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</si>
  <si>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</si>
  <si>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</si>
  <si>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</si>
  <si>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</si>
  <si>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</si>
  <si>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</si>
  <si>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</si>
  <si>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</si>
  <si>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</si>
  <si>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</si>
  <si>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</si>
  <si>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</si>
  <si>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</si>
  <si>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</si>
  <si>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</si>
  <si>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</si>
  <si>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</si>
  <si>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</si>
  <si>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</si>
  <si>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</si>
  <si>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</si>
  <si>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</si>
  <si>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</si>
  <si>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</si>
  <si>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</si>
  <si>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</si>
  <si>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</si>
  <si>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</si>
  <si>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</si>
  <si>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</si>
  <si>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</si>
  <si>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</si>
  <si>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</si>
  <si>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</si>
  <si>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</si>
  <si>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</si>
  <si>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</si>
  <si>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</si>
  <si>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</si>
  <si>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</si>
  <si>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</si>
  <si>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</si>
  <si>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</si>
  <si>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</si>
  <si>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</si>
  <si>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</si>
  <si>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</si>
  <si>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</si>
  <si>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</si>
  <si>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</si>
  <si>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</si>
  <si>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</si>
  <si>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</si>
  <si>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</si>
  <si>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</si>
  <si>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</si>
  <si>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</si>
  <si>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</si>
  <si>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</si>
  <si>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</si>
  <si>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</si>
  <si>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</si>
  <si>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</si>
  <si>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</si>
  <si>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</si>
  <si>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</si>
  <si>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</si>
  <si>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</si>
  <si>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</si>
  <si>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</si>
  <si>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</si>
  <si>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</si>
  <si>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</si>
  <si>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</si>
  <si>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</si>
  <si>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</si>
  <si>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</si>
  <si>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</si>
  <si>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</si>
  <si>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</si>
  <si>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</si>
  <si>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</si>
  <si>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</si>
  <si>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</si>
  <si>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</si>
  <si>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</si>
  <si>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</si>
  <si>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</si>
  <si>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</si>
  <si>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</si>
  <si>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</si>
  <si>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</si>
  <si>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</si>
  <si>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</si>
  <si>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</si>
  <si>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</si>
  <si>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</si>
  <si>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</si>
  <si>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</si>
  <si>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</si>
  <si>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</si>
  <si>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</si>
  <si>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</si>
  <si>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</si>
  <si>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</si>
  <si>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</si>
  <si>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</si>
  <si>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</si>
  <si>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</si>
  <si>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</si>
  <si>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</si>
  <si>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</si>
  <si>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</si>
  <si>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</si>
  <si>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</si>
  <si>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</si>
  <si>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</si>
  <si>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</si>
  <si>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</si>
  <si>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</si>
  <si>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</si>
  <si>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</si>
  <si>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</si>
  <si>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</si>
  <si>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</si>
  <si>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</si>
  <si>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</si>
  <si>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</si>
  <si>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</si>
  <si>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</si>
  <si>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</si>
  <si>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</si>
  <si>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</si>
  <si>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</si>
  <si>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</si>
  <si>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</si>
  <si>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</si>
  <si>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</si>
  <si>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</si>
  <si>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</si>
  <si>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</si>
  <si>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</si>
  <si>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</si>
  <si>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</si>
  <si>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</si>
  <si>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</si>
  <si>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</si>
  <si>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</si>
  <si>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</si>
  <si>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</si>
  <si>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</si>
  <si>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</si>
  <si>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</si>
  <si>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</si>
  <si>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</si>
  <si>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</si>
  <si>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</si>
  <si>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</si>
  <si>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</si>
  <si>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</si>
  <si>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</si>
  <si>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</si>
  <si>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</si>
  <si>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</si>
  <si>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</si>
  <si>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</si>
  <si>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</si>
  <si>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</si>
  <si>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</si>
  <si>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</si>
  <si>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</si>
  <si>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</si>
  <si>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</si>
  <si>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</si>
  <si>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</si>
  <si>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</si>
  <si>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</si>
  <si>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</si>
  <si>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</si>
  <si>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</si>
  <si>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</si>
  <si>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</si>
  <si>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</si>
  <si>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</si>
  <si>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</si>
  <si>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</si>
  <si>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</si>
  <si>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</si>
  <si>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</si>
  <si>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</si>
  <si>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</si>
  <si>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</si>
  <si>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</si>
  <si>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</si>
  <si>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</si>
  <si>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</si>
  <si>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</si>
  <si>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</si>
  <si>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</si>
  <si>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</si>
  <si>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</si>
  <si>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</si>
  <si>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</si>
  <si>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</si>
  <si>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</si>
  <si>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</si>
  <si>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</si>
  <si>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</si>
  <si>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</si>
  <si>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</si>
  <si>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</si>
  <si>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</si>
  <si>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</si>
  <si>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</si>
  <si>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</si>
  <si>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</si>
  <si>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</si>
  <si>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</si>
  <si>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</si>
  <si>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</si>
  <si>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</si>
  <si>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</si>
  <si>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</si>
  <si>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</si>
  <si>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</si>
  <si>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</si>
  <si>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</si>
  <si>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</si>
  <si>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</si>
  <si>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</si>
  <si>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</si>
  <si>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</si>
  <si>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</si>
  <si>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</si>
  <si>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</si>
  <si>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</si>
  <si>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</si>
  <si>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</si>
  <si>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</si>
  <si>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</si>
  <si>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</si>
  <si>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</si>
  <si>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</si>
  <si>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</si>
  <si>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</si>
  <si>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</si>
  <si>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</si>
  <si>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</si>
  <si>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</si>
  <si>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</si>
  <si>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</si>
  <si>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</si>
  <si>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</si>
  <si>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</si>
  <si>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</si>
  <si>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</si>
  <si>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</si>
  <si>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</si>
  <si>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</si>
  <si>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</si>
  <si>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</si>
  <si>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</si>
  <si>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</si>
  <si>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</si>
  <si>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</si>
  <si>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</si>
  <si>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</si>
  <si>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</si>
  <si>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</si>
  <si>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</si>
  <si>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</si>
  <si>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</si>
  <si>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</si>
  <si>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</si>
  <si>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</si>
  <si>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</si>
  <si>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</si>
  <si>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</si>
  <si>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</si>
  <si>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</si>
  <si>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</si>
  <si>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</si>
  <si>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</si>
  <si>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</si>
  <si>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</si>
  <si>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</si>
  <si>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</si>
  <si>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</si>
  <si>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</si>
  <si>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</si>
  <si>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</si>
  <si>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</si>
  <si>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</si>
  <si>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</si>
  <si>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</si>
  <si>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</si>
  <si>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</si>
  <si>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</si>
  <si>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</si>
  <si>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</si>
  <si>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</si>
  <si>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</si>
  <si>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</si>
  <si>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</si>
  <si>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</si>
  <si>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</si>
  <si>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</si>
  <si>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</si>
  <si>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</si>
  <si>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</si>
  <si>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</si>
  <si>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</si>
  <si>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</si>
  <si>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</si>
  <si>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</si>
  <si>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</si>
  <si>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</si>
  <si>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</si>
  <si>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</si>
  <si>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</si>
  <si>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</si>
  <si>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</si>
  <si>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</si>
  <si>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</si>
  <si>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</si>
  <si>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</si>
  <si>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</si>
  <si>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</si>
  <si>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</si>
  <si>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</si>
  <si>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</si>
  <si>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</si>
  <si>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</si>
  <si>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</si>
  <si>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</si>
  <si>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</si>
  <si>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</si>
  <si>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</si>
  <si>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</si>
  <si>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</si>
  <si>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</si>
  <si>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</si>
  <si>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</si>
  <si>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</si>
  <si>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</si>
  <si>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</si>
  <si>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</si>
  <si>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</si>
  <si>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</si>
  <si>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</si>
  <si>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</si>
  <si>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</si>
  <si>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</si>
  <si>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</si>
  <si>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</si>
  <si>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</si>
  <si>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</si>
  <si>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</si>
  <si>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</si>
  <si>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</si>
  <si>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</si>
  <si>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</si>
  <si>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</si>
  <si>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</si>
  <si>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</si>
  <si>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</si>
  <si>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</si>
  <si>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</si>
  <si>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</si>
  <si>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</si>
  <si>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</si>
  <si>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</si>
  <si>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</si>
  <si>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</si>
  <si>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</si>
  <si>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</si>
  <si>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</si>
  <si>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</si>
  <si>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</si>
  <si>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</si>
  <si>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</si>
  <si>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</si>
  <si>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</si>
  <si>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</si>
  <si>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</si>
  <si>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</si>
  <si>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</si>
  <si>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</si>
  <si>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</si>
  <si>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</si>
  <si>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</si>
  <si>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</si>
  <si>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</si>
  <si>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</si>
  <si>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</si>
  <si>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</si>
  <si>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</si>
  <si>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</si>
  <si>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</si>
  <si>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</si>
  <si>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</si>
  <si>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</si>
  <si>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</si>
  <si>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</si>
  <si>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</si>
  <si>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</si>
  <si>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</si>
  <si>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</si>
  <si>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</si>
  <si>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</si>
  <si>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</si>
  <si>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</si>
  <si>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</si>
  <si>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</si>
  <si>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</si>
  <si>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</si>
  <si>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</si>
  <si>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</si>
  <si>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</si>
  <si>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</si>
  <si>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</si>
  <si>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</si>
  <si>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</si>
  <si>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</si>
  <si>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</si>
  <si>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</si>
  <si>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</si>
  <si>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</si>
  <si>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</si>
  <si>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</si>
  <si>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</si>
  <si>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</si>
  <si>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</si>
  <si>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</si>
  <si>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</si>
  <si>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</si>
  <si>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</si>
  <si>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</si>
  <si>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</si>
  <si>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</si>
  <si>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</si>
  <si>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</si>
  <si>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</si>
  <si>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</si>
  <si>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</si>
  <si>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</si>
  <si>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</si>
  <si>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</si>
  <si>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</si>
  <si>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</si>
  <si>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</si>
  <si>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</si>
  <si>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</si>
  <si>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</si>
  <si>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</si>
  <si>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</si>
  <si>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</si>
  <si>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</si>
  <si>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</si>
  <si>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</si>
  <si>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</si>
  <si>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</si>
  <si>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</si>
  <si>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</si>
  <si>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</si>
  <si>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</si>
  <si>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</si>
  <si>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</si>
  <si>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</si>
  <si>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</si>
  <si>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</si>
  <si>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</si>
  <si>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</si>
  <si>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</si>
  <si>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</si>
  <si>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</si>
  <si>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</si>
  <si>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</si>
  <si>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</si>
  <si>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</si>
  <si>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</si>
  <si>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</si>
  <si>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</si>
  <si>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</si>
  <si>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</si>
  <si>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</si>
  <si>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</si>
  <si>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</si>
  <si>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</si>
  <si>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</si>
  <si>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</si>
  <si>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</si>
  <si>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</si>
  <si>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</si>
  <si>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</si>
  <si>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</si>
  <si>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</si>
  <si>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</si>
  <si>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</si>
  <si>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</si>
  <si>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</si>
  <si>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</si>
  <si>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</si>
  <si>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</si>
  <si>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</si>
  <si>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</si>
  <si>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</si>
  <si>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</si>
  <si>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</si>
  <si>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</si>
  <si>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</si>
  <si>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</si>
  <si>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</si>
  <si>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</si>
  <si>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</si>
  <si>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</si>
  <si>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</si>
  <si>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</si>
  <si>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</si>
  <si>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</si>
  <si>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</si>
  <si>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</si>
  <si>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</si>
  <si>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</si>
  <si>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</si>
  <si>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</si>
  <si>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</si>
  <si>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</si>
  <si>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</si>
  <si>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</si>
  <si>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</si>
  <si>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</si>
  <si>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</si>
  <si>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</si>
  <si>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</si>
  <si>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</si>
  <si>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</si>
  <si>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</si>
  <si>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</si>
  <si>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</si>
  <si>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</si>
  <si>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</si>
  <si>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</si>
  <si>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</si>
  <si>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</si>
  <si>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</si>
  <si>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</si>
  <si>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</si>
  <si>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</si>
  <si>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</si>
  <si>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</si>
  <si>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</si>
  <si>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</si>
  <si>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</si>
  <si>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</si>
  <si>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</si>
  <si>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</si>
  <si>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</si>
  <si>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</si>
  <si>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</si>
  <si>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</si>
  <si>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</si>
  <si>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</si>
  <si>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</si>
  <si>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</si>
  <si>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</si>
  <si>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</si>
  <si>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</si>
  <si>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</si>
  <si>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</si>
  <si>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</si>
  <si>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</si>
  <si>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</si>
  <si>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</si>
  <si>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</si>
  <si>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</si>
  <si>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</si>
  <si>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</si>
  <si>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</si>
  <si>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</si>
  <si>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</si>
  <si>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</si>
  <si>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</si>
  <si>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</si>
  <si>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</si>
  <si>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</si>
  <si>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</si>
  <si>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</si>
  <si>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</si>
  <si>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</si>
  <si>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</si>
  <si>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</si>
  <si>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</si>
  <si>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</si>
  <si>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</si>
  <si>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</si>
  <si>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</si>
  <si>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</si>
  <si>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</si>
  <si>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</si>
  <si>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</si>
  <si>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</si>
  <si>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</si>
  <si>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</si>
  <si>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</si>
  <si>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</si>
  <si>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</si>
  <si>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</si>
  <si>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</si>
  <si>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</si>
  <si>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</si>
  <si>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</si>
  <si>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</si>
  <si>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</si>
  <si>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</si>
  <si>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</si>
  <si>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</si>
  <si>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</si>
  <si>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</si>
  <si>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</si>
  <si>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</si>
  <si>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</si>
  <si>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</si>
  <si>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</si>
  <si>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</si>
  <si>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</si>
  <si>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</si>
  <si>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</si>
  <si>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</si>
  <si>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</si>
  <si>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</si>
  <si>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</si>
  <si>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</si>
  <si>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</si>
  <si>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</si>
  <si>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</si>
  <si>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</si>
  <si>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</si>
  <si>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</si>
  <si>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</si>
  <si>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</si>
  <si>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</si>
  <si>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</si>
  <si>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</si>
  <si>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</si>
  <si>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</si>
  <si>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</si>
  <si>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</si>
  <si>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</si>
  <si>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</si>
  <si>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</si>
  <si>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</si>
  <si>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</si>
  <si>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</si>
  <si>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</si>
  <si>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</si>
  <si>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</si>
  <si>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</si>
  <si>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</si>
  <si>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</si>
  <si>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</si>
  <si>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</si>
  <si>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</si>
  <si>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</si>
  <si>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</si>
  <si>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</si>
  <si>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</si>
  <si>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</si>
  <si>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</si>
  <si>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</si>
  <si>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</si>
  <si>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</si>
  <si>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</si>
  <si>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</si>
  <si>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</si>
  <si>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</si>
  <si>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</si>
  <si>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</si>
  <si>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</si>
  <si>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</si>
  <si>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</si>
  <si>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</si>
  <si>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</si>
  <si>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</si>
  <si>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</si>
  <si>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</si>
  <si>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</si>
  <si>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</si>
  <si>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</si>
  <si>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</si>
  <si>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</si>
  <si>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</si>
  <si>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</si>
  <si>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</si>
  <si>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</si>
  <si>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</si>
  <si>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</si>
  <si>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</si>
  <si>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</si>
  <si>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</si>
  <si>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</si>
  <si>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</si>
  <si>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</si>
  <si>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</si>
  <si>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</si>
  <si>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</si>
  <si>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</si>
  <si>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</si>
  <si>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</si>
  <si>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</si>
  <si>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</si>
  <si>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</si>
  <si>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</si>
  <si>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</si>
  <si>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</si>
  <si>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</si>
  <si>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</si>
  <si>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</si>
  <si>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</si>
  <si>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</si>
  <si>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</si>
  <si>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</si>
  <si>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</si>
  <si>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</si>
  <si>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</si>
  <si>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</si>
  <si>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</si>
  <si>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</si>
  <si>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</si>
  <si>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</si>
  <si>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</si>
  <si>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</si>
  <si>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</si>
  <si>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</si>
  <si>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</si>
  <si>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</si>
  <si>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</si>
  <si>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</si>
  <si>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</si>
  <si>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</si>
  <si>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</si>
  <si>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</si>
  <si>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</si>
  <si>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</si>
  <si>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</si>
  <si>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</si>
  <si>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</si>
  <si>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</si>
  <si>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</si>
  <si>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</si>
  <si>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</si>
  <si>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</si>
  <si>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</si>
  <si>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</si>
  <si>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</si>
  <si>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</si>
  <si>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</si>
  <si>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</si>
  <si>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</si>
  <si>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</si>
  <si>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</si>
  <si>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</si>
  <si>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</si>
  <si>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</si>
  <si>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</si>
  <si>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</si>
  <si>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</si>
  <si>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</si>
  <si>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</si>
  <si>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</si>
  <si>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</si>
  <si>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</si>
  <si>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</si>
  <si>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</si>
  <si>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</si>
  <si>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</si>
  <si>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</si>
  <si>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</si>
  <si>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</si>
  <si>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</si>
  <si>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</si>
  <si>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</si>
  <si>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</si>
  <si>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</si>
  <si>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</si>
  <si>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</si>
  <si>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</si>
  <si>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</si>
  <si>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</si>
  <si>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</si>
  <si>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</si>
  <si>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</si>
  <si>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</si>
  <si>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</si>
  <si>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</si>
  <si>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</si>
  <si>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</si>
  <si>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</si>
  <si>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</si>
  <si>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</si>
  <si>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</si>
  <si>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</si>
  <si>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</si>
  <si>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</si>
  <si>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</si>
  <si>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</si>
  <si>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</si>
  <si>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</si>
  <si>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</si>
  <si>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</si>
  <si>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</si>
  <si>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</si>
  <si>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</si>
  <si>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</si>
  <si>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</si>
  <si>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</si>
  <si>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</si>
  <si>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</si>
  <si>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</si>
  <si>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</si>
  <si>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</si>
  <si>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</si>
  <si>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</si>
  <si>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</si>
  <si>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</si>
  <si>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</si>
  <si>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</si>
  <si>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</si>
  <si>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</si>
  <si>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</si>
  <si>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</si>
  <si>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</si>
  <si>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</si>
  <si>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</si>
  <si>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</si>
  <si>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</si>
  <si>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</si>
  <si>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</si>
  <si>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</si>
  <si>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</si>
  <si>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</si>
  <si>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</si>
  <si>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</si>
  <si>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</si>
  <si>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</si>
  <si>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</si>
  <si>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</si>
  <si>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</si>
  <si>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</si>
  <si>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</si>
  <si>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</si>
  <si>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</si>
  <si>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</si>
  <si>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</si>
  <si>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</si>
  <si>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</si>
  <si>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</si>
  <si>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</si>
  <si>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</si>
  <si>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</si>
  <si>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</si>
  <si>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</si>
  <si>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</si>
  <si>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</si>
  <si>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</si>
  <si>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</si>
  <si>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</si>
  <si>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</si>
  <si>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</si>
  <si>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</si>
  <si>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</si>
  <si>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</si>
  <si>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</si>
  <si>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</si>
  <si>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</si>
  <si>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</si>
  <si>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</si>
  <si>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</si>
  <si>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</si>
  <si>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</si>
  <si>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</si>
  <si>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</si>
  <si>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</si>
  <si>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</si>
  <si>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</si>
  <si>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</si>
  <si>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</si>
  <si>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</si>
  <si>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</si>
  <si>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</si>
  <si>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</si>
  <si>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</si>
  <si>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</si>
  <si>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</si>
  <si>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</si>
  <si>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</si>
  <si>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</si>
  <si>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</si>
  <si>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</si>
  <si>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</si>
  <si>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</si>
  <si>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</si>
  <si>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</si>
  <si>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</si>
  <si>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</si>
  <si>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</si>
  <si>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</si>
  <si>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</si>
  <si>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</si>
  <si>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</si>
  <si>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</si>
  <si>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</si>
  <si>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</si>
  <si>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</si>
  <si>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</si>
  <si>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</si>
  <si>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</si>
  <si>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</si>
  <si>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</si>
  <si>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</si>
  <si>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</si>
  <si>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</si>
  <si>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</si>
  <si>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</si>
  <si>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</si>
  <si>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</si>
  <si>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</si>
  <si>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</si>
  <si>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</si>
  <si>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</si>
  <si>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</si>
  <si>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</si>
  <si>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</si>
  <si>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</si>
  <si>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</si>
  <si>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</si>
  <si>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</si>
  <si>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</si>
  <si>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</si>
  <si>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</si>
  <si>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</si>
  <si>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</si>
  <si>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</si>
  <si>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</si>
  <si>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</si>
  <si>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</si>
  <si>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</si>
  <si>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</si>
  <si>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</si>
  <si>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</si>
  <si>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</si>
  <si>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</si>
  <si>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</si>
  <si>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</si>
  <si>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</si>
  <si>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</si>
  <si>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</si>
  <si>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</si>
  <si>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</si>
  <si>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</si>
  <si>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</si>
  <si>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</si>
  <si>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</si>
  <si>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</si>
  <si>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</si>
  <si>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</si>
  <si>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</si>
  <si>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</si>
  <si>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</si>
  <si>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</si>
  <si>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</si>
  <si>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</si>
  <si>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</si>
  <si>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</si>
  <si>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</si>
  <si>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</si>
  <si>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</si>
  <si>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</si>
  <si>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</si>
  <si>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</si>
  <si>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</si>
  <si>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</si>
  <si>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</si>
  <si>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</si>
  <si>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</si>
  <si>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</si>
  <si>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</si>
  <si>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</si>
  <si>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</si>
  <si>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</si>
  <si>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</si>
  <si>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</si>
  <si>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</si>
  <si>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</si>
  <si>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</si>
  <si>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</si>
  <si>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</si>
  <si>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</si>
  <si>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</si>
  <si>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</si>
  <si>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</si>
  <si>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</si>
  <si>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</si>
  <si>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</si>
  <si>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</si>
  <si>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</si>
  <si>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</si>
  <si>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</si>
  <si>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</si>
  <si>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</si>
  <si>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</si>
  <si>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</si>
  <si>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</si>
  <si>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</si>
  <si>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</si>
  <si>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</si>
  <si>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</si>
  <si>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</si>
  <si>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</si>
  <si>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</si>
  <si>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</si>
  <si>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</si>
  <si>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</si>
  <si>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</si>
  <si>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</si>
  <si>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</si>
  <si>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</si>
  <si>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</si>
  <si>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</si>
  <si>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</si>
  <si>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</si>
  <si>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</si>
  <si>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</si>
  <si>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</si>
  <si>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</si>
  <si>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</si>
  <si>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</si>
  <si>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</si>
  <si>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</si>
  <si>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</si>
  <si>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</si>
  <si>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</si>
  <si>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</si>
  <si>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</si>
  <si>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</si>
  <si>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</si>
  <si>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</si>
  <si>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</si>
  <si>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</si>
  <si>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</si>
  <si>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</si>
  <si>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</si>
  <si>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</si>
  <si>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</si>
  <si>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</si>
  <si>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</si>
  <si>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</si>
  <si>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</si>
  <si>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</si>
  <si>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</si>
  <si>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</si>
  <si>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</si>
  <si>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</si>
  <si>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</si>
  <si>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</si>
  <si>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</si>
  <si>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</si>
  <si>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</si>
  <si>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</si>
  <si>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</si>
  <si>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</si>
  <si>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</si>
  <si>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</si>
  <si>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</si>
  <si>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</si>
  <si>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</si>
  <si>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</si>
  <si>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</si>
  <si>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</si>
  <si>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</si>
  <si>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</si>
  <si>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</si>
  <si>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</si>
  <si>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</si>
  <si>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</si>
  <si>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</si>
  <si>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</si>
  <si>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</si>
  <si>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</si>
  <si>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</si>
  <si>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</si>
  <si>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</si>
  <si>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</si>
  <si>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</si>
  <si>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</si>
  <si>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</si>
  <si>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</si>
  <si>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</si>
  <si>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</si>
  <si>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</si>
  <si>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</si>
  <si>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</si>
  <si>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</si>
  <si>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</si>
  <si>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</si>
  <si>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</si>
  <si>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</si>
  <si>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</si>
  <si>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</si>
  <si>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</si>
  <si>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</si>
  <si>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</si>
  <si>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</si>
  <si>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</si>
  <si>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</si>
  <si>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</si>
  <si>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</si>
  <si>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</si>
  <si>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</si>
  <si>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</si>
  <si>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</si>
  <si>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</si>
  <si>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</si>
  <si>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</si>
  <si>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</si>
  <si>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</si>
  <si>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</si>
  <si>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</si>
  <si>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</si>
  <si>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</si>
  <si>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</si>
  <si>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</si>
  <si>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</si>
  <si>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</si>
  <si>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</si>
  <si>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</si>
  <si>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</si>
  <si>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</si>
  <si>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</si>
  <si>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</si>
  <si>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</si>
  <si>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</si>
  <si>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</si>
  <si>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</si>
  <si>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</si>
  <si>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</si>
  <si>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</si>
  <si>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</si>
  <si>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</si>
  <si>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</si>
  <si>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</si>
  <si>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</si>
  <si>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</si>
  <si>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</si>
  <si>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</si>
  <si>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</si>
  <si>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</si>
  <si>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</si>
  <si>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</si>
  <si>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</si>
  <si>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</si>
  <si>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</si>
  <si>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</si>
  <si>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</si>
  <si>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</si>
  <si>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</si>
  <si>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</si>
  <si>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</si>
  <si>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</si>
  <si>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</si>
  <si>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</si>
  <si>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</si>
  <si>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</si>
  <si>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</si>
  <si>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</si>
  <si>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</si>
  <si>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</si>
  <si>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</si>
  <si>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</si>
  <si>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</si>
  <si>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</si>
  <si>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</si>
  <si>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</si>
  <si>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</si>
  <si>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</si>
  <si>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</si>
  <si>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</si>
  <si>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</si>
  <si>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</si>
  <si>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</si>
  <si>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</si>
  <si>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</si>
  <si>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</si>
  <si>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</si>
  <si>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</si>
  <si>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</si>
  <si>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</si>
  <si>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</si>
  <si>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</si>
  <si>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</si>
  <si>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</si>
  <si>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</si>
  <si>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</si>
  <si>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</si>
  <si>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</si>
  <si>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</si>
  <si>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</si>
  <si>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</si>
  <si>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</si>
  <si>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</si>
  <si>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</si>
  <si>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</si>
  <si>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</si>
  <si>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</si>
  <si>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</si>
  <si>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</si>
  <si>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</si>
  <si>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</si>
  <si>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</si>
  <si>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</si>
  <si>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</si>
  <si>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</si>
  <si>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</si>
  <si>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</si>
  <si>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</si>
  <si>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</si>
  <si>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</si>
  <si>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</si>
  <si>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</si>
  <si>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</si>
  <si>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</si>
  <si>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</si>
  <si>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</si>
  <si>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</si>
  <si>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</si>
  <si>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</si>
  <si>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</si>
  <si>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</si>
  <si>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</si>
  <si>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</si>
  <si>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</si>
  <si>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</si>
  <si>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</si>
  <si>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</si>
  <si>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</si>
  <si>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</si>
  <si>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</si>
  <si>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</si>
  <si>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</si>
  <si>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</si>
  <si>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</si>
  <si>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</si>
  <si>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</si>
  <si>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</si>
  <si>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</si>
  <si>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</si>
  <si>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</si>
  <si>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</si>
  <si>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</si>
  <si>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</si>
  <si>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</si>
  <si>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</si>
  <si>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</si>
  <si>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</si>
  <si>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</si>
  <si>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</si>
  <si>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</si>
  <si>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</si>
  <si>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</si>
  <si>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</si>
  <si>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</si>
  <si>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</si>
  <si>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</si>
  <si>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</si>
  <si>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</si>
  <si>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</si>
  <si>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</si>
  <si>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</si>
  <si>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</si>
  <si>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</si>
  <si>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</si>
  <si>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</si>
  <si>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</si>
  <si>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</si>
  <si>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</si>
  <si>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</si>
  <si>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</si>
  <si>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</si>
  <si>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</si>
  <si>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</si>
  <si>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</si>
  <si>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</si>
  <si>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</si>
  <si>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</si>
  <si>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</si>
  <si>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</si>
  <si>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</si>
  <si>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</si>
  <si>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</si>
  <si>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</si>
  <si>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</si>
  <si>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</si>
  <si>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</si>
  <si>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</si>
  <si>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</si>
  <si>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</si>
  <si>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</si>
  <si>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</si>
  <si>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</si>
  <si>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</si>
  <si>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</si>
  <si>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</si>
  <si>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</si>
  <si>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</si>
  <si>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</si>
  <si>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</si>
  <si>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</si>
  <si>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</si>
  <si>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</si>
  <si>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</si>
  <si>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</si>
  <si>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</si>
  <si>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</si>
  <si>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</si>
  <si>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</si>
  <si>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</si>
  <si>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</si>
  <si>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</si>
  <si>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</si>
  <si>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</si>
  <si>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</si>
  <si>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</si>
  <si>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</si>
  <si>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</si>
  <si>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</si>
  <si>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</si>
  <si>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</si>
  <si>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</si>
  <si>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</si>
  <si>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</si>
  <si>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</si>
  <si>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</si>
  <si>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</si>
  <si>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</si>
  <si>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</si>
  <si>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</si>
  <si>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</si>
  <si>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</si>
  <si>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</si>
  <si>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</si>
  <si>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</si>
  <si>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</si>
  <si>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</si>
  <si>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</si>
  <si>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</si>
  <si>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</si>
  <si>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</si>
  <si>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</si>
  <si>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</si>
  <si>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</si>
  <si>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</si>
  <si>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</si>
  <si>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</si>
  <si>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</si>
  <si>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</si>
  <si>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</si>
  <si>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</si>
  <si>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</si>
  <si>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</si>
  <si>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</si>
  <si>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</si>
  <si>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</si>
  <si>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</si>
  <si>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</si>
  <si>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</si>
  <si>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</si>
  <si>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</si>
  <si>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</si>
  <si>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</si>
  <si>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</si>
  <si>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</si>
  <si>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</si>
  <si>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</si>
  <si>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</si>
  <si>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</si>
  <si>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</si>
  <si>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</si>
  <si>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</si>
  <si>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</si>
  <si>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</si>
  <si>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</si>
  <si>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</si>
  <si>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</si>
  <si>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</si>
  <si>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</si>
  <si>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</si>
  <si>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</si>
  <si>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</si>
  <si>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</si>
  <si>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</si>
  <si>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</si>
  <si>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</si>
  <si>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</si>
  <si>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</si>
  <si>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</si>
  <si>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</si>
  <si>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</si>
  <si>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</si>
  <si>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</si>
  <si>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</si>
  <si>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</si>
  <si>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</si>
  <si>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</si>
  <si>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</si>
  <si>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</si>
  <si>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</si>
  <si>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</si>
  <si>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</si>
  <si>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</si>
  <si>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</si>
  <si>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</si>
  <si>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</si>
  <si>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</si>
  <si>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</si>
  <si>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</si>
  <si>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</si>
  <si>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</si>
  <si>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</si>
  <si>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</si>
  <si>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</si>
  <si>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</si>
  <si>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</si>
  <si>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</si>
  <si>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</si>
  <si>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</si>
  <si>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</si>
  <si>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</si>
  <si>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</si>
  <si>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</si>
  <si>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</si>
  <si>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</si>
  <si>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</si>
  <si>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</si>
  <si>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</si>
  <si>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</si>
  <si>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</si>
  <si>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</si>
  <si>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</si>
  <si>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</si>
  <si>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</si>
  <si>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</si>
  <si>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</si>
  <si>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</si>
  <si>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</si>
  <si>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</si>
  <si>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</si>
  <si>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</si>
  <si>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</si>
  <si>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</si>
  <si>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</si>
  <si>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</si>
  <si>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</si>
  <si>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</si>
  <si>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</si>
  <si>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</si>
  <si>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</si>
  <si>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</si>
  <si>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</si>
  <si>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</si>
  <si>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</si>
  <si>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</si>
  <si>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</si>
  <si>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</si>
  <si>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</si>
  <si>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</si>
  <si>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</si>
  <si>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</si>
  <si>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</si>
  <si>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</si>
  <si>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</si>
  <si>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</si>
  <si>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</si>
  <si>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</si>
  <si>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</si>
  <si>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</si>
  <si>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</si>
  <si>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</si>
  <si>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</si>
  <si>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</si>
  <si>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</si>
  <si>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</si>
  <si>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</si>
  <si>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</si>
  <si>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</si>
  <si>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</si>
  <si>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</si>
  <si>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</si>
  <si>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</si>
  <si>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</si>
  <si>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</si>
  <si>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</si>
  <si>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</si>
  <si>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</si>
  <si>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</si>
  <si>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</si>
  <si>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</si>
  <si>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</si>
  <si>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</si>
  <si>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</si>
  <si>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</si>
  <si>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</si>
  <si>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</si>
  <si>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</si>
  <si>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</si>
  <si>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</si>
  <si>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</si>
  <si>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</si>
  <si>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</si>
  <si>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</si>
  <si>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</si>
  <si>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</si>
  <si>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</si>
  <si>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</si>
  <si>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</si>
  <si>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</si>
  <si>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</si>
  <si>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</si>
  <si>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</si>
  <si>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</si>
  <si>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</si>
  <si>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</si>
  <si>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</si>
  <si>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</si>
  <si>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</si>
  <si>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</si>
  <si>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</si>
  <si>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</si>
  <si>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</si>
  <si>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</si>
  <si>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</si>
  <si>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</si>
  <si>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</si>
  <si>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</si>
  <si>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</si>
  <si>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</si>
  <si>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</si>
  <si>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</si>
  <si>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</si>
  <si>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</si>
  <si>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</si>
  <si>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</si>
  <si>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</si>
  <si>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</si>
  <si>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</si>
  <si>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</si>
  <si>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</si>
  <si>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</si>
  <si>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</si>
  <si>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</si>
  <si>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</si>
  <si>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</si>
  <si>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</si>
  <si>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</si>
  <si>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</si>
  <si>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</si>
  <si>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</si>
  <si>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</si>
  <si>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</si>
  <si>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</si>
  <si>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</si>
  <si>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</si>
  <si>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</si>
  <si>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</si>
  <si>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</si>
  <si>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</si>
  <si>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</si>
  <si>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</si>
  <si>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</si>
  <si>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</si>
  <si>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</si>
  <si>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</si>
  <si>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</si>
  <si>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</si>
  <si>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</si>
  <si>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</si>
  <si>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</si>
  <si>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</si>
  <si>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</si>
  <si>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</si>
  <si>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</si>
  <si>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</si>
  <si>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</si>
  <si>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</si>
  <si>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</si>
  <si>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</si>
  <si>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</si>
  <si>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</si>
  <si>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</si>
  <si>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</si>
  <si>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</si>
  <si>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</si>
  <si>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</si>
  <si>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</si>
  <si>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</si>
  <si>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</si>
  <si>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</si>
  <si>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</si>
  <si>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</si>
  <si>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</si>
  <si>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</si>
  <si>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</si>
  <si>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</si>
  <si>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</si>
  <si>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</si>
  <si>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</si>
  <si>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</si>
  <si>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</si>
  <si>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</si>
  <si>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</si>
  <si>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</si>
  <si>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</si>
  <si>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</si>
  <si>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</si>
  <si>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</si>
  <si>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</si>
  <si>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</si>
  <si>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</si>
  <si>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</si>
  <si>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</si>
  <si>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</si>
  <si>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</si>
  <si>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</si>
  <si>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</si>
  <si>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</si>
  <si>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</si>
  <si>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</si>
  <si>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</si>
  <si>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</si>
  <si>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</si>
  <si>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</si>
  <si>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</si>
  <si>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</si>
  <si>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</si>
  <si>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</si>
  <si>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</si>
  <si>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</si>
  <si>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</si>
  <si>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</si>
  <si>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</si>
  <si>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</si>
  <si>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</si>
  <si>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</si>
  <si>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</si>
  <si>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</si>
  <si>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</si>
  <si>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</si>
  <si>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</si>
  <si>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</si>
  <si>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</si>
  <si>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</si>
  <si>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</si>
  <si>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</si>
  <si>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</si>
  <si>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</si>
  <si>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</si>
  <si>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</si>
  <si>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</si>
  <si>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</si>
  <si>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</si>
  <si>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</si>
  <si>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</si>
  <si>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</si>
  <si>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</si>
  <si>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</si>
  <si>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</si>
  <si>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</si>
  <si>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</si>
  <si>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</si>
  <si>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</si>
  <si>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</si>
  <si>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</si>
  <si>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</si>
  <si>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</si>
  <si>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</si>
  <si>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</si>
  <si>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</si>
  <si>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</si>
  <si>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</si>
  <si>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</si>
  <si>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</si>
  <si>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</si>
  <si>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</si>
  <si>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</si>
  <si>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</si>
  <si>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</si>
  <si>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</si>
  <si>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</si>
  <si>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</si>
  <si>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</si>
  <si>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</si>
  <si>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</si>
  <si>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</si>
  <si>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</si>
  <si>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</si>
  <si>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</si>
  <si>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</si>
  <si>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</si>
  <si>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</si>
  <si>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</si>
  <si>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</si>
  <si>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</si>
  <si>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</si>
  <si>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</si>
  <si>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</si>
  <si>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</si>
  <si>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</si>
  <si>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</si>
  <si>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</si>
  <si>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</si>
  <si>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</si>
  <si>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</si>
  <si>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</si>
  <si>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</si>
  <si>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</si>
  <si>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</si>
  <si>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</si>
  <si>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</si>
  <si>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</si>
  <si>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</si>
  <si>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</si>
  <si>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</si>
  <si>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</si>
  <si>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</si>
  <si>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</si>
  <si>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</si>
  <si>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</si>
  <si>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</si>
  <si>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</si>
  <si>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</si>
  <si>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</si>
  <si>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</si>
  <si>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</si>
  <si>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</si>
  <si>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</si>
  <si>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</si>
  <si>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</si>
  <si>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</si>
  <si>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</si>
  <si>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</si>
  <si>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</si>
  <si>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</si>
  <si>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</si>
  <si>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</si>
  <si>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</si>
  <si>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</si>
  <si>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</si>
  <si>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</si>
  <si>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</si>
  <si>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</si>
  <si>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</si>
  <si>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</si>
  <si>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</si>
  <si>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</si>
  <si>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</si>
  <si>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</si>
  <si>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</si>
  <si>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</si>
  <si>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</si>
  <si>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</si>
  <si>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</si>
  <si>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</si>
  <si>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</si>
  <si>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</si>
  <si>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</si>
  <si>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</si>
  <si>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</si>
  <si>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</si>
  <si>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</si>
  <si>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</si>
  <si>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</si>
  <si>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</si>
  <si>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</si>
  <si>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</si>
  <si>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</si>
  <si>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</si>
  <si>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</si>
  <si>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</si>
  <si>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</si>
  <si>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</si>
  <si>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</si>
  <si>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</si>
  <si>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</si>
  <si>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</si>
  <si>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</si>
  <si>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</si>
  <si>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</si>
  <si>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</si>
  <si>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</si>
  <si>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</si>
  <si>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</si>
  <si>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</si>
  <si>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</si>
  <si>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</si>
  <si>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</si>
  <si>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</si>
  <si>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</si>
  <si>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</si>
  <si>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</si>
  <si>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</si>
  <si>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</si>
  <si>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</si>
  <si>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</si>
  <si>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</si>
  <si>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</si>
  <si>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</si>
  <si>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</si>
  <si>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</si>
  <si>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</si>
  <si>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</si>
  <si>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</si>
  <si>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</si>
  <si>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</si>
  <si>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</si>
  <si>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</si>
  <si>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</si>
  <si>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</si>
  <si>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</si>
  <si>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</si>
  <si>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</si>
  <si>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</si>
  <si>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</si>
  <si>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</si>
  <si>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</si>
  <si>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</si>
  <si>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</si>
  <si>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</si>
  <si>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</si>
  <si>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</si>
  <si>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</si>
  <si>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</si>
  <si>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</si>
  <si>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</si>
  <si>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</si>
  <si>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</si>
  <si>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</si>
  <si>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</si>
  <si>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</si>
  <si>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</si>
  <si>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</si>
  <si>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</si>
  <si>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</si>
  <si>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</si>
  <si>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</si>
  <si>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</si>
  <si>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</si>
  <si>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</si>
  <si>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</si>
  <si>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</si>
  <si>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</si>
  <si>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</si>
  <si>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</si>
  <si>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</si>
  <si>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</si>
  <si>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</si>
  <si>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</si>
  <si>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</si>
  <si>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</si>
  <si>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</si>
  <si>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</si>
  <si>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</si>
  <si>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</si>
  <si>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</si>
  <si>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</si>
  <si>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</si>
  <si>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</si>
  <si>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</si>
  <si>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</si>
  <si>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</si>
  <si>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</si>
  <si>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</si>
  <si>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</si>
  <si>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</si>
  <si>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</si>
  <si>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</si>
  <si>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</si>
  <si>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</si>
  <si>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</si>
  <si>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</si>
  <si>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</si>
  <si>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</si>
  <si>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</si>
  <si>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</si>
  <si>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</si>
  <si>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</si>
  <si>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</si>
  <si>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</si>
  <si>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</si>
  <si>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</si>
  <si>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</si>
  <si>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</si>
  <si>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</si>
  <si>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</si>
  <si>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</si>
  <si>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</si>
  <si>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</si>
  <si>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</si>
  <si>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</si>
  <si>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</si>
  <si>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</si>
  <si>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</si>
  <si>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</si>
  <si>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</si>
  <si>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</si>
  <si>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</si>
  <si>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</si>
  <si>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</si>
  <si>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</si>
  <si>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</si>
  <si>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</si>
  <si>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</si>
  <si>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</si>
  <si>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</si>
  <si>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</si>
  <si>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</si>
  <si>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</si>
  <si>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</si>
  <si>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</si>
  <si>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</si>
  <si>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</si>
  <si>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</si>
  <si>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</si>
  <si>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</si>
  <si>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</si>
  <si>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</si>
  <si>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</si>
  <si>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</si>
  <si>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</si>
  <si>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</si>
  <si>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</si>
  <si>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</si>
  <si>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</si>
  <si>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</si>
  <si>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</si>
  <si>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</si>
  <si>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</si>
  <si>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</si>
  <si>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</si>
  <si>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</si>
  <si>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</si>
  <si>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</si>
  <si>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</si>
  <si>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</si>
  <si>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</si>
  <si>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</si>
  <si>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</si>
  <si>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</si>
  <si>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</si>
  <si>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</si>
  <si>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</si>
  <si>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</si>
  <si>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</si>
  <si>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</si>
  <si>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</si>
  <si>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</si>
  <si>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</si>
  <si>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</si>
  <si>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</si>
  <si>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</si>
  <si>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</si>
  <si>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</si>
  <si>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</si>
  <si>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</si>
  <si>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</si>
  <si>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</si>
  <si>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</si>
  <si>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</si>
  <si>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</si>
  <si>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</si>
  <si>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</si>
  <si>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</si>
  <si>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</si>
  <si>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</si>
  <si>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</si>
  <si>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</si>
  <si>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</si>
  <si>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</si>
  <si>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</si>
  <si>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</si>
  <si>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</si>
  <si>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</si>
  <si>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</si>
  <si>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</si>
  <si>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</si>
  <si>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</si>
  <si>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</si>
  <si>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</si>
  <si>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</si>
  <si>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</si>
  <si>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</si>
  <si>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</si>
  <si>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</si>
  <si>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</si>
  <si>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</si>
  <si>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</si>
  <si>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</si>
  <si>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</si>
  <si>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</si>
  <si>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</si>
  <si>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</si>
  <si>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</si>
  <si>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</si>
  <si>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</si>
  <si>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</si>
  <si>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</si>
  <si>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</si>
  <si>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</si>
  <si>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</si>
  <si>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</si>
  <si>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</si>
  <si>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</si>
  <si>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</si>
  <si>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</si>
  <si>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</si>
  <si>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</si>
  <si>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</si>
  <si>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</si>
  <si>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</si>
  <si>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</si>
  <si>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</si>
  <si>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</si>
  <si>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</si>
  <si>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</si>
  <si>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</si>
  <si>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</si>
  <si>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</si>
  <si>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</si>
  <si>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</si>
  <si>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</si>
  <si>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</si>
  <si>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</si>
  <si>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</si>
  <si>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</si>
  <si>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</si>
  <si>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</si>
  <si>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</si>
  <si>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</si>
  <si>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</si>
  <si>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</si>
  <si>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</si>
  <si>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</si>
  <si>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</si>
  <si>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</si>
  <si>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</si>
  <si>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</si>
  <si>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</si>
  <si>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</si>
  <si>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</si>
  <si>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</si>
  <si>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</si>
  <si>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</si>
  <si>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</si>
  <si>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</si>
  <si>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</si>
  <si>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</si>
  <si>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</si>
  <si>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</si>
  <si>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</si>
  <si>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</si>
  <si>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</si>
  <si>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</si>
  <si>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</si>
  <si>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</si>
  <si>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</si>
  <si>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</si>
  <si>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</si>
  <si>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</si>
  <si>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</si>
  <si>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</si>
  <si>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</si>
  <si>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</si>
  <si>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</si>
  <si>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</si>
  <si>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</si>
  <si>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</si>
  <si>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</si>
  <si>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</si>
  <si>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</si>
  <si>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</si>
  <si>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</si>
  <si>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</si>
  <si>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</si>
  <si>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</si>
  <si>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</si>
  <si>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</si>
  <si>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</si>
  <si>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</si>
  <si>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</si>
  <si>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</si>
  <si>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</si>
  <si>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</si>
  <si>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</si>
  <si>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</si>
  <si>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</si>
  <si>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</si>
  <si>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</si>
  <si>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</si>
  <si>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</si>
  <si>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</si>
  <si>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</si>
  <si>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</si>
  <si>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</si>
  <si>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</si>
  <si>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</si>
  <si>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</si>
  <si>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</si>
  <si>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</si>
  <si>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</si>
  <si>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</si>
  <si>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</si>
  <si>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</si>
  <si>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</si>
  <si>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</si>
  <si>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</si>
  <si>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</si>
  <si>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</si>
  <si>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</si>
  <si>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</si>
  <si>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</si>
  <si>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</si>
  <si>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</si>
  <si>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</si>
  <si>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</si>
  <si>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</si>
  <si>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</si>
  <si>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</si>
  <si>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</si>
  <si>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</si>
  <si>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</si>
  <si>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</si>
  <si>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</si>
  <si>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</si>
  <si>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</si>
  <si>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</si>
  <si>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</si>
  <si>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</si>
  <si>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</si>
  <si>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</si>
  <si>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</si>
  <si>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</si>
  <si>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</si>
  <si>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</si>
  <si>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</si>
  <si>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</si>
  <si>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</si>
  <si>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</si>
  <si>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</si>
  <si>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</si>
  <si>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</si>
  <si>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</si>
  <si>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</si>
  <si>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</si>
  <si>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</si>
  <si>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</si>
  <si>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</si>
  <si>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</si>
  <si>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</si>
  <si>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</si>
  <si>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</si>
  <si>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</si>
  <si>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</si>
  <si>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</si>
  <si>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</si>
  <si>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</si>
  <si>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</si>
  <si>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</si>
  <si>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</si>
  <si>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</si>
  <si>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</si>
  <si>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</si>
  <si>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</si>
  <si>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</si>
  <si>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</si>
  <si>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</si>
  <si>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</si>
  <si>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</si>
  <si>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</si>
  <si>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</si>
  <si>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</si>
  <si>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</si>
  <si>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</si>
  <si>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</si>
  <si>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</si>
  <si>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</si>
  <si>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</si>
  <si>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</si>
  <si>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</si>
  <si>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</si>
  <si>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</si>
  <si>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</si>
  <si>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</si>
  <si>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</si>
  <si>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</si>
  <si>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</si>
  <si>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</si>
  <si>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</si>
  <si>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</si>
  <si>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</si>
  <si>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</si>
  <si>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</si>
  <si>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</si>
  <si>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</si>
  <si>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</si>
  <si>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</si>
  <si>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</si>
  <si>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</si>
  <si>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</si>
  <si>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</si>
  <si>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</si>
  <si>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</si>
  <si>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</si>
  <si>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</si>
  <si>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</si>
  <si>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</si>
  <si>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</si>
  <si>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</si>
  <si>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</si>
  <si>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</si>
  <si>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</si>
  <si>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</si>
  <si>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</si>
  <si>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</si>
  <si>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</si>
  <si>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</si>
  <si>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</si>
  <si>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</si>
  <si>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</si>
  <si>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</si>
  <si>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</si>
  <si>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</si>
  <si>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</si>
  <si>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</si>
  <si>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</si>
  <si>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</si>
  <si>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</si>
  <si>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</si>
  <si>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</si>
  <si>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</si>
  <si>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</si>
  <si>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</si>
  <si>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</si>
  <si>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</si>
  <si>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</si>
  <si>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</si>
  <si>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</si>
  <si>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</si>
  <si>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</si>
  <si>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</si>
  <si>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</si>
  <si>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</si>
  <si>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</si>
  <si>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</si>
  <si>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</si>
  <si>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</si>
  <si>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</si>
  <si>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</si>
  <si>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</si>
  <si>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</si>
  <si>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</si>
  <si>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</si>
  <si>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</si>
  <si>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</si>
  <si>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</si>
  <si>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</si>
  <si>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</si>
  <si>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</si>
  <si>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</si>
  <si>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</si>
  <si>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</si>
  <si>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</si>
  <si>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</si>
  <si>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</si>
  <si>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</si>
  <si>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</si>
  <si>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</si>
  <si>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</si>
  <si>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</si>
  <si>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</si>
  <si>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</si>
  <si>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</si>
  <si>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</si>
  <si>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</si>
  <si>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</si>
  <si>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</si>
  <si>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</si>
  <si>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</si>
  <si>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</si>
  <si>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</si>
  <si>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</si>
  <si>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</si>
  <si>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</si>
  <si>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</si>
  <si>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</si>
  <si>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</si>
  <si>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</si>
  <si>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</si>
  <si>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</si>
  <si>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</si>
  <si>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</si>
  <si>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</si>
  <si>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</si>
  <si>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</si>
  <si>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</si>
  <si>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</si>
  <si>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</si>
  <si>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</si>
  <si>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</si>
  <si>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</si>
  <si>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</si>
  <si>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</si>
  <si>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</si>
  <si>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</si>
  <si>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</si>
  <si>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</si>
  <si>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</si>
  <si>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</si>
  <si>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</si>
  <si>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</si>
  <si>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</si>
  <si>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</si>
  <si>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</si>
  <si>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</si>
  <si>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</si>
  <si>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</si>
  <si>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</si>
  <si>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</si>
  <si>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</si>
  <si>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</si>
  <si>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</si>
  <si>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</si>
  <si>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</si>
  <si>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</si>
  <si>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</si>
  <si>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</si>
  <si>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</si>
  <si>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</si>
  <si>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</si>
  <si>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</si>
  <si>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</si>
  <si>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</si>
  <si>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</si>
  <si>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</si>
  <si>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</si>
  <si>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</si>
  <si>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</si>
  <si>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</si>
  <si>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</si>
  <si>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</si>
  <si>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</si>
  <si>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</si>
  <si>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</si>
  <si>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</si>
  <si>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</si>
  <si>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</si>
  <si>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</si>
  <si>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</si>
  <si>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</si>
  <si>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</si>
  <si>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</si>
  <si>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</si>
  <si>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</si>
  <si>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</si>
  <si>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</si>
  <si>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</si>
  <si>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</si>
  <si>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</si>
  <si>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</si>
  <si>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</si>
  <si>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</si>
  <si>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</si>
  <si>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</si>
  <si>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</si>
  <si>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</si>
  <si>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</si>
  <si>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</si>
  <si>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</si>
  <si>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</si>
  <si>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</si>
  <si>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</si>
  <si>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</si>
  <si>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</si>
  <si>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</si>
  <si>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</si>
  <si>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</si>
  <si>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</si>
  <si>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</si>
  <si>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</si>
  <si>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</si>
  <si>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</si>
  <si>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</si>
  <si>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</si>
  <si>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</si>
  <si>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</si>
  <si>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</si>
  <si>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</si>
  <si>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</si>
  <si>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</si>
  <si>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</si>
  <si>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</si>
  <si>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</si>
  <si>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</si>
  <si>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</si>
  <si>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</si>
  <si>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</si>
  <si>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</si>
  <si>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</si>
  <si>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</si>
  <si>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</si>
  <si>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</si>
  <si>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</si>
  <si>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</si>
  <si>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</si>
  <si>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</si>
  <si>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</si>
  <si>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</si>
  <si>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</si>
  <si>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</si>
  <si>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</si>
  <si>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</si>
  <si>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</si>
  <si>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</si>
  <si>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</si>
  <si>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</si>
  <si>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</si>
  <si>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</si>
  <si>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</si>
  <si>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</si>
  <si>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</si>
  <si>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</si>
  <si>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</si>
  <si>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</si>
  <si>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</si>
  <si>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</si>
  <si>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</si>
  <si>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</si>
  <si>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</si>
  <si>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</si>
  <si>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</si>
  <si>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</si>
  <si>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</si>
  <si>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</si>
  <si>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</si>
  <si>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</si>
  <si>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</si>
  <si>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</si>
  <si>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</si>
  <si>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</si>
  <si>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</si>
  <si>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</si>
  <si>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</si>
  <si>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</si>
  <si>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</si>
  <si>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</si>
  <si>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</si>
  <si>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</si>
  <si>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</si>
  <si>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</si>
  <si>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</si>
  <si>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</si>
  <si>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</si>
  <si>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</si>
  <si>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</si>
  <si>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</si>
  <si>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</si>
  <si>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</si>
  <si>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</si>
  <si>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</si>
  <si>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</si>
  <si>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</si>
  <si>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</si>
  <si>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</si>
  <si>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</si>
  <si>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</si>
  <si>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</si>
  <si>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</si>
  <si>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</si>
  <si>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</si>
  <si>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</si>
  <si>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</si>
  <si>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</si>
  <si>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</si>
  <si>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</si>
  <si>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</si>
  <si>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</si>
  <si>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</si>
  <si>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</si>
  <si>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</si>
  <si>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</si>
  <si>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</si>
  <si>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</si>
  <si>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</si>
  <si>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</si>
  <si>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</si>
  <si>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</si>
  <si>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</si>
  <si>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</si>
  <si>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</si>
  <si>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</si>
  <si>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</si>
  <si>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</si>
  <si>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</si>
  <si>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</si>
  <si>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</si>
  <si>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</si>
  <si>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</si>
  <si>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</si>
  <si>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</si>
  <si>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</si>
  <si>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</si>
  <si>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</si>
  <si>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</si>
  <si>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</si>
  <si>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</si>
  <si>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</si>
  <si>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</si>
  <si>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</si>
  <si>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</si>
  <si>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</si>
  <si>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</si>
  <si>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</si>
  <si>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</si>
  <si>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</si>
  <si>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</si>
  <si>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</si>
  <si>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</si>
  <si>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</si>
  <si>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</si>
  <si>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</si>
  <si>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</si>
  <si>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</si>
  <si>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</si>
  <si>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</si>
  <si>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</si>
  <si>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</si>
  <si>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</si>
  <si>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</si>
  <si>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</si>
  <si>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</si>
  <si>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</si>
  <si>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</si>
  <si>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</si>
  <si>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</si>
  <si>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</si>
  <si>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</si>
  <si>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</si>
  <si>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</si>
  <si>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</si>
  <si>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</si>
  <si>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</si>
  <si>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</si>
  <si>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</si>
  <si>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</si>
  <si>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</si>
  <si>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</si>
  <si>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</si>
  <si>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</si>
  <si>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</si>
  <si>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</si>
  <si>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</si>
  <si>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</si>
  <si>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</si>
  <si>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</si>
  <si>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</si>
  <si>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</si>
  <si>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</si>
  <si>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</si>
  <si>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</si>
  <si>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</si>
  <si>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</si>
  <si>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</si>
  <si>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</si>
  <si>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</si>
  <si>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</si>
  <si>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</si>
  <si>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</si>
  <si>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</si>
  <si>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</si>
  <si>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</si>
  <si>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</si>
  <si>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</si>
  <si>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</si>
  <si>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</si>
  <si>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</si>
  <si>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</si>
  <si>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</si>
  <si>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</si>
  <si>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</si>
  <si>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</si>
  <si>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</si>
  <si>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</si>
  <si>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</si>
  <si>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</si>
  <si>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</si>
  <si>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</si>
  <si>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</si>
  <si>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</si>
  <si>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</si>
  <si>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</si>
  <si>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</si>
  <si>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</si>
  <si>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</si>
  <si>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</si>
  <si>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</si>
  <si>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</si>
  <si>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</si>
  <si>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</si>
  <si>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</si>
  <si>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</si>
  <si>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</si>
  <si>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</si>
  <si>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</si>
  <si>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</si>
  <si>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</si>
  <si>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</si>
  <si>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</si>
  <si>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</si>
  <si>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</si>
  <si>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</si>
  <si>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</si>
  <si>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</si>
  <si>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</si>
  <si>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</si>
  <si>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</si>
  <si>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</si>
  <si>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</si>
  <si>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</si>
  <si>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</si>
  <si>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</si>
  <si>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</si>
  <si>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</si>
  <si>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</si>
  <si>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</si>
  <si>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</si>
  <si>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</si>
  <si>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</si>
  <si>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</si>
  <si>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</si>
  <si>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</si>
  <si>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</si>
  <si>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</si>
  <si>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</si>
  <si>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</si>
  <si>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</si>
  <si>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</si>
  <si>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</si>
  <si>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</si>
  <si>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</si>
  <si>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</si>
  <si>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</si>
  <si>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</si>
  <si>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</si>
  <si>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</si>
  <si>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</si>
  <si>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</si>
  <si>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</si>
  <si>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</si>
  <si>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</si>
  <si>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</si>
  <si>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</si>
  <si>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</si>
  <si>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</si>
  <si>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</si>
  <si>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</si>
  <si>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</si>
  <si>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</si>
  <si>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</si>
  <si>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</si>
  <si>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</si>
  <si>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</si>
  <si>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</si>
  <si>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</si>
  <si>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</si>
  <si>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</si>
  <si>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</si>
  <si>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</si>
  <si>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</si>
  <si>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</si>
  <si>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</si>
  <si>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</si>
  <si>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</si>
  <si>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</si>
  <si>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</si>
  <si>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</si>
  <si>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</si>
  <si>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</si>
  <si>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</si>
  <si>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</si>
  <si>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</si>
  <si>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</si>
  <si>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</si>
  <si>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</si>
  <si>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</si>
  <si>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</si>
  <si>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</si>
  <si>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</si>
  <si>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</si>
  <si>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</si>
  <si>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</si>
  <si>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</si>
  <si>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</si>
  <si>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</si>
  <si>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</si>
  <si>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</si>
  <si>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</si>
  <si>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</si>
  <si>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</si>
  <si>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</si>
  <si>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</si>
  <si>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</si>
  <si>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</si>
  <si>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</si>
  <si>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</si>
  <si>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</si>
  <si>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</si>
  <si>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</si>
  <si>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</si>
  <si>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</si>
  <si>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</si>
  <si>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</si>
  <si>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</si>
  <si>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</si>
  <si>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</si>
  <si>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</si>
  <si>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</si>
  <si>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</si>
  <si>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</si>
  <si>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</si>
  <si>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</si>
  <si>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</si>
  <si>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</si>
  <si>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</si>
  <si>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</si>
  <si>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</si>
  <si>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</si>
  <si>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</si>
  <si>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</si>
  <si>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</si>
  <si>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</si>
  <si>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</si>
  <si>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</si>
  <si>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</si>
  <si>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</si>
  <si>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</si>
  <si>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</si>
  <si>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</si>
  <si>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</si>
  <si>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</si>
  <si>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</si>
  <si>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</si>
  <si>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</si>
  <si>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</si>
  <si>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</si>
  <si>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</si>
  <si>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</si>
  <si>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</si>
  <si>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</si>
  <si>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</si>
  <si>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</si>
  <si>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</si>
  <si>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</si>
  <si>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</si>
  <si>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</si>
  <si>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</si>
  <si>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</si>
  <si>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</si>
  <si>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</si>
  <si>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</si>
  <si>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</si>
  <si>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</si>
  <si>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</si>
  <si>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</si>
  <si>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</si>
  <si>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</si>
  <si>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</si>
  <si>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</si>
  <si>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</si>
  <si>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</si>
  <si>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</si>
  <si>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</si>
  <si>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</si>
  <si>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</si>
  <si>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</si>
  <si>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</si>
  <si>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</si>
  <si>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</si>
  <si>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</si>
  <si>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</si>
  <si>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</si>
  <si>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</si>
  <si>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</si>
  <si>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</si>
  <si>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</si>
  <si>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</si>
  <si>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</si>
  <si>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</si>
  <si>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</si>
  <si>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</si>
  <si>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</si>
  <si>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</si>
  <si>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</si>
  <si>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</si>
  <si>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</si>
  <si>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</si>
  <si>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</si>
  <si>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</si>
  <si>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</si>
  <si>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</si>
  <si>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</si>
  <si>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</si>
  <si>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</si>
  <si>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</si>
  <si>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</si>
  <si>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</si>
  <si>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</si>
  <si>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</si>
  <si>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</si>
  <si>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</si>
  <si>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</si>
  <si>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</si>
  <si>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</si>
  <si>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</si>
  <si>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</si>
  <si>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</si>
  <si>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</si>
  <si>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</si>
  <si>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</si>
  <si>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</si>
  <si>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</si>
  <si>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</si>
  <si>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</si>
  <si>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</si>
  <si>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</si>
  <si>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</si>
  <si>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</si>
  <si>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</si>
  <si>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</si>
  <si>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</si>
  <si>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</si>
  <si>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</si>
  <si>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</si>
  <si>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</si>
  <si>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</si>
  <si>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</si>
  <si>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</si>
  <si>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</si>
  <si>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</si>
  <si>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</si>
  <si>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</si>
  <si>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</si>
  <si>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</si>
  <si>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</si>
  <si>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</si>
  <si>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</si>
  <si>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</si>
  <si>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</si>
  <si>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</si>
  <si>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</si>
  <si>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</si>
  <si>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</si>
  <si>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</si>
  <si>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</si>
  <si>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</si>
  <si>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</si>
  <si>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</si>
  <si>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</si>
  <si>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</si>
  <si>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</si>
  <si>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</si>
  <si>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</si>
  <si>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</si>
  <si>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</si>
  <si>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</si>
  <si>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</si>
  <si>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</si>
  <si>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</si>
  <si>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</si>
  <si>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</si>
  <si>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</si>
  <si>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</si>
  <si>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</si>
  <si>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</si>
  <si>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</si>
  <si>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</si>
  <si>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</si>
  <si>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</si>
  <si>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</si>
  <si>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</si>
  <si>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</si>
  <si>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</si>
  <si>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</si>
  <si>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</si>
  <si>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</si>
  <si>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</si>
  <si>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</si>
  <si>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</si>
  <si>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</si>
  <si>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</si>
  <si>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</si>
  <si>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</si>
  <si>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</si>
  <si>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</si>
  <si>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</si>
  <si>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</si>
  <si>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</si>
  <si>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</si>
  <si>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</si>
  <si>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</si>
  <si>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</si>
  <si>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</si>
  <si>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</si>
  <si>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</si>
  <si>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</si>
  <si>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</si>
  <si>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</si>
  <si>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</si>
  <si>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</si>
  <si>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</si>
  <si>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</si>
  <si>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</si>
  <si>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</si>
  <si>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</si>
  <si>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</si>
  <si>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</si>
  <si>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</si>
  <si>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</si>
  <si>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</si>
  <si>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</si>
  <si>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</si>
  <si>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</si>
  <si>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</si>
  <si>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</si>
  <si>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</si>
  <si>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</si>
  <si>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</si>
  <si>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</si>
  <si>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</si>
  <si>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</si>
  <si>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</si>
  <si>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</si>
  <si>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</si>
  <si>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</si>
  <si>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</si>
  <si>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</si>
  <si>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</si>
  <si>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</si>
  <si>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</si>
  <si>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</si>
  <si>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</si>
  <si>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</si>
  <si>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</si>
  <si>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</si>
  <si>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</si>
  <si>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</si>
  <si>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</si>
  <si>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</si>
  <si>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</si>
  <si>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</si>
  <si>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</si>
  <si>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</si>
  <si>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</si>
  <si>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</si>
  <si>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</si>
  <si>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</si>
  <si>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</si>
  <si>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</si>
  <si>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</si>
  <si>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</si>
  <si>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</si>
  <si>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</si>
  <si>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</si>
  <si>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</si>
  <si>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</si>
  <si>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</si>
  <si>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</si>
  <si>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</si>
  <si>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</si>
  <si>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</si>
  <si>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</si>
  <si>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</si>
  <si>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</si>
  <si>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</si>
  <si>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</si>
  <si>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</si>
  <si>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</si>
  <si>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</si>
  <si>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</si>
  <si>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</si>
  <si>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</si>
  <si>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</si>
  <si>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</si>
  <si>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</si>
  <si>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</si>
  <si>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</si>
  <si>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</si>
  <si>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</si>
  <si>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</si>
  <si>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</si>
  <si>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</si>
  <si>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</si>
  <si>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</si>
  <si>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</si>
  <si>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</si>
  <si>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</si>
  <si>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</si>
  <si>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</si>
  <si>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</si>
  <si>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</si>
  <si>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</si>
  <si>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</si>
  <si>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</si>
  <si>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</si>
  <si>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</si>
  <si>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</si>
  <si>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</si>
  <si>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</si>
  <si>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</si>
  <si>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</si>
  <si>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</si>
  <si>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</si>
  <si>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</si>
  <si>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</si>
  <si>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</si>
  <si>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</si>
  <si>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</si>
  <si>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</si>
  <si>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</si>
  <si>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</si>
  <si>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</si>
  <si>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</si>
  <si>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</si>
  <si>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</si>
  <si>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</si>
  <si>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</si>
  <si>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</si>
  <si>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</si>
  <si>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</si>
  <si>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</si>
  <si>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</si>
  <si>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</si>
  <si>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</si>
  <si>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</si>
  <si>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</si>
  <si>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</si>
  <si>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</si>
  <si>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</si>
  <si>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</si>
  <si>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</si>
  <si>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</si>
  <si>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</si>
  <si>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</si>
  <si>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</si>
  <si>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</si>
  <si>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</si>
  <si>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</si>
  <si>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</si>
  <si>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</si>
  <si>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</si>
  <si>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</si>
  <si>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</si>
  <si>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</si>
  <si>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</si>
  <si>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</si>
  <si>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</si>
  <si>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</si>
  <si>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</si>
  <si>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</si>
  <si>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</si>
  <si>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</si>
  <si>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</si>
  <si>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</si>
  <si>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</si>
  <si>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</si>
  <si>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</si>
  <si>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</si>
  <si>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</si>
  <si>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</si>
  <si>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</si>
  <si>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</si>
  <si>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</si>
  <si>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</si>
  <si>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</si>
  <si>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</si>
  <si>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</si>
  <si>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</si>
  <si>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</si>
  <si>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</si>
  <si>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</si>
  <si>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</si>
  <si>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</si>
  <si>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</si>
  <si>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</si>
  <si>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</si>
  <si>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</si>
  <si>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</si>
  <si>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</si>
  <si>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</si>
  <si>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</si>
  <si>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</si>
  <si>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</si>
  <si>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</si>
  <si>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</si>
  <si>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</si>
  <si>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</si>
  <si>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</si>
  <si>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</si>
  <si>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</si>
  <si>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</si>
  <si>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</si>
  <si>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</si>
  <si>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</si>
  <si>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</si>
  <si>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</si>
  <si>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</si>
  <si>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</si>
  <si>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</si>
  <si>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</si>
  <si>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</si>
  <si>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</si>
  <si>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</si>
  <si>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</si>
  <si>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</si>
  <si>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</si>
  <si>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</si>
  <si>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</si>
  <si>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</si>
  <si>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</si>
  <si>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</si>
  <si>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</si>
  <si>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</si>
  <si>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</si>
  <si>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</si>
  <si>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</si>
  <si>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</si>
  <si>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</si>
  <si>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</si>
  <si>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</si>
  <si>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</si>
  <si>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</si>
  <si>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</si>
  <si>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</si>
  <si>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</si>
  <si>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</si>
  <si>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</si>
  <si>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</si>
  <si>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</si>
  <si>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</si>
  <si>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</si>
  <si>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</si>
  <si>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</si>
  <si>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</si>
  <si>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</si>
  <si>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</si>
  <si>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</si>
  <si>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</si>
  <si>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</si>
  <si>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</si>
  <si>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</si>
  <si>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</si>
  <si>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</si>
  <si>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</si>
  <si>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</si>
  <si>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</si>
  <si>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</si>
  <si>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</si>
  <si>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</si>
  <si>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</si>
  <si>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</si>
  <si>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</si>
  <si>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</si>
  <si>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</si>
  <si>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</si>
  <si>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</si>
  <si>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</si>
  <si>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</si>
  <si>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</si>
  <si>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</si>
  <si>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</si>
  <si>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</si>
  <si>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</si>
  <si>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</si>
  <si>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</si>
  <si>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</si>
  <si>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</si>
  <si>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</si>
  <si>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</si>
  <si>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</si>
  <si>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</si>
  <si>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</si>
  <si>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</si>
  <si>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</si>
  <si>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</si>
  <si>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</si>
  <si>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</si>
  <si>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</si>
  <si>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</si>
  <si>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</si>
  <si>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</si>
  <si>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</si>
  <si>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</si>
  <si>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</si>
  <si>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</si>
  <si>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</si>
  <si>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</si>
  <si>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</si>
  <si>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</si>
  <si>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</si>
  <si>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</si>
  <si>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</si>
  <si>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</si>
  <si>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</si>
  <si>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</si>
  <si>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</si>
  <si>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</si>
  <si>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</si>
  <si>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</si>
  <si>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</si>
  <si>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</si>
  <si>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</si>
  <si>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</si>
  <si>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</si>
  <si>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</si>
  <si>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</si>
  <si>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</si>
  <si>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</si>
  <si>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</si>
  <si>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</si>
  <si>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</si>
  <si>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</si>
  <si>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</si>
  <si>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</si>
  <si>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</si>
  <si>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</si>
  <si>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</si>
  <si>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</si>
  <si>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</si>
  <si>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</si>
  <si>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</si>
  <si>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</si>
  <si>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</si>
  <si>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</si>
  <si>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</si>
  <si>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</si>
  <si>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</si>
  <si>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</si>
  <si>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</si>
  <si>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</si>
  <si>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</si>
  <si>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</si>
  <si>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</si>
  <si>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</si>
  <si>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</si>
  <si>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</si>
  <si>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</si>
  <si>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</si>
  <si>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</si>
  <si>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</si>
  <si>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</si>
  <si>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</si>
  <si>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</si>
  <si>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</si>
  <si>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</si>
  <si>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</si>
  <si>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</si>
  <si>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</si>
  <si>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</si>
  <si>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</si>
  <si>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</si>
  <si>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</si>
  <si>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</si>
  <si>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</si>
  <si>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</si>
  <si>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</si>
  <si>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</si>
  <si>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</si>
  <si>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</si>
  <si>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</si>
  <si>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</si>
  <si>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</si>
  <si>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</si>
  <si>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</si>
  <si>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</si>
  <si>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</si>
  <si>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</si>
  <si>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</si>
  <si>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</si>
  <si>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</si>
  <si>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</si>
  <si>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</si>
  <si>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</si>
  <si>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</si>
  <si>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</si>
  <si>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</si>
  <si>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</si>
  <si>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</si>
  <si>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</si>
  <si>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</si>
  <si>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</si>
  <si>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</si>
  <si>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</si>
  <si>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</si>
  <si>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</si>
  <si>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</si>
  <si>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</si>
  <si>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</si>
  <si>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</si>
  <si>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</si>
  <si>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</si>
  <si>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</si>
  <si>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</si>
  <si>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</si>
  <si>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</si>
  <si>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</si>
  <si>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</si>
  <si>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</si>
  <si>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</si>
  <si>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</si>
  <si>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</si>
  <si>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</si>
  <si>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</si>
  <si>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</si>
  <si>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</si>
  <si>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</si>
  <si>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</si>
  <si>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</si>
  <si>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</si>
  <si>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</si>
  <si>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</si>
  <si>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</si>
  <si>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</si>
  <si>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</si>
  <si>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</si>
  <si>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</si>
  <si>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</si>
  <si>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</si>
  <si>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</si>
  <si>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</si>
  <si>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</si>
  <si>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</si>
  <si>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</si>
  <si>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</si>
  <si>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</si>
  <si>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</si>
  <si>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</si>
  <si>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</si>
  <si>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</si>
  <si>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</si>
  <si>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</si>
  <si>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</si>
  <si>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</si>
  <si>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</si>
  <si>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</si>
  <si>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</si>
  <si>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</si>
  <si>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</si>
  <si>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</si>
  <si>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</si>
  <si>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</si>
  <si>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</si>
  <si>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</si>
  <si>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</si>
  <si>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</si>
  <si>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</si>
  <si>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</si>
  <si>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</si>
  <si>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</si>
  <si>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</si>
  <si>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</si>
  <si>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</si>
  <si>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</si>
  <si>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</si>
  <si>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</si>
  <si>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</si>
  <si>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</si>
  <si>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</si>
  <si>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</si>
  <si>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</si>
  <si>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</si>
  <si>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</si>
  <si>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</si>
  <si>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</si>
  <si>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</si>
  <si>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</si>
  <si>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</si>
  <si>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</si>
  <si>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</si>
  <si>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</si>
  <si>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</si>
  <si>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</si>
  <si>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</si>
  <si>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</si>
  <si>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</si>
  <si>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</si>
  <si>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</si>
  <si>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</si>
  <si>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</si>
  <si>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</si>
  <si>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</si>
  <si>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</si>
  <si>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</si>
  <si>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</si>
  <si>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</si>
  <si>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</si>
  <si>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</si>
  <si>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</si>
  <si>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</si>
  <si>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</si>
  <si>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</si>
  <si>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</si>
  <si>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</si>
  <si>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</si>
  <si>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</si>
  <si>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</si>
  <si>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</si>
  <si>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</si>
  <si>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</si>
  <si>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</si>
  <si>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</si>
  <si>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</si>
  <si>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</si>
  <si>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</si>
  <si>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</si>
  <si>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</si>
  <si>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</si>
  <si>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</si>
  <si>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</si>
  <si>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</si>
  <si>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</si>
  <si>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</si>
  <si>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</si>
  <si>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</si>
  <si>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</si>
  <si>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</si>
  <si>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</si>
  <si>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</si>
  <si>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</si>
  <si>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</si>
  <si>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</si>
  <si>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</si>
  <si>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</si>
  <si>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</si>
  <si>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</si>
  <si>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</si>
  <si>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</si>
  <si>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</si>
  <si>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</si>
  <si>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</si>
  <si>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</si>
  <si>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</si>
  <si>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</si>
  <si>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</si>
  <si>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</si>
  <si>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</si>
  <si>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</si>
  <si>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</si>
  <si>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</si>
  <si>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</si>
  <si>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</si>
  <si>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</si>
  <si>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</si>
  <si>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</si>
  <si>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</si>
  <si>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</si>
  <si>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</si>
  <si>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</si>
  <si>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</si>
  <si>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</si>
  <si>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</si>
  <si>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</si>
  <si>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</si>
  <si>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</si>
  <si>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</si>
  <si>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</si>
  <si>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</si>
  <si>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</si>
  <si>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</si>
  <si>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</si>
  <si>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</si>
  <si>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</si>
  <si>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</si>
  <si>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</si>
  <si>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</si>
  <si>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</si>
  <si>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</si>
  <si>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</si>
  <si>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</si>
  <si>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</si>
  <si>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</si>
  <si>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</si>
  <si>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</si>
  <si>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</si>
  <si>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</si>
  <si>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</si>
  <si>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</si>
  <si>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</si>
  <si>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</si>
  <si>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</si>
  <si>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</si>
  <si>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</si>
  <si>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</si>
  <si>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</si>
  <si>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</si>
  <si>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</si>
  <si>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</si>
  <si>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</si>
  <si>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</si>
  <si>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</si>
  <si>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</si>
  <si>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</si>
  <si>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</si>
  <si>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</si>
  <si>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</si>
  <si>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</si>
  <si>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</si>
  <si>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</si>
  <si>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</si>
  <si>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</si>
  <si>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</si>
  <si>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</si>
  <si>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</si>
  <si>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</si>
  <si>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</si>
  <si>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</si>
  <si>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</si>
  <si>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</si>
  <si>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</si>
  <si>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</si>
  <si>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</si>
  <si>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</si>
  <si>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</si>
  <si>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</si>
  <si>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</si>
  <si>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</si>
  <si>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</si>
  <si>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</si>
  <si>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</si>
  <si>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</si>
  <si>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</si>
  <si>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</si>
  <si>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</si>
  <si>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</si>
  <si>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</si>
  <si>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</si>
  <si>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</si>
  <si>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</si>
  <si>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</si>
  <si>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</si>
  <si>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</si>
  <si>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</si>
  <si>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</si>
  <si>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</si>
  <si>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</si>
  <si>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</si>
  <si>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</si>
  <si>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</si>
  <si>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</si>
  <si>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</si>
  <si>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</si>
  <si>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</si>
  <si>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</si>
  <si>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</si>
  <si>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</si>
  <si>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</si>
  <si>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</si>
  <si>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</si>
  <si>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</si>
  <si>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</si>
  <si>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</si>
  <si>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</si>
  <si>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</si>
  <si>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</si>
  <si>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</si>
  <si>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</si>
  <si>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</si>
  <si>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</si>
  <si>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</si>
  <si>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</si>
  <si>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</si>
  <si>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</si>
  <si>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</si>
  <si>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</si>
  <si>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</si>
  <si>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</si>
  <si>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</si>
  <si>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</si>
  <si>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</si>
  <si>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</si>
  <si>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</si>
  <si>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</si>
  <si>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</si>
  <si>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</si>
  <si>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</si>
  <si>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</si>
  <si>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</si>
  <si>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</si>
  <si>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</si>
  <si>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</si>
  <si>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</si>
  <si>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</si>
  <si>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</si>
  <si>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</si>
  <si>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</si>
  <si>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</si>
  <si>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</si>
  <si>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</si>
  <si>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</si>
  <si>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</si>
  <si>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</si>
  <si>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</si>
  <si>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</si>
  <si>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</si>
  <si>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</si>
  <si>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</si>
  <si>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</si>
  <si>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</si>
  <si>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</si>
  <si>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</si>
  <si>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</si>
  <si>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</si>
  <si>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</si>
  <si>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</si>
  <si>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</si>
  <si>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</si>
  <si>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</si>
  <si>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</si>
  <si>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</si>
  <si>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</si>
  <si>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</si>
  <si>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</si>
  <si>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</si>
  <si>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</si>
  <si>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</si>
  <si>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</si>
  <si>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</si>
  <si>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</si>
  <si>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</si>
  <si>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</si>
  <si>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</si>
  <si>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</si>
  <si>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</si>
  <si>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</si>
  <si>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</si>
  <si>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</si>
  <si>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</si>
  <si>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</si>
  <si>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</si>
  <si>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</si>
  <si>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</si>
  <si>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</si>
  <si>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</si>
  <si>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</si>
  <si>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</si>
  <si>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</si>
  <si>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</si>
  <si>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</si>
  <si>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</si>
  <si>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</si>
  <si>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</si>
  <si>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</si>
  <si>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</si>
  <si>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</si>
  <si>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</si>
  <si>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</si>
  <si>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</si>
  <si>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</si>
  <si>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</si>
  <si>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</si>
  <si>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</si>
  <si>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</si>
  <si>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</si>
  <si>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</si>
  <si>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</si>
  <si>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</si>
  <si>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</si>
  <si>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</si>
  <si>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</si>
  <si>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</si>
  <si>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</si>
  <si>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</si>
  <si>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</si>
  <si>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</si>
  <si>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</si>
  <si>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</si>
  <si>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</si>
  <si>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</si>
  <si>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</si>
  <si>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</si>
  <si>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</si>
  <si>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</si>
  <si>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</si>
  <si>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</si>
  <si>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</si>
  <si>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</si>
  <si>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</si>
  <si>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</si>
  <si>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</si>
  <si>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</si>
  <si>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</si>
  <si>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</si>
  <si>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</si>
  <si>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</si>
  <si>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</si>
  <si>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</si>
  <si>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</si>
  <si>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</si>
  <si>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</si>
  <si>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</si>
  <si>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</si>
  <si>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</si>
  <si>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</si>
  <si>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</si>
  <si>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</si>
  <si>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</si>
  <si>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</si>
  <si>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</si>
  <si>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</si>
  <si>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</si>
  <si>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</si>
  <si>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</si>
  <si>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</si>
  <si>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</si>
  <si>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</si>
  <si>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</si>
  <si>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</si>
  <si>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</si>
  <si>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</si>
  <si>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</si>
  <si>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</si>
  <si>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</si>
  <si>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</si>
  <si>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</si>
  <si>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</si>
  <si>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</si>
  <si>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</si>
  <si>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</si>
  <si>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</si>
  <si>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</si>
  <si>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</si>
  <si>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</si>
  <si>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</si>
  <si>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</si>
  <si>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</si>
  <si>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</si>
  <si>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</si>
  <si>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</si>
  <si>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</si>
  <si>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</si>
  <si>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</si>
  <si>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</si>
  <si>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</si>
  <si>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</si>
  <si>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</si>
  <si>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</si>
  <si>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</si>
  <si>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</si>
  <si>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</si>
  <si>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</si>
  <si>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</si>
  <si>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</si>
  <si>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</si>
  <si>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</si>
  <si>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</si>
  <si>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</si>
  <si>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</si>
  <si>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</si>
  <si>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</si>
  <si>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</si>
  <si>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</si>
  <si>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</si>
  <si>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</si>
  <si>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</si>
  <si>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</si>
  <si>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</si>
  <si>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</si>
  <si>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</si>
  <si>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</si>
  <si>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</si>
  <si>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</si>
  <si>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</si>
  <si>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</si>
  <si>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</si>
  <si>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</si>
  <si>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</si>
  <si>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</si>
  <si>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</si>
  <si>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</si>
  <si>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</si>
  <si>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</si>
  <si>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</si>
  <si>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</si>
  <si>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</si>
  <si>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</si>
  <si>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</si>
  <si>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</si>
  <si>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</si>
  <si>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</si>
  <si>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</si>
  <si>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</si>
  <si>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</si>
  <si>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</si>
  <si>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</si>
  <si>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</si>
  <si>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</si>
  <si>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</si>
  <si>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</si>
  <si>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</si>
  <si>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</si>
  <si>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</si>
  <si>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</si>
  <si>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</si>
  <si>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</si>
  <si>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</si>
  <si>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</si>
  <si>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</si>
  <si>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</si>
  <si>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</si>
  <si>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</si>
  <si>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</si>
  <si>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</si>
  <si>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</si>
  <si>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</si>
  <si>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</si>
  <si>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</si>
  <si>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</si>
  <si>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</si>
  <si>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</si>
  <si>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</si>
  <si>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</si>
  <si>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</si>
  <si>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</si>
  <si>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</si>
  <si>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</si>
  <si>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</si>
  <si>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</si>
  <si>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</si>
  <si>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</si>
  <si>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</si>
  <si>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</si>
  <si>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</si>
  <si>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</si>
  <si>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</si>
  <si>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</si>
  <si>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</si>
  <si>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</si>
  <si>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</si>
  <si>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</si>
  <si>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</si>
  <si>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</si>
  <si>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</si>
  <si>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</si>
  <si>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</si>
  <si>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</si>
  <si>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</si>
  <si>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</si>
  <si>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</si>
  <si>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</si>
  <si>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</si>
  <si>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</si>
  <si>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</si>
  <si>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</si>
  <si>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</si>
  <si>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</si>
  <si>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</si>
  <si>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</si>
  <si>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</si>
  <si>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</si>
  <si>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</si>
  <si>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</si>
  <si>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</si>
  <si>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</si>
  <si>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</si>
  <si>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</si>
  <si>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</si>
  <si>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</si>
  <si>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</si>
  <si>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</si>
  <si>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</si>
  <si>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</si>
  <si>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</si>
  <si>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</si>
  <si>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</si>
  <si>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</si>
  <si>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</si>
  <si>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</si>
  <si>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</si>
  <si>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</si>
  <si>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</si>
  <si>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</si>
  <si>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</si>
  <si>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</si>
  <si>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</si>
  <si>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</si>
  <si>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</si>
  <si>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</si>
  <si>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</si>
  <si>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</si>
  <si>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</si>
  <si>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</si>
  <si>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</si>
  <si>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</si>
  <si>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</si>
  <si>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</si>
  <si>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</si>
  <si>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</si>
  <si>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</si>
  <si>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</si>
  <si>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</si>
  <si>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</si>
  <si>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</si>
  <si>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</si>
  <si>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</si>
  <si>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</si>
  <si>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</si>
  <si>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</si>
  <si>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</si>
  <si>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</si>
  <si>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</si>
  <si>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</si>
  <si>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</si>
  <si>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</si>
  <si>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</si>
  <si>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</si>
  <si>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</si>
  <si>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</si>
  <si>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</si>
  <si>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</si>
  <si>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</si>
  <si>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</si>
  <si>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</si>
  <si>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</si>
  <si>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</si>
  <si>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</si>
  <si>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</si>
  <si>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</si>
  <si>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</si>
  <si>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</si>
  <si>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</si>
  <si>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</si>
  <si>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</si>
  <si>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</si>
  <si>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</si>
  <si>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</si>
  <si>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</si>
  <si>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</si>
  <si>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</si>
  <si>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</si>
  <si>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</si>
  <si>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</si>
  <si>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</si>
  <si>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</si>
  <si>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</si>
  <si>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</si>
  <si>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</si>
  <si>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</si>
  <si>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</si>
  <si>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</si>
  <si>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</si>
  <si>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</si>
  <si>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</si>
  <si>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</si>
  <si>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</si>
  <si>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</si>
  <si>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</si>
  <si>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</si>
  <si>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</si>
  <si>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</si>
  <si>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</si>
  <si>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</si>
  <si>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</si>
  <si>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</si>
  <si>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</si>
  <si>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</si>
  <si>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</si>
  <si>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</si>
  <si>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</si>
  <si>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</si>
  <si>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</si>
  <si>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</si>
  <si>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</si>
  <si>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</si>
  <si>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</si>
  <si>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</si>
  <si>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</si>
  <si>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</si>
  <si>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</si>
  <si>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</si>
  <si>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</si>
  <si>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</si>
  <si>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</si>
  <si>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</si>
  <si>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</si>
  <si>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</si>
  <si>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</si>
  <si>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</si>
  <si>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</si>
  <si>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</si>
  <si>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</si>
  <si>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</si>
  <si>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</si>
  <si>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</si>
  <si>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</si>
  <si>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</si>
  <si>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</si>
  <si>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</si>
  <si>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</si>
  <si>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</si>
  <si>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</si>
  <si>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</si>
  <si>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</si>
  <si>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</si>
  <si>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</si>
  <si>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</si>
  <si>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</si>
  <si>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</si>
  <si>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</si>
  <si>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</si>
  <si>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</si>
  <si>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</si>
  <si>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</si>
  <si>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</si>
  <si>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</si>
  <si>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</si>
  <si>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</si>
  <si>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</si>
  <si>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</si>
  <si>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</si>
  <si>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</si>
  <si>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</si>
  <si>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</si>
  <si>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</si>
  <si>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</si>
  <si>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</si>
  <si>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</si>
  <si>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</si>
  <si>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</si>
  <si>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</si>
  <si>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</si>
  <si>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</si>
  <si>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</si>
  <si>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</si>
  <si>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</si>
  <si>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</si>
  <si>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</si>
  <si>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</si>
  <si>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</si>
  <si>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</si>
  <si>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</si>
  <si>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</si>
  <si>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</si>
  <si>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</si>
  <si>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</si>
  <si>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</si>
  <si>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</si>
  <si>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</si>
  <si>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</si>
  <si>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</si>
  <si>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</si>
  <si>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</si>
  <si>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</si>
  <si>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</si>
  <si>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</si>
  <si>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</si>
  <si>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</si>
  <si>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</si>
  <si>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</si>
  <si>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</si>
  <si>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</si>
  <si>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</si>
  <si>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</si>
  <si>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</si>
  <si>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</si>
  <si>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</si>
  <si>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</si>
  <si>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</si>
  <si>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</si>
  <si>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</si>
  <si>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</si>
  <si>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</si>
  <si>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</si>
  <si>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</si>
  <si>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</si>
  <si>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</si>
  <si>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</si>
  <si>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</si>
  <si>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</si>
  <si>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</si>
  <si>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</si>
  <si>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</si>
  <si>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</si>
  <si>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</si>
  <si>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</si>
  <si>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</si>
  <si>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</si>
  <si>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</si>
  <si>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</si>
  <si>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</si>
  <si>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</si>
  <si>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</si>
  <si>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</si>
  <si>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</si>
  <si>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</si>
  <si>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</si>
  <si>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</si>
  <si>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</si>
  <si>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</si>
  <si>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</si>
  <si>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</si>
  <si>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</si>
  <si>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</si>
  <si>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</si>
  <si>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</si>
  <si>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</si>
  <si>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</si>
  <si>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</si>
  <si>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</si>
  <si>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</si>
  <si>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</si>
  <si>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</si>
  <si>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</si>
  <si>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</si>
  <si>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</si>
  <si>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</si>
  <si>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</si>
  <si>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</si>
  <si>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</si>
  <si>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</si>
  <si>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</si>
  <si>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</si>
  <si>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</si>
  <si>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</si>
  <si>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</si>
  <si>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</si>
  <si>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</si>
  <si>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</si>
  <si>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</si>
  <si>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</si>
  <si>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</si>
  <si>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</si>
  <si>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</si>
  <si>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</si>
  <si>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</si>
  <si>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</si>
  <si>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</si>
  <si>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</si>
  <si>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</si>
  <si>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</si>
  <si>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</si>
  <si>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</si>
  <si>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</si>
  <si>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</si>
  <si>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</si>
  <si>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</si>
  <si>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</si>
  <si>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</si>
  <si>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</si>
  <si>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</si>
  <si>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</si>
  <si>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</si>
  <si>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</si>
  <si>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</si>
  <si>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</si>
  <si>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</si>
  <si>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</si>
  <si>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</si>
  <si>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</si>
  <si>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</si>
  <si>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</si>
  <si>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</si>
  <si>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</si>
  <si>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</si>
  <si>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</si>
  <si>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</si>
  <si>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</si>
  <si>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</si>
  <si>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</si>
  <si>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</si>
  <si>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</si>
  <si>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</si>
  <si>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</si>
  <si>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</si>
  <si>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</si>
  <si>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</si>
  <si>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</si>
  <si>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</si>
  <si>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</si>
  <si>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</si>
  <si>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</si>
  <si>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</si>
  <si>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</si>
  <si>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</si>
  <si>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</si>
  <si>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</si>
  <si>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</si>
  <si>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</si>
  <si>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</si>
  <si>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</si>
  <si>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</si>
  <si>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</si>
  <si>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</si>
  <si>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</si>
  <si>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</si>
  <si>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</si>
  <si>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</si>
  <si>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</si>
  <si>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</si>
  <si>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</si>
  <si>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</si>
  <si>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</si>
  <si>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</si>
  <si>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</si>
  <si>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</si>
  <si>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</si>
  <si>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</si>
  <si>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</si>
  <si>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</si>
  <si>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</si>
  <si>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</si>
  <si>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</si>
  <si>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</si>
  <si>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</si>
  <si>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</si>
  <si>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</si>
  <si>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</si>
  <si>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</si>
  <si>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</si>
  <si>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</si>
  <si>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</si>
  <si>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</si>
  <si>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</si>
  <si>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</si>
  <si>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</si>
  <si>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</si>
  <si>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</si>
  <si>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</si>
  <si>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</si>
  <si>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</si>
  <si>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</si>
  <si>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</si>
  <si>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</si>
  <si>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</si>
  <si>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</si>
  <si>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</si>
  <si>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</si>
  <si>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</si>
  <si>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</si>
  <si>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</si>
  <si>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</si>
  <si>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</si>
  <si>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</si>
  <si>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</si>
  <si>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</si>
  <si>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</si>
  <si>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</si>
  <si>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</si>
  <si>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</si>
  <si>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</si>
  <si>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</si>
  <si>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</si>
  <si>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</si>
  <si>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</si>
  <si>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</si>
  <si>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</si>
  <si>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</si>
  <si>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</si>
  <si>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</si>
  <si>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</si>
  <si>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</si>
  <si>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</si>
  <si>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</si>
  <si>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</si>
  <si>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</si>
  <si>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</si>
  <si>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</si>
  <si>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</si>
  <si>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</si>
  <si>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</si>
  <si>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</si>
  <si>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</si>
  <si>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</si>
  <si>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</si>
  <si>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</si>
  <si>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</si>
  <si>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</si>
  <si>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</si>
  <si>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</si>
  <si>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</si>
  <si>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</si>
  <si>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</si>
  <si>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</si>
  <si>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</si>
  <si>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</si>
  <si>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</si>
  <si>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</si>
  <si>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</si>
  <si>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</si>
  <si>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</si>
  <si>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</si>
  <si>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</si>
  <si>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</si>
  <si>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</si>
  <si>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</si>
  <si>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</si>
  <si>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</si>
  <si>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</si>
  <si>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</si>
  <si>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</si>
  <si>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</si>
  <si>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</si>
  <si>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</si>
  <si>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</si>
  <si>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</si>
  <si>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</si>
  <si>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</si>
  <si>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</si>
  <si>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</si>
  <si>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</si>
  <si>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</si>
  <si>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</si>
  <si>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</si>
  <si>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</si>
  <si>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</si>
  <si>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</si>
  <si>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</si>
  <si>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</si>
  <si>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</si>
  <si>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</si>
  <si>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</si>
  <si>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</si>
  <si>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</si>
  <si>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</si>
  <si>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</si>
  <si>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</si>
  <si>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</si>
  <si>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</si>
  <si>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</si>
  <si>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</si>
  <si>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</si>
  <si>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</si>
  <si>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</si>
  <si>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</si>
  <si>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</si>
  <si>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</si>
  <si>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</si>
  <si>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</si>
  <si>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</si>
  <si>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</si>
  <si>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</si>
  <si>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</si>
  <si>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</si>
  <si>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</si>
  <si>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</si>
  <si>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</si>
  <si>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</si>
  <si>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</si>
  <si>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</si>
  <si>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</si>
  <si>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</si>
  <si>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</si>
  <si>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</si>
  <si>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</si>
  <si>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</si>
  <si>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</si>
  <si>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</si>
  <si>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</si>
  <si>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</si>
  <si>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</si>
  <si>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</si>
  <si>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</si>
  <si>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</si>
  <si>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</si>
  <si>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</si>
  <si>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</si>
  <si>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</si>
  <si>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</si>
  <si>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</si>
  <si>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</si>
  <si>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</si>
  <si>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</si>
  <si>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</si>
  <si>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</si>
  <si>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</si>
  <si>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</si>
  <si>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</si>
  <si>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</si>
  <si>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</si>
  <si>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</si>
  <si>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</si>
  <si>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</si>
  <si>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</si>
  <si>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</si>
  <si>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</si>
  <si>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</si>
  <si>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</si>
  <si>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</si>
  <si>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</si>
  <si>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</si>
  <si>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</si>
  <si>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</si>
  <si>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</si>
  <si>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</si>
  <si>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</si>
  <si>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</si>
  <si>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</si>
  <si>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</si>
  <si>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</si>
  <si>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</si>
  <si>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</si>
  <si>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</si>
  <si>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</si>
  <si>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</si>
  <si>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</si>
  <si>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</si>
  <si>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</si>
  <si>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</si>
  <si>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</si>
  <si>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</si>
  <si>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</si>
  <si>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</si>
  <si>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</si>
  <si>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</si>
  <si>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</si>
  <si>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</si>
  <si>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</si>
  <si>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</si>
  <si>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</si>
  <si>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</si>
  <si>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</si>
  <si>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</si>
  <si>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</si>
  <si>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</si>
  <si>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</si>
  <si>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</si>
  <si>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</si>
  <si>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</si>
  <si>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</si>
  <si>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</si>
  <si>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</si>
  <si>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</si>
  <si>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</si>
  <si>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</si>
  <si>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</si>
  <si>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</si>
  <si>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</si>
  <si>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</si>
  <si>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</si>
  <si>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</si>
  <si>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</si>
  <si>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</si>
  <si>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</si>
  <si>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</si>
  <si>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</si>
  <si>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</si>
  <si>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</si>
  <si>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</si>
  <si>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</si>
  <si>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</si>
  <si>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</si>
  <si>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</si>
  <si>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</si>
  <si>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</si>
  <si>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</si>
  <si>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</si>
  <si>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</si>
  <si>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</si>
  <si>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</si>
  <si>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</si>
  <si>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</si>
  <si>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</si>
  <si>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 and Subcategory2</t>
  </si>
  <si>
    <t>Name</t>
  </si>
  <si>
    <t>Blurb</t>
  </si>
  <si>
    <t>Goal</t>
  </si>
  <si>
    <t>Pledged</t>
  </si>
  <si>
    <t>Avg. Donation</t>
  </si>
  <si>
    <t>No. of Backers</t>
  </si>
  <si>
    <t>Mean Goal</t>
  </si>
  <si>
    <t xml:space="preserve">Median Goal </t>
  </si>
  <si>
    <t>Mean Pledged</t>
  </si>
  <si>
    <t>Median Pledged</t>
  </si>
  <si>
    <t>Successful</t>
  </si>
  <si>
    <t>Failed</t>
  </si>
  <si>
    <t xml:space="preserve">Standard Deviation of Goal </t>
  </si>
  <si>
    <t xml:space="preserve">Upper Quartile of Goal </t>
  </si>
  <si>
    <t xml:space="preserve">Lower Quartile of Goal </t>
  </si>
  <si>
    <t>IQR of Goal</t>
  </si>
  <si>
    <t>Standard Deviation of Pledge</t>
  </si>
  <si>
    <t>Upper Quartile of Pledge</t>
  </si>
  <si>
    <t>Lower Quartile of Pledge</t>
  </si>
  <si>
    <t>IQR of Pledge</t>
  </si>
  <si>
    <t xml:space="preserve"> Category </t>
  </si>
  <si>
    <t>Parent Category</t>
  </si>
  <si>
    <t>Number Successful</t>
  </si>
  <si>
    <t xml:space="preserve">Number Failed 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</si>
  <si>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</si>
  <si>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</si>
  <si>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</si>
  <si>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</si>
  <si>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</si>
  <si>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</si>
  <si>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</si>
  <si>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</si>
  <si>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</si>
  <si>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</si>
  <si>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</si>
  <si>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</si>
  <si>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30000 to 34999 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</si>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</sst>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8D23"/>
        <bgColor indexed="64"/>
      </patternFill>
    </fill>
    <fill>
      <patternFill patternType="solid">
        <fgColor rgb="FF0046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775F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wrapText="1"/>
    </xf>
    <xf numFmtId="44" fontId="0" fillId="0" borderId="0" xfId="0" applyNumberFormat="1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6" borderId="0" xfId="0" applyNumberFormat="1" applyFill="1"/>
    <xf numFmtId="0" fontId="0" fillId="5" borderId="0" xfId="0" applyNumberFormat="1" applyFill="1"/>
    <xf numFmtId="0" fontId="0" fillId="4" borderId="0" xfId="0" applyNumberFormat="1" applyFill="1"/>
    <xf numFmtId="9" fontId="4" fillId="3" borderId="1" xfId="1" applyFont="1" applyFill="1" applyBorder="1" applyAlignment="1">
      <alignment horizontal="center" vertical="center"/>
    </xf>
    <xf numFmtId="9" fontId="4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9" fontId="2" fillId="0" borderId="1" xfId="1" applyFont="1" applyBorder="1" applyAlignment="1">
      <alignment horizontal="center" vertical="center"/>
    </xf>
    <xf numFmtId="9" fontId="2" fillId="0" borderId="1" xfId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3"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75F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FF775F"/>
        </patternFill>
      </fill>
    </dxf>
    <dxf>
      <fill>
        <patternFill patternType="solid">
          <bgColor rgb="FFFF775F"/>
        </patternFill>
      </fill>
    </dxf>
    <dxf>
      <fill>
        <patternFill patternType="solid">
          <bgColor rgb="FFFF775F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</dxfs>
  <tableStyles count="0" defaultTableStyle="TableStyleMedium2" defaultPivotStyle="PivotStyleLight16"/>
  <colors>
    <mruColors>
      <color rgb="FFFF8D23"/>
      <color rgb="FF0046DD"/>
      <color rgb="FFFF775F"/>
      <color rgb="FF69A444"/>
      <color rgb="FFFFD7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8-E944-B9B2-D0D820FD64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8-E944-B9B2-D0D820FD64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8-E944-B9B2-D0D820FD6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11568"/>
        <c:axId val="1757300752"/>
      </c:lineChart>
      <c:catAx>
        <c:axId val="175731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00752"/>
        <c:crosses val="autoZero"/>
        <c:auto val="1"/>
        <c:lblAlgn val="ctr"/>
        <c:lblOffset val="100"/>
        <c:noMultiLvlLbl val="0"/>
      </c:catAx>
      <c:valAx>
        <c:axId val="17573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1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0.63380281690140849</c:v>
                </c:pt>
                <c:pt idx="1">
                  <c:v>0.73162939297124596</c:v>
                </c:pt>
                <c:pt idx="2">
                  <c:v>0.66477272727272729</c:v>
                </c:pt>
                <c:pt idx="3">
                  <c:v>0.61290322580645162</c:v>
                </c:pt>
                <c:pt idx="4">
                  <c:v>0.65384615384615385</c:v>
                </c:pt>
                <c:pt idx="5">
                  <c:v>0.69444444444444442</c:v>
                </c:pt>
                <c:pt idx="6">
                  <c:v>0.52631578947368418</c:v>
                </c:pt>
                <c:pt idx="7">
                  <c:v>0.5</c:v>
                </c:pt>
                <c:pt idx="8">
                  <c:v>0.63636363636363635</c:v>
                </c:pt>
                <c:pt idx="9">
                  <c:v>0.5714285714285714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B-DD47-B1BC-E22D39CA54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0.36619718309859156</c:v>
                </c:pt>
                <c:pt idx="1">
                  <c:v>0.26837060702875398</c:v>
                </c:pt>
                <c:pt idx="2">
                  <c:v>0.33522727272727271</c:v>
                </c:pt>
                <c:pt idx="3">
                  <c:v>0.38709677419354838</c:v>
                </c:pt>
                <c:pt idx="4">
                  <c:v>0.34615384615384615</c:v>
                </c:pt>
                <c:pt idx="5">
                  <c:v>0.30555555555555558</c:v>
                </c:pt>
                <c:pt idx="6">
                  <c:v>0.47368421052631576</c:v>
                </c:pt>
                <c:pt idx="7">
                  <c:v>0.5</c:v>
                </c:pt>
                <c:pt idx="8">
                  <c:v>0.36363636363636365</c:v>
                </c:pt>
                <c:pt idx="9">
                  <c:v>0.42857142857142855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B-DD47-B1BC-E22D39CA54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B-DD47-B1BC-E22D39CA5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043840"/>
        <c:axId val="928045488"/>
      </c:lineChart>
      <c:catAx>
        <c:axId val="92804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45488"/>
        <c:crosses val="autoZero"/>
        <c:auto val="1"/>
        <c:lblAlgn val="ctr"/>
        <c:lblOffset val="100"/>
        <c:noMultiLvlLbl val="0"/>
      </c:catAx>
      <c:valAx>
        <c:axId val="9280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4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8-FF47-A5EB-ECCCFCDA87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18-094C-9375-69C909B6F9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18-094C-9375-69C909B6F9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F18-094C-9375-69C909B6F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5551152"/>
        <c:axId val="1545422128"/>
      </c:barChart>
      <c:catAx>
        <c:axId val="154555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22128"/>
        <c:crosses val="autoZero"/>
        <c:auto val="1"/>
        <c:lblAlgn val="ctr"/>
        <c:lblOffset val="100"/>
        <c:noMultiLvlLbl val="0"/>
      </c:catAx>
      <c:valAx>
        <c:axId val="15454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7-F14C-A251-3DFD9E59C34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F-5141-ACFF-AADB6F3EC5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F-5141-ACFF-AADB6F3EC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715520"/>
        <c:axId val="1745717168"/>
      </c:barChart>
      <c:catAx>
        <c:axId val="17457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17168"/>
        <c:crosses val="autoZero"/>
        <c:auto val="1"/>
        <c:lblAlgn val="ctr"/>
        <c:lblOffset val="100"/>
        <c:noMultiLvlLbl val="0"/>
      </c:catAx>
      <c:valAx>
        <c:axId val="17457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6-B049-8FF9-EFB8298EC5D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06-B049-8FF9-EFB8298EC5D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06-B049-8FF9-EFB8298EC5D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06-B049-8FF9-EFB8298EC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460159"/>
        <c:axId val="1540024255"/>
      </c:lineChart>
      <c:catAx>
        <c:axId val="15284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24255"/>
        <c:crosses val="autoZero"/>
        <c:auto val="1"/>
        <c:lblAlgn val="ctr"/>
        <c:lblOffset val="100"/>
        <c:noMultiLvlLbl val="0"/>
      </c:catAx>
      <c:valAx>
        <c:axId val="154002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46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3</xdr:row>
      <xdr:rowOff>0</xdr:rowOff>
    </xdr:from>
    <xdr:to>
      <xdr:col>10</xdr:col>
      <xdr:colOff>759162</xdr:colOff>
      <xdr:row>17</xdr:row>
      <xdr:rowOff>184469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893E-E208-1C48-AECA-FE1EB260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44289</xdr:colOff>
      <xdr:row>14</xdr:row>
      <xdr:rowOff>17887</xdr:rowOff>
    </xdr:from>
    <xdr:to>
      <xdr:col>8</xdr:col>
      <xdr:colOff>17887</xdr:colOff>
      <xdr:row>33</xdr:row>
      <xdr:rowOff>187387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3092B-653B-5048-90AE-7FCB511C6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38100</xdr:rowOff>
    </xdr:from>
    <xdr:to>
      <xdr:col>16</xdr:col>
      <xdr:colOff>508000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1D5CA-B4BD-3F4A-83F6-C08A9FB21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19050</xdr:rowOff>
    </xdr:from>
    <xdr:to>
      <xdr:col>15</xdr:col>
      <xdr:colOff>736600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851D2-D12A-B249-8A2A-6C73E0EF8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69850</xdr:rowOff>
    </xdr:from>
    <xdr:to>
      <xdr:col>16</xdr:col>
      <xdr:colOff>520700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CADBE-502F-1C4A-9AF7-0F04CC96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768119444445" createdVersion="7" refreshedVersion="7" minRefreshableVersion="3" recordCount="4114" xr:uid="{47846DCB-B0A5-7845-B885-31C3F373D4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793860300924" createdVersion="7" refreshedVersion="7" minRefreshableVersion="3" recordCount="5563" xr:uid="{59FB3A2F-43BB-A140-BBE9-1B68649C459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193963.9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arent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5.569630324077" createdVersion="7" refreshedVersion="7" minRefreshableVersion="3" recordCount="4114" xr:uid="{6CD3F9B5-7FFF-634F-A29C-07B224FF02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x v="0"/>
    <n v="1437620400"/>
    <n v="1434931811"/>
    <b v="0"/>
    <n v="182"/>
    <b v="1"/>
    <x v="0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x v="0"/>
    <n v="1488464683"/>
    <n v="1485872683"/>
    <b v="0"/>
    <n v="79"/>
    <b v="1"/>
    <x v="0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x v="1"/>
    <n v="1455555083"/>
    <n v="1454691083"/>
    <b v="0"/>
    <n v="35"/>
    <b v="1"/>
    <x v="0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x v="0"/>
    <n v="1407414107"/>
    <n v="1404822107"/>
    <b v="0"/>
    <n v="150"/>
    <b v="1"/>
    <x v="0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x v="0"/>
    <n v="1450555279"/>
    <n v="1447963279"/>
    <b v="0"/>
    <n v="284"/>
    <b v="1"/>
    <x v="0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x v="0"/>
    <n v="1469770500"/>
    <n v="1468362207"/>
    <b v="0"/>
    <n v="47"/>
    <b v="1"/>
    <x v="0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x v="0"/>
    <n v="1402710250"/>
    <n v="1401846250"/>
    <b v="0"/>
    <n v="58"/>
    <b v="1"/>
    <x v="0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x v="0"/>
    <n v="1467680867"/>
    <n v="1464224867"/>
    <b v="0"/>
    <n v="57"/>
    <b v="1"/>
    <x v="0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x v="0"/>
    <n v="1460754000"/>
    <n v="1460155212"/>
    <b v="0"/>
    <n v="12"/>
    <b v="1"/>
    <x v="0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x v="0"/>
    <n v="1460860144"/>
    <n v="1458268144"/>
    <b v="0"/>
    <n v="20"/>
    <b v="1"/>
    <x v="0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x v="0"/>
    <n v="1403660279"/>
    <n v="1400636279"/>
    <b v="0"/>
    <n v="19"/>
    <b v="1"/>
    <x v="0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x v="0"/>
    <n v="1471834800"/>
    <n v="1469126462"/>
    <b v="0"/>
    <n v="75"/>
    <b v="1"/>
    <x v="0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x v="0"/>
    <n v="1405479600"/>
    <n v="1401642425"/>
    <b v="0"/>
    <n v="827"/>
    <b v="1"/>
    <x v="0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x v="0"/>
    <n v="1466713620"/>
    <n v="1463588109"/>
    <b v="0"/>
    <n v="51"/>
    <b v="1"/>
    <x v="0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x v="2"/>
    <n v="1405259940"/>
    <n v="1403051888"/>
    <b v="0"/>
    <n v="41"/>
    <b v="1"/>
    <x v="0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x v="3"/>
    <n v="1443384840"/>
    <n v="1441790658"/>
    <b v="0"/>
    <n v="98"/>
    <b v="1"/>
    <x v="0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x v="0"/>
    <n v="1402896600"/>
    <n v="1398971211"/>
    <b v="0"/>
    <n v="70"/>
    <b v="1"/>
    <x v="0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x v="1"/>
    <n v="1415126022"/>
    <n v="1412530422"/>
    <b v="0"/>
    <n v="36"/>
    <b v="1"/>
    <x v="0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x v="0"/>
    <n v="1410958856"/>
    <n v="1408366856"/>
    <b v="0"/>
    <n v="342"/>
    <b v="1"/>
    <x v="0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x v="0"/>
    <n v="1437420934"/>
    <n v="1434828934"/>
    <b v="0"/>
    <n v="22"/>
    <b v="1"/>
    <x v="0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x v="0"/>
    <n v="1442167912"/>
    <n v="1436983912"/>
    <b v="0"/>
    <n v="25"/>
    <b v="1"/>
    <x v="0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x v="0"/>
    <n v="1411743789"/>
    <n v="1409151789"/>
    <b v="0"/>
    <n v="101"/>
    <b v="1"/>
    <x v="0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x v="0"/>
    <n v="1420099140"/>
    <n v="1418766740"/>
    <b v="0"/>
    <n v="8"/>
    <b v="1"/>
    <x v="0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x v="0"/>
    <n v="1430407200"/>
    <n v="1428086501"/>
    <b v="0"/>
    <n v="23"/>
    <b v="1"/>
    <x v="0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x v="0"/>
    <n v="1442345940"/>
    <n v="1439494863"/>
    <b v="0"/>
    <n v="574"/>
    <b v="1"/>
    <x v="0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x v="0"/>
    <n v="1452299761"/>
    <n v="1447115761"/>
    <b v="0"/>
    <n v="14"/>
    <b v="1"/>
    <x v="0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x v="0"/>
    <n v="1408278144"/>
    <n v="1404822144"/>
    <b v="0"/>
    <n v="19"/>
    <b v="1"/>
    <x v="0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x v="4"/>
    <n v="1416113833"/>
    <n v="1413518233"/>
    <b v="0"/>
    <n v="150"/>
    <b v="1"/>
    <x v="0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x v="0"/>
    <n v="1450307284"/>
    <n v="1447715284"/>
    <b v="0"/>
    <n v="71"/>
    <b v="1"/>
    <x v="0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x v="1"/>
    <n v="1406045368"/>
    <n v="1403453368"/>
    <b v="0"/>
    <n v="117"/>
    <b v="1"/>
    <x v="0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x v="0"/>
    <n v="1408604515"/>
    <n v="1406012515"/>
    <b v="0"/>
    <n v="53"/>
    <b v="1"/>
    <x v="0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x v="0"/>
    <n v="1453748434"/>
    <n v="1452193234"/>
    <b v="0"/>
    <n v="1"/>
    <b v="1"/>
    <x v="0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x v="0"/>
    <n v="1463111940"/>
    <n v="1459523017"/>
    <b v="0"/>
    <n v="89"/>
    <b v="1"/>
    <x v="0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x v="0"/>
    <n v="1447001501"/>
    <n v="1444405901"/>
    <b v="0"/>
    <n v="64"/>
    <b v="1"/>
    <x v="0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x v="0"/>
    <n v="1407224601"/>
    <n v="1405928601"/>
    <b v="0"/>
    <n v="68"/>
    <b v="1"/>
    <x v="0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x v="0"/>
    <n v="1430179200"/>
    <n v="1428130814"/>
    <b v="0"/>
    <n v="28"/>
    <b v="1"/>
    <x v="0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x v="0"/>
    <n v="1428128525"/>
    <n v="1425540125"/>
    <b v="0"/>
    <n v="44"/>
    <b v="1"/>
    <x v="0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x v="0"/>
    <n v="1425055079"/>
    <n v="1422463079"/>
    <b v="0"/>
    <n v="253"/>
    <b v="1"/>
    <x v="0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x v="0"/>
    <n v="1368235344"/>
    <n v="1365643344"/>
    <b v="0"/>
    <n v="66"/>
    <b v="1"/>
    <x v="0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x v="1"/>
    <n v="1401058740"/>
    <n v="1398388068"/>
    <b v="0"/>
    <n v="217"/>
    <b v="1"/>
    <x v="0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x v="0"/>
    <n v="1403150400"/>
    <n v="1401426488"/>
    <b v="0"/>
    <n v="16"/>
    <b v="1"/>
    <x v="0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x v="0"/>
    <n v="1412516354"/>
    <n v="1409924354"/>
    <b v="0"/>
    <n v="19"/>
    <b v="1"/>
    <x v="0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x v="0"/>
    <n v="1419780026"/>
    <n v="1417188026"/>
    <b v="0"/>
    <n v="169"/>
    <b v="1"/>
    <x v="0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x v="0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x v="0"/>
    <n v="1412648537"/>
    <n v="1408760537"/>
    <b v="0"/>
    <n v="15"/>
    <b v="1"/>
    <x v="0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x v="0"/>
    <n v="1461769107"/>
    <n v="1459177107"/>
    <b v="0"/>
    <n v="61"/>
    <b v="1"/>
    <x v="0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x v="2"/>
    <n v="1450220974"/>
    <n v="1447628974"/>
    <b v="0"/>
    <n v="45"/>
    <b v="1"/>
    <x v="0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x v="0"/>
    <n v="1419021607"/>
    <n v="1413834007"/>
    <b v="0"/>
    <n v="70"/>
    <b v="1"/>
    <x v="0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x v="1"/>
    <n v="1425211200"/>
    <n v="1422534260"/>
    <b v="0"/>
    <n v="38"/>
    <b v="1"/>
    <x v="0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x v="0"/>
    <n v="1445660045"/>
    <n v="1443068045"/>
    <b v="0"/>
    <n v="87"/>
    <b v="1"/>
    <x v="0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x v="1"/>
    <n v="1422637200"/>
    <n v="1419271458"/>
    <b v="0"/>
    <n v="22"/>
    <b v="1"/>
    <x v="0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x v="0"/>
    <n v="1439245037"/>
    <n v="1436653037"/>
    <b v="0"/>
    <n v="119"/>
    <b v="1"/>
    <x v="0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x v="0"/>
    <n v="1405615846"/>
    <n v="1403023846"/>
    <b v="0"/>
    <n v="52"/>
    <b v="1"/>
    <x v="0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x v="0"/>
    <n v="1396648800"/>
    <n v="1395407445"/>
    <b v="0"/>
    <n v="117"/>
    <b v="1"/>
    <x v="0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x v="0"/>
    <n v="1451063221"/>
    <n v="1448471221"/>
    <b v="0"/>
    <n v="52"/>
    <b v="1"/>
    <x v="0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x v="0"/>
    <n v="1464390916"/>
    <n v="1462576516"/>
    <b v="0"/>
    <n v="86"/>
    <b v="1"/>
    <x v="0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x v="1"/>
    <n v="1433779200"/>
    <n v="1432559424"/>
    <b v="0"/>
    <n v="174"/>
    <b v="1"/>
    <x v="0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x v="0"/>
    <n v="1429991962"/>
    <n v="1427399962"/>
    <b v="0"/>
    <n v="69"/>
    <b v="1"/>
    <x v="0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x v="0"/>
    <n v="1416423172"/>
    <n v="1413827572"/>
    <b v="0"/>
    <n v="75"/>
    <b v="1"/>
    <x v="0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x v="0"/>
    <n v="1442264400"/>
    <n v="1439530776"/>
    <b v="0"/>
    <n v="33"/>
    <b v="1"/>
    <x v="0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x v="1"/>
    <n v="1395532800"/>
    <n v="1393882717"/>
    <b v="0"/>
    <n v="108"/>
    <b v="1"/>
    <x v="1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x v="0"/>
    <n v="1370547157"/>
    <n v="1368646357"/>
    <b v="0"/>
    <n v="23"/>
    <b v="1"/>
    <x v="1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x v="0"/>
    <n v="1362337878"/>
    <n v="1360177878"/>
    <b v="0"/>
    <n v="48"/>
    <b v="1"/>
    <x v="1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x v="0"/>
    <n v="1388206740"/>
    <n v="1386194013"/>
    <b v="0"/>
    <n v="64"/>
    <b v="1"/>
    <x v="1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x v="0"/>
    <n v="1373243181"/>
    <n v="1370651181"/>
    <b v="0"/>
    <n v="24"/>
    <b v="1"/>
    <x v="1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x v="5"/>
    <n v="1407736740"/>
    <n v="1405453354"/>
    <b v="0"/>
    <n v="57"/>
    <b v="1"/>
    <x v="1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x v="0"/>
    <n v="1468873420"/>
    <n v="1466281420"/>
    <b v="0"/>
    <n v="26"/>
    <b v="1"/>
    <x v="1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x v="0"/>
    <n v="1342360804"/>
    <n v="1339768804"/>
    <b v="0"/>
    <n v="20"/>
    <b v="1"/>
    <x v="1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x v="1"/>
    <n v="1393162791"/>
    <n v="1390570791"/>
    <b v="0"/>
    <n v="36"/>
    <b v="1"/>
    <x v="1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x v="0"/>
    <n v="1317538740"/>
    <n v="1314765025"/>
    <b v="0"/>
    <n v="178"/>
    <b v="1"/>
    <x v="1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x v="0"/>
    <n v="1315171845"/>
    <n v="1309987845"/>
    <b v="0"/>
    <n v="17"/>
    <b v="1"/>
    <x v="1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x v="0"/>
    <n v="1338186657"/>
    <n v="1333002657"/>
    <b v="0"/>
    <n v="32"/>
    <b v="1"/>
    <x v="1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x v="0"/>
    <n v="1352937600"/>
    <n v="1351210481"/>
    <b v="0"/>
    <n v="41"/>
    <b v="1"/>
    <x v="1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x v="0"/>
    <n v="1304395140"/>
    <n v="1297620584"/>
    <b v="0"/>
    <n v="18"/>
    <b v="1"/>
    <x v="1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x v="3"/>
    <n v="1453376495"/>
    <n v="1450784495"/>
    <b v="0"/>
    <n v="29"/>
    <b v="1"/>
    <x v="1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x v="0"/>
    <n v="1366693272"/>
    <n v="1364101272"/>
    <b v="0"/>
    <n v="47"/>
    <b v="1"/>
    <x v="1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x v="0"/>
    <n v="1325007358"/>
    <n v="1319819758"/>
    <b v="0"/>
    <n v="15"/>
    <b v="1"/>
    <x v="1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x v="0"/>
    <n v="1337569140"/>
    <n v="1332991717"/>
    <b v="0"/>
    <n v="26"/>
    <b v="1"/>
    <x v="1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x v="3"/>
    <n v="1472751121"/>
    <n v="1471887121"/>
    <b v="0"/>
    <n v="35"/>
    <b v="1"/>
    <x v="1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x v="1"/>
    <n v="1398451093"/>
    <n v="1395859093"/>
    <b v="0"/>
    <n v="41"/>
    <b v="1"/>
    <x v="1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x v="0"/>
    <n v="1386640856"/>
    <n v="1383616856"/>
    <b v="0"/>
    <n v="47"/>
    <b v="1"/>
    <x v="1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x v="0"/>
    <n v="1342234920"/>
    <n v="1341892127"/>
    <b v="0"/>
    <n v="28"/>
    <b v="1"/>
    <x v="1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x v="0"/>
    <n v="1318189261"/>
    <n v="1315597261"/>
    <b v="0"/>
    <n v="100"/>
    <b v="1"/>
    <x v="1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x v="1"/>
    <n v="1424604600"/>
    <n v="1423320389"/>
    <b v="0"/>
    <n v="13"/>
    <b v="1"/>
    <x v="1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x v="0"/>
    <n v="1305483086"/>
    <n v="1302891086"/>
    <b v="0"/>
    <n v="7"/>
    <b v="1"/>
    <x v="1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x v="0"/>
    <n v="1316746837"/>
    <n v="1314154837"/>
    <b v="0"/>
    <n v="21"/>
    <b v="1"/>
    <x v="1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x v="3"/>
    <n v="1451226045"/>
    <n v="1444828845"/>
    <b v="0"/>
    <n v="17"/>
    <b v="1"/>
    <x v="1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x v="0"/>
    <n v="1275529260"/>
    <n v="1274705803"/>
    <b v="0"/>
    <n v="25"/>
    <b v="1"/>
    <x v="1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x v="0"/>
    <n v="1403452131"/>
    <n v="1401205731"/>
    <b v="0"/>
    <n v="60"/>
    <b v="1"/>
    <x v="1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x v="0"/>
    <n v="1370196192"/>
    <n v="1368036192"/>
    <b v="0"/>
    <n v="56"/>
    <b v="1"/>
    <x v="1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x v="0"/>
    <n v="1310454499"/>
    <n v="1307862499"/>
    <b v="0"/>
    <n v="16"/>
    <b v="1"/>
    <x v="1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x v="0"/>
    <n v="1305625164"/>
    <n v="1300354764"/>
    <b v="0"/>
    <n v="46"/>
    <b v="1"/>
    <x v="1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x v="5"/>
    <n v="1485936000"/>
    <n v="1481949983"/>
    <b v="0"/>
    <n v="43"/>
    <b v="1"/>
    <x v="1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x v="0"/>
    <n v="1341349200"/>
    <n v="1338928537"/>
    <b v="0"/>
    <n v="15"/>
    <b v="1"/>
    <x v="1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x v="1"/>
    <n v="1396890822"/>
    <n v="1395162822"/>
    <b v="0"/>
    <n v="12"/>
    <b v="1"/>
    <x v="1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x v="0"/>
    <n v="1330214841"/>
    <n v="1327622841"/>
    <b v="0"/>
    <n v="21"/>
    <b v="1"/>
    <x v="1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x v="0"/>
    <n v="1280631600"/>
    <n v="1274889241"/>
    <b v="0"/>
    <n v="34"/>
    <b v="1"/>
    <x v="1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x v="0"/>
    <n v="1310440482"/>
    <n v="1307848482"/>
    <b v="0"/>
    <n v="8"/>
    <b v="1"/>
    <x v="1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x v="0"/>
    <n v="1354923000"/>
    <n v="1351796674"/>
    <b v="0"/>
    <n v="60"/>
    <b v="1"/>
    <x v="1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x v="0"/>
    <n v="1390426799"/>
    <n v="1387834799"/>
    <b v="0"/>
    <n v="39"/>
    <b v="1"/>
    <x v="1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x v="0"/>
    <n v="1352055886"/>
    <n v="1350324286"/>
    <b v="0"/>
    <n v="26"/>
    <b v="1"/>
    <x v="1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x v="0"/>
    <n v="1359052710"/>
    <n v="1356979110"/>
    <b v="0"/>
    <n v="35"/>
    <b v="1"/>
    <x v="1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x v="0"/>
    <n v="1293073733"/>
    <n v="1290481733"/>
    <b v="0"/>
    <n v="65"/>
    <b v="1"/>
    <x v="1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x v="1"/>
    <n v="1394220030"/>
    <n v="1392232830"/>
    <b v="0"/>
    <n v="49"/>
    <b v="1"/>
    <x v="1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x v="0"/>
    <n v="1301792400"/>
    <n v="1299775266"/>
    <b v="0"/>
    <n v="10"/>
    <b v="1"/>
    <x v="1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x v="0"/>
    <n v="1463184000"/>
    <n v="1461605020"/>
    <b v="0"/>
    <n v="60"/>
    <b v="1"/>
    <x v="1"/>
    <n v="153"/>
    <n v="1278.77"/>
    <x v="0"/>
    <x v="1"/>
  </r>
  <r>
    <n v="106"/>
    <s v="LOST WEEKEND"/>
    <s v="A Boy. A Girl. A Car. A Serial Killer."/>
    <n v="75000"/>
    <n v="76130.2"/>
    <x v="0"/>
    <x v="0"/>
    <x v="0"/>
    <n v="1333391901"/>
    <n v="1332182301"/>
    <b v="0"/>
    <n v="27"/>
    <b v="1"/>
    <x v="1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x v="0"/>
    <n v="1303688087"/>
    <n v="1301787287"/>
    <b v="0"/>
    <n v="69"/>
    <b v="1"/>
    <x v="1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x v="0"/>
    <n v="1370011370"/>
    <n v="1364827370"/>
    <b v="0"/>
    <n v="47"/>
    <b v="1"/>
    <x v="1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x v="0"/>
    <n v="1298680630"/>
    <n v="1296088630"/>
    <b v="0"/>
    <n v="47"/>
    <b v="1"/>
    <x v="1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x v="0"/>
    <n v="1384408740"/>
    <n v="1381445253"/>
    <b v="0"/>
    <n v="26"/>
    <b v="1"/>
    <x v="1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x v="2"/>
    <n v="1433059187"/>
    <n v="1430467187"/>
    <b v="0"/>
    <n v="53"/>
    <b v="1"/>
    <x v="1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x v="0"/>
    <n v="1397354400"/>
    <n v="1395277318"/>
    <b v="0"/>
    <n v="81"/>
    <b v="1"/>
    <x v="1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x v="0"/>
    <n v="1312642800"/>
    <n v="1311963128"/>
    <b v="0"/>
    <n v="78"/>
    <b v="1"/>
    <x v="1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x v="0"/>
    <n v="1326436488"/>
    <n v="1321252488"/>
    <b v="0"/>
    <n v="35"/>
    <b v="1"/>
    <x v="1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x v="0"/>
    <n v="1328377444"/>
    <n v="1326217444"/>
    <b v="0"/>
    <n v="22"/>
    <b v="1"/>
    <x v="1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x v="0"/>
    <n v="1302260155"/>
    <n v="1298289355"/>
    <b v="0"/>
    <n v="57"/>
    <b v="1"/>
    <x v="1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x v="0"/>
    <n v="1276110000"/>
    <n v="1268337744"/>
    <b v="0"/>
    <n v="27"/>
    <b v="1"/>
    <x v="1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x v="0"/>
    <n v="1311902236"/>
    <n v="1309310236"/>
    <b v="0"/>
    <n v="39"/>
    <b v="1"/>
    <x v="1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x v="0"/>
    <n v="1313276400"/>
    <n v="1310693986"/>
    <b v="0"/>
    <n v="37"/>
    <b v="1"/>
    <x v="1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x v="6"/>
    <n v="1475457107"/>
    <n v="1472865107"/>
    <b v="0"/>
    <n v="1"/>
    <b v="0"/>
    <x v="2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x v="0"/>
    <n v="1429352160"/>
    <n v="1427993710"/>
    <b v="0"/>
    <n v="1"/>
    <b v="0"/>
    <x v="2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x v="0"/>
    <n v="1476094907"/>
    <n v="1470910907"/>
    <b v="0"/>
    <n v="0"/>
    <b v="0"/>
    <x v="2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x v="0"/>
    <n v="1414533600"/>
    <n v="1411411564"/>
    <b v="0"/>
    <n v="6"/>
    <b v="0"/>
    <x v="2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x v="0"/>
    <n v="1431728242"/>
    <n v="1429568242"/>
    <b v="0"/>
    <n v="0"/>
    <b v="0"/>
    <x v="2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x v="5"/>
    <n v="1486165880"/>
    <n v="1480981880"/>
    <b v="0"/>
    <n v="6"/>
    <b v="0"/>
    <x v="2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x v="0"/>
    <n v="1433988000"/>
    <n v="1431353337"/>
    <b v="0"/>
    <n v="13"/>
    <b v="0"/>
    <x v="2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x v="0"/>
    <n v="1428069541"/>
    <n v="1425481141"/>
    <b v="0"/>
    <n v="4"/>
    <b v="0"/>
    <x v="2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x v="0"/>
    <n v="1476941293"/>
    <n v="1473917293"/>
    <b v="0"/>
    <n v="6"/>
    <b v="0"/>
    <x v="2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x v="0"/>
    <n v="1414708183"/>
    <n v="1409524183"/>
    <b v="0"/>
    <n v="0"/>
    <b v="0"/>
    <x v="2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x v="1"/>
    <n v="1402949760"/>
    <n v="1400536692"/>
    <b v="0"/>
    <n v="0"/>
    <b v="0"/>
    <x v="2"/>
    <n v="120"/>
    <n v="0"/>
    <x v="0"/>
    <x v="2"/>
  </r>
  <r>
    <n v="131"/>
    <s v="I (Canceled)"/>
    <s v="I"/>
    <n v="30000"/>
    <n v="60046"/>
    <x v="1"/>
    <x v="0"/>
    <x v="0"/>
    <n v="1467763200"/>
    <n v="1466453161"/>
    <b v="0"/>
    <n v="0"/>
    <b v="0"/>
    <x v="2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x v="0"/>
    <n v="1415392207"/>
    <n v="1411500607"/>
    <b v="0"/>
    <n v="81"/>
    <b v="0"/>
    <x v="2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x v="0"/>
    <n v="1464715860"/>
    <n v="1462130584"/>
    <b v="0"/>
    <n v="0"/>
    <b v="0"/>
    <x v="2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x v="0"/>
    <n v="1441386000"/>
    <n v="1438811418"/>
    <b v="0"/>
    <n v="0"/>
    <b v="0"/>
    <x v="2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x v="0"/>
    <n v="1404241200"/>
    <n v="1401354597"/>
    <b v="0"/>
    <n v="5"/>
    <b v="0"/>
    <x v="2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x v="0"/>
    <n v="1431771360"/>
    <n v="1427968234"/>
    <b v="0"/>
    <n v="0"/>
    <b v="0"/>
    <x v="2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x v="7"/>
    <n v="1444657593"/>
    <n v="1440337593"/>
    <b v="0"/>
    <n v="0"/>
    <b v="0"/>
    <x v="2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x v="0"/>
    <n v="1438405140"/>
    <n v="1435731041"/>
    <b v="0"/>
    <n v="58"/>
    <b v="0"/>
    <x v="2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x v="0"/>
    <n v="1436738772"/>
    <n v="1435874772"/>
    <b v="0"/>
    <n v="1"/>
    <b v="0"/>
    <x v="2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x v="0"/>
    <n v="1426823132"/>
    <n v="1424234732"/>
    <b v="0"/>
    <n v="0"/>
    <b v="0"/>
    <x v="2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x v="0"/>
    <n v="1433043623"/>
    <n v="1429155623"/>
    <b v="0"/>
    <n v="28"/>
    <b v="0"/>
    <x v="2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x v="0"/>
    <n v="1416176778"/>
    <n v="1414358778"/>
    <b v="0"/>
    <n v="1"/>
    <b v="0"/>
    <x v="2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x v="2"/>
    <n v="1472882100"/>
    <n v="1467941542"/>
    <b v="0"/>
    <n v="0"/>
    <b v="0"/>
    <x v="2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x v="5"/>
    <n v="1428945472"/>
    <n v="1423765072"/>
    <b v="0"/>
    <n v="37"/>
    <b v="0"/>
    <x v="2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x v="0"/>
    <n v="1439298052"/>
    <n v="1436965252"/>
    <b v="0"/>
    <n v="9"/>
    <b v="0"/>
    <x v="2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x v="0"/>
    <n v="1484698998"/>
    <n v="1479514998"/>
    <b v="0"/>
    <n v="3"/>
    <b v="0"/>
    <x v="2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x v="1"/>
    <n v="1420741080"/>
    <n v="1417026340"/>
    <b v="0"/>
    <n v="0"/>
    <b v="0"/>
    <x v="2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x v="0"/>
    <n v="1456555536"/>
    <n v="1453963536"/>
    <b v="0"/>
    <n v="2"/>
    <b v="0"/>
    <x v="2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x v="0"/>
    <n v="1419494400"/>
    <n v="1416888470"/>
    <b v="0"/>
    <n v="6"/>
    <b v="0"/>
    <x v="2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x v="0"/>
    <n v="1432612382"/>
    <n v="1427428382"/>
    <b v="0"/>
    <n v="67"/>
    <b v="0"/>
    <x v="2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x v="2"/>
    <n v="1434633191"/>
    <n v="1429449191"/>
    <b v="0"/>
    <n v="5"/>
    <b v="0"/>
    <x v="2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x v="0"/>
    <n v="1411437100"/>
    <n v="1408845100"/>
    <b v="0"/>
    <n v="2"/>
    <b v="0"/>
    <x v="2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x v="0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x v="0"/>
    <n v="1433336895"/>
    <n v="1429621695"/>
    <b v="0"/>
    <n v="3"/>
    <b v="0"/>
    <x v="2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x v="0"/>
    <n v="1437657935"/>
    <n v="1434201935"/>
    <b v="0"/>
    <n v="4"/>
    <b v="0"/>
    <x v="2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x v="5"/>
    <n v="1407034796"/>
    <n v="1401850796"/>
    <b v="0"/>
    <n v="15"/>
    <b v="0"/>
    <x v="2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x v="0"/>
    <n v="1456523572"/>
    <n v="1453931572"/>
    <b v="0"/>
    <n v="2"/>
    <b v="0"/>
    <x v="2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x v="0"/>
    <n v="1413942628"/>
    <n v="1411350628"/>
    <b v="0"/>
    <n v="0"/>
    <b v="0"/>
    <x v="2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x v="0"/>
    <n v="1467541545"/>
    <n v="1464085545"/>
    <b v="0"/>
    <n v="1"/>
    <b v="0"/>
    <x v="2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x v="0"/>
    <n v="1439675691"/>
    <n v="1434491691"/>
    <b v="0"/>
    <n v="0"/>
    <b v="0"/>
    <x v="3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x v="0"/>
    <n v="1404318595"/>
    <n v="1401726595"/>
    <b v="0"/>
    <n v="1"/>
    <b v="0"/>
    <x v="3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x v="0"/>
    <n v="1408232520"/>
    <n v="1405393356"/>
    <b v="0"/>
    <n v="10"/>
    <b v="0"/>
    <x v="3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x v="0"/>
    <n v="1443657600"/>
    <n v="1440716654"/>
    <b v="0"/>
    <n v="0"/>
    <b v="0"/>
    <x v="3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x v="0"/>
    <n v="1411150701"/>
    <n v="1405966701"/>
    <b v="0"/>
    <n v="7"/>
    <b v="0"/>
    <x v="3"/>
    <n v="199"/>
    <n v="7115.86"/>
    <x v="0"/>
    <x v="3"/>
  </r>
  <r>
    <n v="165"/>
    <s v="NET"/>
    <s v="A teacher. A boy. The beach and a heatwave that drove them all insane."/>
    <n v="30000"/>
    <n v="49588"/>
    <x v="2"/>
    <x v="1"/>
    <x v="1"/>
    <n v="1452613724"/>
    <n v="1450021724"/>
    <b v="0"/>
    <n v="0"/>
    <b v="0"/>
    <x v="3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x v="0"/>
    <n v="1484531362"/>
    <n v="1481939362"/>
    <b v="0"/>
    <n v="1"/>
    <b v="0"/>
    <x v="3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x v="0"/>
    <n v="1438726535"/>
    <n v="1433542535"/>
    <b v="0"/>
    <n v="2"/>
    <b v="0"/>
    <x v="3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x v="0"/>
    <n v="1426791770"/>
    <n v="1424203370"/>
    <b v="0"/>
    <n v="3"/>
    <b v="0"/>
    <x v="3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x v="1"/>
    <n v="1413634059"/>
    <n v="1411042059"/>
    <b v="0"/>
    <n v="10"/>
    <b v="0"/>
    <x v="3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x v="0"/>
    <n v="1440912480"/>
    <n v="1438385283"/>
    <b v="0"/>
    <n v="10"/>
    <b v="0"/>
    <x v="3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x v="0"/>
    <n v="1470975614"/>
    <n v="1465791614"/>
    <b v="0"/>
    <n v="1"/>
    <b v="0"/>
    <x v="3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x v="0"/>
    <n v="1426753723"/>
    <n v="1423733323"/>
    <b v="0"/>
    <n v="0"/>
    <b v="0"/>
    <x v="3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x v="1"/>
    <n v="1425131108"/>
    <n v="1422539108"/>
    <b v="0"/>
    <n v="0"/>
    <b v="0"/>
    <x v="3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x v="3"/>
    <n v="1431108776"/>
    <n v="1425924776"/>
    <b v="0"/>
    <n v="0"/>
    <b v="0"/>
    <x v="3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x v="1"/>
    <n v="1409337611"/>
    <n v="1407177611"/>
    <b v="0"/>
    <n v="26"/>
    <b v="0"/>
    <x v="3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x v="0"/>
    <n v="1438803999"/>
    <n v="1436211999"/>
    <b v="0"/>
    <n v="0"/>
    <b v="0"/>
    <x v="3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x v="0"/>
    <n v="1427155726"/>
    <n v="1425690526"/>
    <b v="0"/>
    <n v="7"/>
    <b v="0"/>
    <x v="3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x v="3"/>
    <n v="1448582145"/>
    <n v="1445986545"/>
    <b v="0"/>
    <n v="0"/>
    <b v="0"/>
    <x v="3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x v="0"/>
    <n v="1457056555"/>
    <n v="1454464555"/>
    <b v="0"/>
    <n v="2"/>
    <b v="0"/>
    <x v="3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x v="1"/>
    <n v="1428951600"/>
    <n v="1425512843"/>
    <b v="0"/>
    <n v="13"/>
    <b v="0"/>
    <x v="3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x v="1"/>
    <n v="1434995295"/>
    <n v="1432403295"/>
    <b v="0"/>
    <n v="4"/>
    <b v="0"/>
    <x v="3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x v="0"/>
    <n v="1483748232"/>
    <n v="1481156232"/>
    <b v="0"/>
    <n v="0"/>
    <b v="0"/>
    <x v="3"/>
    <n v="112"/>
    <n v="0"/>
    <x v="0"/>
    <x v="3"/>
  </r>
  <r>
    <n v="183"/>
    <s v="Three Little Words"/>
    <s v="Don't kill me until I meet my Dad"/>
    <n v="35000"/>
    <n v="44388"/>
    <x v="2"/>
    <x v="1"/>
    <x v="1"/>
    <n v="1417033610"/>
    <n v="1414438010"/>
    <b v="0"/>
    <n v="12"/>
    <b v="0"/>
    <x v="3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x v="5"/>
    <n v="1409543940"/>
    <n v="1404586762"/>
    <b v="0"/>
    <n v="2"/>
    <b v="0"/>
    <x v="3"/>
    <n v="125"/>
    <n v="21879"/>
    <x v="0"/>
    <x v="3"/>
  </r>
  <r>
    <n v="185"/>
    <s v="BLANK Short Movie"/>
    <s v="Love has no boundaries!"/>
    <n v="34000"/>
    <n v="43296"/>
    <x v="2"/>
    <x v="10"/>
    <x v="8"/>
    <n v="1471557139"/>
    <n v="1468965139"/>
    <b v="0"/>
    <n v="10"/>
    <b v="0"/>
    <x v="3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x v="0"/>
    <n v="1488571200"/>
    <n v="1485977434"/>
    <b v="0"/>
    <n v="0"/>
    <b v="0"/>
    <x v="3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x v="0"/>
    <n v="1437461940"/>
    <n v="1435383457"/>
    <b v="0"/>
    <n v="5"/>
    <b v="0"/>
    <x v="3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x v="0"/>
    <n v="1409891015"/>
    <n v="1407299015"/>
    <b v="0"/>
    <n v="0"/>
    <b v="0"/>
    <x v="3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x v="0"/>
    <n v="1472920477"/>
    <n v="1467736477"/>
    <b v="0"/>
    <n v="5"/>
    <b v="0"/>
    <x v="3"/>
    <n v="106"/>
    <n v="8462.2000000000007"/>
    <x v="0"/>
    <x v="3"/>
  </r>
  <r>
    <n v="190"/>
    <s v="REGIONRAT, the movie"/>
    <s v="Because hope can be a 4 letter word"/>
    <n v="500000"/>
    <n v="42086.42"/>
    <x v="2"/>
    <x v="0"/>
    <x v="0"/>
    <n v="1466091446"/>
    <n v="1465227446"/>
    <b v="0"/>
    <n v="1"/>
    <b v="0"/>
    <x v="3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x v="2"/>
    <n v="1443782138"/>
    <n v="1440326138"/>
    <b v="0"/>
    <n v="3"/>
    <b v="0"/>
    <x v="3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x v="0"/>
    <n v="1413572432"/>
    <n v="1410980432"/>
    <b v="0"/>
    <n v="3"/>
    <b v="0"/>
    <x v="3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x v="1"/>
    <n v="1417217166"/>
    <n v="1412029566"/>
    <b v="0"/>
    <n v="0"/>
    <b v="0"/>
    <x v="3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x v="1"/>
    <n v="1457308531"/>
    <n v="1452124531"/>
    <b v="0"/>
    <n v="3"/>
    <b v="0"/>
    <x v="3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x v="0"/>
    <n v="1436544332"/>
    <n v="1431360332"/>
    <b v="0"/>
    <n v="0"/>
    <b v="0"/>
    <x v="3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x v="1"/>
    <n v="1444510800"/>
    <n v="1442062898"/>
    <b v="0"/>
    <n v="19"/>
    <b v="0"/>
    <x v="3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x v="1"/>
    <n v="1487365200"/>
    <n v="1483734100"/>
    <b v="0"/>
    <n v="8"/>
    <b v="0"/>
    <x v="3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x v="0"/>
    <n v="1412500322"/>
    <n v="1409908322"/>
    <b v="0"/>
    <n v="6"/>
    <b v="0"/>
    <x v="3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x v="0"/>
    <n v="1472698702"/>
    <n v="1470106702"/>
    <b v="0"/>
    <n v="0"/>
    <b v="0"/>
    <x v="3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x v="0"/>
    <n v="1410746403"/>
    <n v="1408154403"/>
    <b v="0"/>
    <n v="18"/>
    <b v="0"/>
    <x v="3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x v="0"/>
    <n v="1423424329"/>
    <n v="1421696329"/>
    <b v="0"/>
    <n v="7"/>
    <b v="0"/>
    <x v="3"/>
    <n v="322"/>
    <n v="5754.29"/>
    <x v="0"/>
    <x v="3"/>
  </r>
  <r>
    <n v="202"/>
    <s v="Modern Gangsters"/>
    <s v="new web series created by jonney terry"/>
    <n v="40000"/>
    <n v="40153"/>
    <x v="2"/>
    <x v="0"/>
    <x v="0"/>
    <n v="1444337940"/>
    <n v="1441750564"/>
    <b v="0"/>
    <n v="0"/>
    <b v="0"/>
    <x v="3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x v="1"/>
    <n v="1422562864"/>
    <n v="1417378864"/>
    <b v="0"/>
    <n v="8"/>
    <b v="0"/>
    <x v="3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x v="2"/>
    <n v="1470319203"/>
    <n v="1467727203"/>
    <b v="0"/>
    <n v="1293"/>
    <b v="0"/>
    <x v="3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x v="0"/>
    <n v="1444144222"/>
    <n v="1441120222"/>
    <b v="0"/>
    <n v="17"/>
    <b v="0"/>
    <x v="3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x v="0"/>
    <n v="1470441983"/>
    <n v="1468627583"/>
    <b v="0"/>
    <n v="0"/>
    <b v="0"/>
    <x v="3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x v="5"/>
    <n v="1420346638"/>
    <n v="1417754638"/>
    <b v="0"/>
    <n v="13"/>
    <b v="0"/>
    <x v="3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x v="2"/>
    <n v="1418719967"/>
    <n v="1416127967"/>
    <b v="0"/>
    <n v="0"/>
    <b v="0"/>
    <x v="3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x v="0"/>
    <n v="1436566135"/>
    <n v="1433974135"/>
    <b v="0"/>
    <n v="0"/>
    <b v="0"/>
    <x v="3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x v="0"/>
    <n v="1443675600"/>
    <n v="1441157592"/>
    <b v="0"/>
    <n v="33"/>
    <b v="0"/>
    <x v="3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x v="0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x v="0"/>
    <n v="1460837320"/>
    <n v="1455656920"/>
    <b v="0"/>
    <n v="1"/>
    <b v="0"/>
    <x v="3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x v="0"/>
    <n v="1439734001"/>
    <n v="1437142547"/>
    <b v="0"/>
    <n v="1"/>
    <b v="0"/>
    <x v="3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x v="0"/>
    <n v="1425655349"/>
    <n v="1420471349"/>
    <b v="0"/>
    <n v="1"/>
    <b v="0"/>
    <x v="3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x v="1"/>
    <n v="1455753540"/>
    <n v="1452058282"/>
    <b v="0"/>
    <n v="1"/>
    <b v="0"/>
    <x v="3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x v="0"/>
    <n v="1429740037"/>
    <n v="1425423637"/>
    <b v="0"/>
    <n v="84"/>
    <b v="0"/>
    <x v="3"/>
    <n v="155"/>
    <n v="461.24"/>
    <x v="0"/>
    <x v="3"/>
  </r>
  <r>
    <n v="217"/>
    <s v="Bitch"/>
    <s v="A roadmovie by paw"/>
    <n v="38000"/>
    <n v="38500"/>
    <x v="2"/>
    <x v="11"/>
    <x v="9"/>
    <n v="1419780149"/>
    <n v="1417101749"/>
    <b v="0"/>
    <n v="38"/>
    <b v="0"/>
    <x v="3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x v="0"/>
    <n v="1431702289"/>
    <n v="1426518289"/>
    <b v="0"/>
    <n v="1"/>
    <b v="0"/>
    <x v="3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x v="0"/>
    <n v="1459493940"/>
    <n v="1456732225"/>
    <b v="0"/>
    <n v="76"/>
    <b v="0"/>
    <x v="3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x v="0"/>
    <n v="1440101160"/>
    <n v="1436542030"/>
    <b v="0"/>
    <n v="3"/>
    <b v="0"/>
    <x v="3"/>
    <n v="107"/>
    <n v="12451.42"/>
    <x v="0"/>
    <x v="3"/>
  </r>
  <r>
    <n v="221"/>
    <s v="Archetypes"/>
    <s v="Film about Schizophrenia with Surreal Twists!"/>
    <n v="30000"/>
    <n v="37104.03"/>
    <x v="2"/>
    <x v="0"/>
    <x v="0"/>
    <n v="1427569564"/>
    <n v="1422389164"/>
    <b v="0"/>
    <n v="0"/>
    <b v="0"/>
    <x v="3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x v="0"/>
    <n v="1427423940"/>
    <n v="1422383318"/>
    <b v="0"/>
    <n v="2"/>
    <b v="0"/>
    <x v="3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x v="0"/>
    <n v="1463879100"/>
    <n v="1461287350"/>
    <b v="0"/>
    <n v="0"/>
    <b v="0"/>
    <x v="3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x v="2"/>
    <n v="1436506726"/>
    <n v="1431322726"/>
    <b v="0"/>
    <n v="0"/>
    <b v="0"/>
    <x v="3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x v="0"/>
    <n v="1460153054"/>
    <n v="1457564654"/>
    <b v="0"/>
    <n v="0"/>
    <b v="0"/>
    <x v="3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x v="1"/>
    <n v="1433064540"/>
    <n v="1428854344"/>
    <b v="0"/>
    <n v="2"/>
    <b v="0"/>
    <x v="3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x v="0"/>
    <n v="1436477241"/>
    <n v="1433885241"/>
    <b v="0"/>
    <n v="0"/>
    <b v="0"/>
    <x v="3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x v="1"/>
    <n v="1433176105"/>
    <n v="1427992105"/>
    <b v="0"/>
    <n v="0"/>
    <b v="0"/>
    <x v="3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x v="3"/>
    <n v="1455402297"/>
    <n v="1452810297"/>
    <b v="0"/>
    <n v="0"/>
    <b v="0"/>
    <x v="3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x v="0"/>
    <n v="1433443151"/>
    <n v="1430851151"/>
    <b v="0"/>
    <n v="2"/>
    <b v="0"/>
    <x v="3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x v="0"/>
    <n v="1451775651"/>
    <n v="1449183651"/>
    <b v="0"/>
    <n v="0"/>
    <b v="0"/>
    <x v="3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x v="1"/>
    <n v="1425066546"/>
    <n v="1422474546"/>
    <b v="0"/>
    <n v="7"/>
    <b v="0"/>
    <x v="3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x v="0"/>
    <n v="1475185972"/>
    <n v="1472593972"/>
    <b v="0"/>
    <n v="0"/>
    <b v="0"/>
    <x v="3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x v="0"/>
    <n v="1434847859"/>
    <n v="1431391859"/>
    <b v="0"/>
    <n v="5"/>
    <b v="0"/>
    <x v="3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x v="0"/>
    <n v="1436478497"/>
    <n v="1433886497"/>
    <b v="0"/>
    <n v="0"/>
    <b v="0"/>
    <x v="3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x v="0"/>
    <n v="1451952000"/>
    <n v="1447380099"/>
    <b v="0"/>
    <n v="0"/>
    <b v="0"/>
    <x v="3"/>
    <n v="102"/>
    <n v="0"/>
    <x v="0"/>
    <x v="3"/>
  </r>
  <r>
    <n v="237"/>
    <s v="Making The Choice"/>
    <s v="Making The Choice is a christian short film series."/>
    <n v="32360"/>
    <n v="34090.629999999997"/>
    <x v="2"/>
    <x v="0"/>
    <x v="0"/>
    <n v="1457445069"/>
    <n v="1452261069"/>
    <b v="0"/>
    <n v="1"/>
    <b v="0"/>
    <x v="3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x v="0"/>
    <n v="1483088400"/>
    <n v="1481324760"/>
    <b v="0"/>
    <n v="0"/>
    <b v="0"/>
    <x v="3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x v="2"/>
    <n v="1446984000"/>
    <n v="1445308730"/>
    <b v="0"/>
    <n v="5"/>
    <b v="0"/>
    <x v="3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x v="0"/>
    <n v="1367773211"/>
    <n v="1363885211"/>
    <b v="1"/>
    <n v="137"/>
    <b v="1"/>
    <x v="4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x v="0"/>
    <n v="1419180304"/>
    <n v="1415292304"/>
    <b v="1"/>
    <n v="376"/>
    <b v="1"/>
    <x v="4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x v="0"/>
    <n v="1324381790"/>
    <n v="1321357790"/>
    <b v="1"/>
    <n v="202"/>
    <b v="1"/>
    <x v="4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x v="0"/>
    <n v="1393031304"/>
    <n v="1390439304"/>
    <b v="1"/>
    <n v="328"/>
    <b v="1"/>
    <x v="4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x v="0"/>
    <n v="1268723160"/>
    <n v="1265269559"/>
    <b v="1"/>
    <n v="84"/>
    <b v="1"/>
    <x v="4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x v="0"/>
    <n v="1345079785"/>
    <n v="1342487785"/>
    <b v="1"/>
    <n v="96"/>
    <b v="1"/>
    <x v="4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x v="0"/>
    <n v="1292665405"/>
    <n v="1288341805"/>
    <b v="1"/>
    <n v="223"/>
    <b v="1"/>
    <x v="4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x v="0"/>
    <n v="1287200340"/>
    <n v="1284042614"/>
    <b v="1"/>
    <n v="62"/>
    <b v="1"/>
    <x v="4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x v="0"/>
    <n v="1325961309"/>
    <n v="1322073309"/>
    <b v="1"/>
    <n v="146"/>
    <b v="1"/>
    <x v="4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x v="0"/>
    <n v="1282498800"/>
    <n v="1275603020"/>
    <b v="1"/>
    <n v="235"/>
    <b v="1"/>
    <x v="4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x v="0"/>
    <n v="1370525691"/>
    <n v="1367933691"/>
    <b v="1"/>
    <n v="437"/>
    <b v="1"/>
    <x v="4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x v="0"/>
    <n v="1337194800"/>
    <n v="1334429646"/>
    <b v="1"/>
    <n v="77"/>
    <b v="1"/>
    <x v="4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x v="0"/>
    <n v="1275364740"/>
    <n v="1269878058"/>
    <b v="1"/>
    <n v="108"/>
    <b v="1"/>
    <x v="4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x v="0"/>
    <n v="1329320235"/>
    <n v="1326728235"/>
    <b v="1"/>
    <n v="7"/>
    <b v="1"/>
    <x v="4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x v="0"/>
    <n v="1445047200"/>
    <n v="1442443910"/>
    <b v="1"/>
    <n v="314"/>
    <b v="1"/>
    <x v="4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x v="0"/>
    <n v="1300275482"/>
    <n v="1297687082"/>
    <b v="1"/>
    <n v="188"/>
    <b v="1"/>
    <x v="4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x v="0"/>
    <n v="1363458467"/>
    <n v="1360866467"/>
    <b v="1"/>
    <n v="275"/>
    <b v="1"/>
    <x v="4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x v="0"/>
    <n v="1463670162"/>
    <n v="1461078162"/>
    <b v="1"/>
    <n v="560"/>
    <b v="1"/>
    <x v="4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x v="0"/>
    <n v="1308359666"/>
    <n v="1305767666"/>
    <b v="1"/>
    <n v="688"/>
    <b v="1"/>
    <x v="4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x v="0"/>
    <n v="1428514969"/>
    <n v="1425922969"/>
    <b v="1"/>
    <n v="942"/>
    <b v="1"/>
    <x v="4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x v="0"/>
    <n v="1279360740"/>
    <n v="1275415679"/>
    <b v="1"/>
    <n v="88"/>
    <b v="1"/>
    <x v="4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x v="0"/>
    <n v="1339080900"/>
    <n v="1334783704"/>
    <b v="1"/>
    <n v="220"/>
    <b v="1"/>
    <x v="4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x v="0"/>
    <n v="1298699828"/>
    <n v="1294811828"/>
    <b v="1"/>
    <n v="145"/>
    <b v="1"/>
    <x v="4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x v="0"/>
    <n v="1348786494"/>
    <n v="1346194494"/>
    <b v="1"/>
    <n v="963"/>
    <b v="1"/>
    <x v="4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x v="0"/>
    <n v="1336747995"/>
    <n v="1334155995"/>
    <b v="1"/>
    <n v="91"/>
    <b v="1"/>
    <x v="4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x v="0"/>
    <n v="1273522560"/>
    <n v="1269928430"/>
    <b v="1"/>
    <n v="58"/>
    <b v="1"/>
    <x v="4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x v="0"/>
    <n v="1271994660"/>
    <n v="1264565507"/>
    <b v="1"/>
    <n v="36"/>
    <b v="1"/>
    <x v="4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x v="1"/>
    <n v="1403693499"/>
    <n v="1401101499"/>
    <b v="1"/>
    <n v="165"/>
    <b v="1"/>
    <x v="4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x v="0"/>
    <n v="1320640778"/>
    <n v="1316749178"/>
    <b v="1"/>
    <n v="111"/>
    <b v="1"/>
    <x v="4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x v="2"/>
    <n v="1487738622"/>
    <n v="1485146622"/>
    <b v="1"/>
    <n v="1596"/>
    <b v="1"/>
    <x v="4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x v="0"/>
    <n v="1306296000"/>
    <n v="1301950070"/>
    <b v="1"/>
    <n v="61"/>
    <b v="1"/>
    <x v="4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x v="0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x v="0"/>
    <n v="1272480540"/>
    <n v="1267220191"/>
    <b v="1"/>
    <n v="65"/>
    <b v="1"/>
    <x v="4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x v="0"/>
    <n v="1309694266"/>
    <n v="1307102266"/>
    <b v="1"/>
    <n v="118"/>
    <b v="1"/>
    <x v="4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x v="0"/>
    <n v="1333609140"/>
    <n v="1330638829"/>
    <b v="1"/>
    <n v="113"/>
    <b v="1"/>
    <x v="4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x v="0"/>
    <n v="1352511966"/>
    <n v="1349916366"/>
    <b v="1"/>
    <n v="332"/>
    <b v="1"/>
    <x v="4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x v="0"/>
    <n v="1335574674"/>
    <n v="1330394274"/>
    <b v="1"/>
    <n v="62"/>
    <b v="1"/>
    <x v="4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x v="0"/>
    <n v="1432416219"/>
    <n v="1429824219"/>
    <b v="1"/>
    <n v="951"/>
    <b v="1"/>
    <x v="4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x v="0"/>
    <n v="1350003539"/>
    <n v="1347411539"/>
    <b v="1"/>
    <n v="415"/>
    <b v="1"/>
    <x v="4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x v="0"/>
    <n v="1488160860"/>
    <n v="1485237096"/>
    <b v="1"/>
    <n v="305"/>
    <b v="1"/>
    <x v="4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x v="0"/>
    <n v="1401459035"/>
    <n v="1397571035"/>
    <b v="1"/>
    <n v="2139"/>
    <b v="1"/>
    <x v="4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x v="0"/>
    <n v="1249932360"/>
    <n v="1242532513"/>
    <b v="1"/>
    <n v="79"/>
    <b v="1"/>
    <x v="4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x v="0"/>
    <n v="1266876000"/>
    <n v="1263679492"/>
    <b v="1"/>
    <n v="179"/>
    <b v="1"/>
    <x v="4"/>
    <n v="23"/>
    <n v="168.22"/>
    <x v="0"/>
    <x v="4"/>
  </r>
  <r>
    <n v="283"/>
    <s v="SOLE SURVIVOR"/>
    <s v="What is the impact of survivorship on the human condition?"/>
    <n v="10000"/>
    <n v="30047.64"/>
    <x v="0"/>
    <x v="0"/>
    <x v="0"/>
    <n v="1306904340"/>
    <n v="1305219744"/>
    <b v="1"/>
    <n v="202"/>
    <b v="1"/>
    <x v="4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x v="0"/>
    <n v="1327167780"/>
    <n v="1325007780"/>
    <b v="1"/>
    <n v="760"/>
    <b v="1"/>
    <x v="4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x v="0"/>
    <n v="1379614128"/>
    <n v="1377022128"/>
    <b v="1"/>
    <n v="563"/>
    <b v="1"/>
    <x v="4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x v="0"/>
    <n v="1364236524"/>
    <n v="1360352124"/>
    <b v="1"/>
    <n v="135"/>
    <b v="1"/>
    <x v="4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x v="0"/>
    <n v="1351828800"/>
    <n v="1349160018"/>
    <b v="1"/>
    <n v="290"/>
    <b v="1"/>
    <x v="4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x v="0"/>
    <n v="1340683393"/>
    <n v="1337659393"/>
    <b v="1"/>
    <n v="447"/>
    <b v="1"/>
    <x v="4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x v="1"/>
    <n v="1383389834"/>
    <n v="1380797834"/>
    <b v="1"/>
    <n v="232"/>
    <b v="1"/>
    <x v="4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x v="0"/>
    <n v="1296633540"/>
    <n v="1292316697"/>
    <b v="1"/>
    <n v="168"/>
    <b v="1"/>
    <x v="4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x v="0"/>
    <n v="1367366460"/>
    <n v="1365791246"/>
    <b v="1"/>
    <n v="128"/>
    <b v="1"/>
    <x v="4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x v="0"/>
    <n v="1319860740"/>
    <n v="1317064599"/>
    <b v="1"/>
    <n v="493"/>
    <b v="1"/>
    <x v="4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x v="0"/>
    <n v="1398009714"/>
    <n v="1395417714"/>
    <b v="1"/>
    <n v="131"/>
    <b v="1"/>
    <x v="4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x v="0"/>
    <n v="1279555200"/>
    <n v="1276480894"/>
    <b v="1"/>
    <n v="50"/>
    <b v="1"/>
    <x v="4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x v="0"/>
    <n v="1383264000"/>
    <n v="1378080409"/>
    <b v="1"/>
    <n v="665"/>
    <b v="1"/>
    <x v="4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x v="0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x v="0"/>
    <n v="1430452740"/>
    <n v="1427390901"/>
    <b v="1"/>
    <n v="142"/>
    <b v="1"/>
    <x v="4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x v="0"/>
    <n v="1399669200"/>
    <n v="1394536048"/>
    <b v="1"/>
    <n v="2436"/>
    <b v="1"/>
    <x v="4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x v="0"/>
    <n v="1289975060"/>
    <n v="1287379460"/>
    <b v="1"/>
    <n v="244"/>
    <b v="1"/>
    <x v="4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x v="0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x v="0"/>
    <n v="1363711335"/>
    <n v="1360258935"/>
    <b v="1"/>
    <n v="251"/>
    <b v="1"/>
    <x v="4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x v="0"/>
    <n v="1330115638"/>
    <n v="1327523638"/>
    <b v="1"/>
    <n v="108"/>
    <b v="1"/>
    <x v="4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x v="0"/>
    <n v="1338601346"/>
    <n v="1336009346"/>
    <b v="1"/>
    <n v="82"/>
    <b v="1"/>
    <x v="4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x v="0"/>
    <n v="1346464800"/>
    <n v="1343096197"/>
    <b v="1"/>
    <n v="74"/>
    <b v="1"/>
    <x v="4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x v="0"/>
    <n v="1331392049"/>
    <n v="1328800049"/>
    <b v="1"/>
    <n v="189"/>
    <b v="1"/>
    <x v="4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x v="0"/>
    <n v="1363806333"/>
    <n v="1362081933"/>
    <b v="1"/>
    <n v="80"/>
    <b v="1"/>
    <x v="4"/>
    <n v="110"/>
    <n v="345"/>
    <x v="0"/>
    <x v="4"/>
  </r>
  <r>
    <n v="307"/>
    <s v="Grammar Revolution"/>
    <s v="Why is grammar important?"/>
    <n v="23000"/>
    <n v="27541"/>
    <x v="0"/>
    <x v="0"/>
    <x v="0"/>
    <n v="1360276801"/>
    <n v="1357684801"/>
    <b v="1"/>
    <n v="576"/>
    <b v="1"/>
    <x v="4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x v="0"/>
    <n v="1299775210"/>
    <n v="1295887210"/>
    <b v="1"/>
    <n v="202"/>
    <b v="1"/>
    <x v="4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x v="0"/>
    <n v="1346695334"/>
    <n v="1344880934"/>
    <b v="1"/>
    <n v="238"/>
    <b v="1"/>
    <x v="4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x v="0"/>
    <n v="1319076000"/>
    <n v="1317788623"/>
    <b v="1"/>
    <n v="36"/>
    <b v="1"/>
    <x v="4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x v="0"/>
    <n v="1325404740"/>
    <n v="1321852592"/>
    <b v="1"/>
    <n v="150"/>
    <b v="1"/>
    <x v="4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x v="0"/>
    <n v="1365973432"/>
    <n v="1363381432"/>
    <b v="1"/>
    <n v="146"/>
    <b v="1"/>
    <x v="4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x v="0"/>
    <n v="1281542340"/>
    <n v="1277702894"/>
    <b v="1"/>
    <n v="222"/>
    <b v="1"/>
    <x v="4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x v="0"/>
    <n v="1362167988"/>
    <n v="1359575988"/>
    <b v="1"/>
    <n v="120"/>
    <b v="1"/>
    <x v="4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x v="0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x v="5"/>
    <n v="1418273940"/>
    <n v="1415398197"/>
    <b v="1"/>
    <n v="158"/>
    <b v="1"/>
    <x v="4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x v="0"/>
    <n v="1386778483"/>
    <n v="1384186483"/>
    <b v="1"/>
    <n v="316"/>
    <b v="1"/>
    <x v="4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x v="0"/>
    <n v="1364342151"/>
    <n v="1361753751"/>
    <b v="1"/>
    <n v="284"/>
    <b v="1"/>
    <x v="4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x v="0"/>
    <n v="1265097540"/>
    <n v="1257538029"/>
    <b v="1"/>
    <n v="51"/>
    <b v="1"/>
    <x v="4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x v="1"/>
    <n v="1450825200"/>
    <n v="1448284433"/>
    <b v="1"/>
    <n v="158"/>
    <b v="1"/>
    <x v="4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x v="3"/>
    <n v="1478605386"/>
    <n v="1475577786"/>
    <b v="1"/>
    <n v="337"/>
    <b v="1"/>
    <x v="4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x v="0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x v="0"/>
    <n v="1482307140"/>
    <n v="1479886966"/>
    <b v="1"/>
    <n v="58"/>
    <b v="1"/>
    <x v="4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x v="0"/>
    <n v="1438441308"/>
    <n v="1435590108"/>
    <b v="1"/>
    <n v="82"/>
    <b v="1"/>
    <x v="4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x v="0"/>
    <n v="1482208233"/>
    <n v="1479184233"/>
    <b v="1"/>
    <n v="736"/>
    <b v="1"/>
    <x v="4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x v="0"/>
    <n v="1489532220"/>
    <n v="1486625606"/>
    <b v="1"/>
    <n v="1151"/>
    <b v="1"/>
    <x v="4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x v="0"/>
    <n v="1427011200"/>
    <n v="1424669929"/>
    <b v="1"/>
    <n v="34"/>
    <b v="1"/>
    <x v="4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x v="0"/>
    <n v="1446350400"/>
    <n v="1443739388"/>
    <b v="1"/>
    <n v="498"/>
    <b v="1"/>
    <x v="4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x v="0"/>
    <n v="1446868800"/>
    <n v="1444821127"/>
    <b v="1"/>
    <n v="167"/>
    <b v="1"/>
    <x v="4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x v="0"/>
    <n v="1368763140"/>
    <n v="1366028563"/>
    <b v="1"/>
    <n v="340"/>
    <b v="1"/>
    <x v="4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x v="0"/>
    <n v="1466171834"/>
    <n v="1463493434"/>
    <b v="1"/>
    <n v="438"/>
    <b v="1"/>
    <x v="4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x v="0"/>
    <n v="1446019200"/>
    <n v="1442420377"/>
    <b v="1"/>
    <n v="555"/>
    <b v="1"/>
    <x v="4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x v="0"/>
    <n v="1460038591"/>
    <n v="1457450191"/>
    <b v="1"/>
    <n v="266"/>
    <b v="1"/>
    <x v="4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x v="0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x v="0"/>
    <n v="1431122400"/>
    <n v="1428428515"/>
    <b v="1"/>
    <n v="80"/>
    <b v="1"/>
    <x v="4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x v="0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x v="0"/>
    <n v="1426298708"/>
    <n v="1423710308"/>
    <b v="1"/>
    <n v="31"/>
    <b v="1"/>
    <x v="4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x v="0"/>
    <n v="1472864400"/>
    <n v="1468001290"/>
    <b v="1"/>
    <n v="236"/>
    <b v="1"/>
    <x v="4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x v="0"/>
    <n v="1430331268"/>
    <n v="1427739268"/>
    <b v="1"/>
    <n v="89"/>
    <b v="1"/>
    <x v="4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x v="0"/>
    <n v="1489006800"/>
    <n v="1486397007"/>
    <b v="1"/>
    <n v="299"/>
    <b v="1"/>
    <x v="4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x v="0"/>
    <n v="1412135940"/>
    <n v="1410555998"/>
    <b v="1"/>
    <n v="55"/>
    <b v="1"/>
    <x v="4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x v="0"/>
    <n v="1461955465"/>
    <n v="1459363465"/>
    <b v="1"/>
    <n v="325"/>
    <b v="1"/>
    <x v="4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x v="0"/>
    <n v="1415934000"/>
    <n v="1413308545"/>
    <b v="1"/>
    <n v="524"/>
    <b v="1"/>
    <x v="4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x v="0"/>
    <n v="1433125200"/>
    <n v="1429312694"/>
    <b v="1"/>
    <n v="285"/>
    <b v="1"/>
    <x v="4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x v="0"/>
    <n v="1432161590"/>
    <n v="1429569590"/>
    <b v="1"/>
    <n v="179"/>
    <b v="1"/>
    <x v="4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x v="0"/>
    <n v="1444824021"/>
    <n v="1442232021"/>
    <b v="1"/>
    <n v="188"/>
    <b v="1"/>
    <x v="4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x v="0"/>
    <n v="1447505609"/>
    <n v="1444910009"/>
    <b v="1"/>
    <n v="379"/>
    <b v="1"/>
    <x v="4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x v="0"/>
    <n v="1440165916"/>
    <n v="1437573916"/>
    <b v="1"/>
    <n v="119"/>
    <b v="1"/>
    <x v="4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x v="0"/>
    <n v="1487937508"/>
    <n v="1485345508"/>
    <b v="1"/>
    <n v="167"/>
    <b v="1"/>
    <x v="4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x v="0"/>
    <n v="1473566340"/>
    <n v="1470274509"/>
    <b v="1"/>
    <n v="221"/>
    <b v="1"/>
    <x v="4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x v="3"/>
    <n v="1460066954"/>
    <n v="1456614554"/>
    <b v="1"/>
    <n v="964"/>
    <b v="1"/>
    <x v="4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x v="0"/>
    <n v="1412740868"/>
    <n v="1410148868"/>
    <b v="1"/>
    <n v="286"/>
    <b v="1"/>
    <x v="4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x v="0"/>
    <n v="1447963219"/>
    <n v="1445367619"/>
    <b v="1"/>
    <n v="613"/>
    <b v="1"/>
    <x v="4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x v="0"/>
    <n v="1460141521"/>
    <n v="1457553121"/>
    <b v="1"/>
    <n v="29"/>
    <b v="1"/>
    <x v="4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x v="0"/>
    <n v="1417420994"/>
    <n v="1414738994"/>
    <b v="1"/>
    <n v="165"/>
    <b v="1"/>
    <x v="4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x v="0"/>
    <n v="1458152193"/>
    <n v="1455563793"/>
    <b v="1"/>
    <n v="97"/>
    <b v="1"/>
    <x v="4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x v="0"/>
    <n v="1429852797"/>
    <n v="1426396797"/>
    <b v="1"/>
    <n v="303"/>
    <b v="1"/>
    <x v="4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x v="0"/>
    <n v="1466002800"/>
    <n v="1463517521"/>
    <b v="1"/>
    <n v="267"/>
    <b v="1"/>
    <x v="4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x v="0"/>
    <n v="1415941920"/>
    <n v="1414028490"/>
    <b v="1"/>
    <n v="302"/>
    <b v="1"/>
    <x v="4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x v="0"/>
    <n v="1437621060"/>
    <n v="1433799180"/>
    <b v="0"/>
    <n v="87"/>
    <b v="1"/>
    <x v="4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x v="0"/>
    <n v="1416704506"/>
    <n v="1414108906"/>
    <b v="0"/>
    <n v="354"/>
    <b v="1"/>
    <x v="4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x v="0"/>
    <n v="1407456000"/>
    <n v="1405573391"/>
    <b v="0"/>
    <n v="86"/>
    <b v="1"/>
    <x v="4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x v="0"/>
    <n v="1272828120"/>
    <n v="1268934736"/>
    <b v="0"/>
    <n v="26"/>
    <b v="1"/>
    <x v="4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x v="0"/>
    <n v="1403323140"/>
    <n v="1400704672"/>
    <b v="0"/>
    <n v="113"/>
    <b v="1"/>
    <x v="4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x v="1"/>
    <n v="1393597999"/>
    <n v="1391005999"/>
    <b v="0"/>
    <n v="65"/>
    <b v="1"/>
    <x v="4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x v="0"/>
    <n v="1337540518"/>
    <n v="1334948518"/>
    <b v="0"/>
    <n v="134"/>
    <b v="1"/>
    <x v="4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x v="0"/>
    <n v="1367384340"/>
    <n v="1363960278"/>
    <b v="0"/>
    <n v="119"/>
    <b v="1"/>
    <x v="4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x v="0"/>
    <n v="1426426322"/>
    <n v="1423405922"/>
    <b v="0"/>
    <n v="159"/>
    <b v="1"/>
    <x v="4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x v="0"/>
    <n v="1326633269"/>
    <n v="1324041269"/>
    <b v="0"/>
    <n v="167"/>
    <b v="1"/>
    <x v="4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x v="0"/>
    <n v="1483729500"/>
    <n v="1481137500"/>
    <b v="0"/>
    <n v="43"/>
    <b v="1"/>
    <x v="4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x v="0"/>
    <n v="1359743139"/>
    <n v="1355855139"/>
    <b v="0"/>
    <n v="1062"/>
    <b v="1"/>
    <x v="4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x v="1"/>
    <n v="1459872000"/>
    <n v="1456408244"/>
    <b v="0"/>
    <n v="9"/>
    <b v="1"/>
    <x v="4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x v="0"/>
    <n v="1342648398"/>
    <n v="1340056398"/>
    <b v="0"/>
    <n v="89"/>
    <b v="1"/>
    <x v="4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x v="0"/>
    <n v="1316208031"/>
    <n v="1312320031"/>
    <b v="0"/>
    <n v="174"/>
    <b v="1"/>
    <x v="4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x v="0"/>
    <n v="1393694280"/>
    <n v="1390088311"/>
    <b v="0"/>
    <n v="14"/>
    <b v="1"/>
    <x v="4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x v="1"/>
    <n v="1472122316"/>
    <n v="1469443916"/>
    <b v="0"/>
    <n v="48"/>
    <b v="1"/>
    <x v="4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x v="0"/>
    <n v="1447484460"/>
    <n v="1444888868"/>
    <b v="0"/>
    <n v="133"/>
    <b v="1"/>
    <x v="4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x v="5"/>
    <n v="1453765920"/>
    <n v="1451655808"/>
    <b v="0"/>
    <n v="83"/>
    <b v="1"/>
    <x v="4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x v="0"/>
    <n v="1336062672"/>
    <n v="1332174672"/>
    <b v="0"/>
    <n v="149"/>
    <b v="1"/>
    <x v="4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x v="0"/>
    <n v="1453569392"/>
    <n v="1451409392"/>
    <b v="0"/>
    <n v="49"/>
    <b v="1"/>
    <x v="4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x v="0"/>
    <n v="1343624400"/>
    <n v="1340642717"/>
    <b v="0"/>
    <n v="251"/>
    <b v="1"/>
    <x v="4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x v="0"/>
    <n v="1346950900"/>
    <n v="1345741300"/>
    <b v="0"/>
    <n v="22"/>
    <b v="1"/>
    <x v="4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x v="0"/>
    <n v="1400467759"/>
    <n v="1398480559"/>
    <b v="0"/>
    <n v="48"/>
    <b v="1"/>
    <x v="4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x v="0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x v="0"/>
    <n v="1416582101"/>
    <n v="1413986501"/>
    <b v="0"/>
    <n v="237"/>
    <b v="1"/>
    <x v="4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x v="0"/>
    <n v="1439246991"/>
    <n v="1437950991"/>
    <b v="0"/>
    <n v="13"/>
    <b v="1"/>
    <x v="4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x v="0"/>
    <n v="1439618400"/>
    <n v="1436976858"/>
    <b v="0"/>
    <n v="562"/>
    <b v="1"/>
    <x v="4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x v="0"/>
    <n v="1469670580"/>
    <n v="1467078580"/>
    <b v="0"/>
    <n v="71"/>
    <b v="1"/>
    <x v="4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x v="0"/>
    <n v="1394233140"/>
    <n v="1391477450"/>
    <b v="0"/>
    <n v="1510"/>
    <b v="1"/>
    <x v="4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x v="0"/>
    <n v="1431046372"/>
    <n v="1429318372"/>
    <b v="0"/>
    <n v="14"/>
    <b v="1"/>
    <x v="4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x v="0"/>
    <n v="1324169940"/>
    <n v="1321578051"/>
    <b v="0"/>
    <n v="193"/>
    <b v="1"/>
    <x v="4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x v="0"/>
    <n v="1315450800"/>
    <n v="1312823571"/>
    <b v="0"/>
    <n v="206"/>
    <b v="1"/>
    <x v="4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x v="0"/>
    <n v="1381424452"/>
    <n v="1378746052"/>
    <b v="0"/>
    <n v="351"/>
    <b v="1"/>
    <x v="4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x v="3"/>
    <n v="1460918282"/>
    <n v="1455737882"/>
    <b v="0"/>
    <n v="50"/>
    <b v="1"/>
    <x v="4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x v="0"/>
    <n v="1335562320"/>
    <n v="1332452960"/>
    <b v="0"/>
    <n v="184"/>
    <b v="1"/>
    <x v="4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x v="0"/>
    <n v="1341668006"/>
    <n v="1340372006"/>
    <b v="0"/>
    <n v="196"/>
    <b v="1"/>
    <x v="4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x v="0"/>
    <n v="1283312640"/>
    <n v="1279651084"/>
    <b v="0"/>
    <n v="229"/>
    <b v="1"/>
    <x v="4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x v="0"/>
    <n v="1430334126"/>
    <n v="1426446126"/>
    <b v="0"/>
    <n v="67"/>
    <b v="1"/>
    <x v="4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x v="1"/>
    <n v="1481716800"/>
    <n v="1479070867"/>
    <b v="0"/>
    <n v="95"/>
    <b v="1"/>
    <x v="4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x v="0"/>
    <n v="1400297400"/>
    <n v="1397661347"/>
    <b v="0"/>
    <n v="62"/>
    <b v="1"/>
    <x v="4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x v="0"/>
    <n v="1312747970"/>
    <n v="1310155970"/>
    <b v="0"/>
    <n v="73"/>
    <b v="1"/>
    <x v="4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x v="0"/>
    <n v="1446731817"/>
    <n v="1444913817"/>
    <b v="0"/>
    <n v="43"/>
    <b v="1"/>
    <x v="4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x v="0"/>
    <n v="1312960080"/>
    <n v="1308900441"/>
    <b v="0"/>
    <n v="70"/>
    <b v="1"/>
    <x v="4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x v="0"/>
    <n v="1391641440"/>
    <n v="1389107062"/>
    <b v="0"/>
    <n v="271"/>
    <b v="1"/>
    <x v="4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x v="0"/>
    <n v="1394071339"/>
    <n v="1391479339"/>
    <b v="0"/>
    <n v="55"/>
    <b v="1"/>
    <x v="4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x v="0"/>
    <n v="1304920740"/>
    <n v="1301975637"/>
    <b v="0"/>
    <n v="35"/>
    <b v="1"/>
    <x v="4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x v="0"/>
    <n v="1321739650"/>
    <n v="1316552050"/>
    <b v="0"/>
    <n v="22"/>
    <b v="1"/>
    <x v="4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x v="0"/>
    <n v="1383676790"/>
    <n v="1380217190"/>
    <b v="0"/>
    <n v="38"/>
    <b v="1"/>
    <x v="4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x v="1"/>
    <n v="1469220144"/>
    <n v="1466628144"/>
    <b v="0"/>
    <n v="15"/>
    <b v="1"/>
    <x v="4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x v="5"/>
    <n v="1434670397"/>
    <n v="1429486397"/>
    <b v="0"/>
    <n v="7"/>
    <b v="1"/>
    <x v="4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x v="0"/>
    <n v="1387688400"/>
    <n v="1384920804"/>
    <b v="0"/>
    <n v="241"/>
    <b v="1"/>
    <x v="4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x v="0"/>
    <n v="1343238578"/>
    <n v="1341856178"/>
    <b v="0"/>
    <n v="55"/>
    <b v="1"/>
    <x v="4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x v="0"/>
    <n v="1342731811"/>
    <n v="1340139811"/>
    <b v="0"/>
    <n v="171"/>
    <b v="1"/>
    <x v="4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x v="0"/>
    <n v="1381541465"/>
    <n v="1378949465"/>
    <b v="0"/>
    <n v="208"/>
    <b v="1"/>
    <x v="4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x v="5"/>
    <n v="1413547200"/>
    <n v="1411417602"/>
    <b v="0"/>
    <n v="21"/>
    <b v="1"/>
    <x v="4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x v="0"/>
    <n v="1391851831"/>
    <n v="1389259831"/>
    <b v="0"/>
    <n v="25"/>
    <b v="1"/>
    <x v="4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x v="0"/>
    <n v="1365395580"/>
    <n v="1364426260"/>
    <b v="0"/>
    <n v="52"/>
    <b v="1"/>
    <x v="4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x v="0"/>
    <n v="1437633997"/>
    <n v="1435041997"/>
    <b v="0"/>
    <n v="104"/>
    <b v="1"/>
    <x v="4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x v="0"/>
    <n v="1372536787"/>
    <n v="1367352787"/>
    <b v="0"/>
    <n v="73"/>
    <b v="1"/>
    <x v="4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x v="0"/>
    <n v="1394772031"/>
    <n v="1392183631"/>
    <b v="0"/>
    <n v="3"/>
    <b v="0"/>
    <x v="5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x v="0"/>
    <n v="1440157656"/>
    <n v="1434973656"/>
    <b v="0"/>
    <n v="6"/>
    <b v="0"/>
    <x v="5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x v="0"/>
    <n v="1410416097"/>
    <n v="1407824097"/>
    <b v="0"/>
    <n v="12"/>
    <b v="0"/>
    <x v="5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x v="0"/>
    <n v="1370470430"/>
    <n v="1367878430"/>
    <b v="0"/>
    <n v="13"/>
    <b v="0"/>
    <x v="5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x v="0"/>
    <n v="1332748899"/>
    <n v="1327568499"/>
    <b v="0"/>
    <n v="5"/>
    <b v="0"/>
    <x v="5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x v="0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x v="0"/>
    <n v="1456851914"/>
    <n v="1454259914"/>
    <b v="0"/>
    <n v="8"/>
    <b v="0"/>
    <x v="5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x v="0"/>
    <n v="1445540340"/>
    <n v="1444340940"/>
    <b v="0"/>
    <n v="0"/>
    <b v="0"/>
    <x v="5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x v="0"/>
    <n v="1402956000"/>
    <n v="1400523845"/>
    <b v="0"/>
    <n v="13"/>
    <b v="0"/>
    <x v="5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x v="0"/>
    <n v="1259297940"/>
    <n v="1252964282"/>
    <b v="0"/>
    <n v="0"/>
    <b v="0"/>
    <x v="5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x v="0"/>
    <n v="1378866867"/>
    <n v="1377570867"/>
    <b v="0"/>
    <n v="5"/>
    <b v="0"/>
    <x v="5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x v="1"/>
    <n v="1467752083"/>
    <n v="1465160083"/>
    <b v="0"/>
    <n v="8"/>
    <b v="0"/>
    <x v="5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x v="0"/>
    <n v="1445448381"/>
    <n v="1440264381"/>
    <b v="0"/>
    <n v="8"/>
    <b v="0"/>
    <x v="5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x v="0"/>
    <n v="1444576022"/>
    <n v="1439392022"/>
    <b v="0"/>
    <n v="0"/>
    <b v="0"/>
    <x v="5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x v="0"/>
    <n v="1385931702"/>
    <n v="1383076902"/>
    <b v="0"/>
    <n v="2"/>
    <b v="0"/>
    <x v="5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x v="0"/>
    <n v="1379094980"/>
    <n v="1376502980"/>
    <b v="0"/>
    <n v="3"/>
    <b v="0"/>
    <x v="5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x v="0"/>
    <n v="1375260113"/>
    <n v="1372668113"/>
    <b v="0"/>
    <n v="0"/>
    <b v="0"/>
    <x v="5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x v="5"/>
    <n v="1475912326"/>
    <n v="1470728326"/>
    <b v="0"/>
    <n v="0"/>
    <b v="0"/>
    <x v="5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x v="0"/>
    <n v="1447830958"/>
    <n v="1445235358"/>
    <b v="0"/>
    <n v="11"/>
    <b v="0"/>
    <x v="5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x v="0"/>
    <n v="1413569818"/>
    <n v="1412705818"/>
    <b v="0"/>
    <n v="0"/>
    <b v="0"/>
    <x v="5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x v="0"/>
    <n v="1458859153"/>
    <n v="1456270753"/>
    <b v="0"/>
    <n v="1"/>
    <b v="0"/>
    <x v="5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x v="1"/>
    <n v="1383418996"/>
    <n v="1380826996"/>
    <b v="0"/>
    <n v="0"/>
    <b v="0"/>
    <x v="5"/>
    <n v="103"/>
    <n v="0"/>
    <x v="0"/>
    <x v="5"/>
  </r>
  <r>
    <n v="442"/>
    <s v="The Paranormal Idiot"/>
    <s v="Doomsday is here"/>
    <n v="13000"/>
    <n v="18083"/>
    <x v="2"/>
    <x v="0"/>
    <x v="0"/>
    <n v="1424380783"/>
    <n v="1421788783"/>
    <b v="0"/>
    <n v="17"/>
    <b v="0"/>
    <x v="5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x v="5"/>
    <n v="1391991701"/>
    <n v="1389399701"/>
    <b v="0"/>
    <n v="2"/>
    <b v="0"/>
    <x v="5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x v="0"/>
    <n v="1329342361"/>
    <n v="1324158361"/>
    <b v="0"/>
    <n v="1"/>
    <b v="0"/>
    <x v="5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x v="0"/>
    <n v="1432195375"/>
    <n v="1430899375"/>
    <b v="0"/>
    <n v="2"/>
    <b v="0"/>
    <x v="5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x v="0"/>
    <n v="1425434420"/>
    <n v="1422842420"/>
    <b v="0"/>
    <n v="16"/>
    <b v="0"/>
    <x v="5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x v="1"/>
    <n v="1364041163"/>
    <n v="1361884763"/>
    <b v="0"/>
    <n v="1"/>
    <b v="0"/>
    <x v="5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x v="0"/>
    <n v="1400091095"/>
    <n v="1398363095"/>
    <b v="0"/>
    <n v="4"/>
    <b v="0"/>
    <x v="5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x v="1"/>
    <n v="1382017085"/>
    <n v="1379425085"/>
    <b v="0"/>
    <n v="5"/>
    <b v="0"/>
    <x v="5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x v="0"/>
    <n v="1392417800"/>
    <n v="1389825800"/>
    <b v="0"/>
    <n v="7"/>
    <b v="0"/>
    <x v="5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x v="0"/>
    <n v="1390669791"/>
    <n v="1388077791"/>
    <b v="0"/>
    <n v="0"/>
    <b v="0"/>
    <x v="5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x v="0"/>
    <n v="1431536015"/>
    <n v="1428944015"/>
    <b v="0"/>
    <n v="12"/>
    <b v="0"/>
    <x v="5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x v="0"/>
    <n v="1424375279"/>
    <n v="1422992879"/>
    <b v="0"/>
    <n v="2"/>
    <b v="0"/>
    <x v="5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x v="0"/>
    <n v="1417007640"/>
    <n v="1414343571"/>
    <b v="0"/>
    <n v="5"/>
    <b v="0"/>
    <x v="5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x v="0"/>
    <n v="1334622660"/>
    <n v="1330733022"/>
    <b v="0"/>
    <n v="2"/>
    <b v="0"/>
    <x v="5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x v="0"/>
    <n v="1382414340"/>
    <n v="1380559201"/>
    <b v="0"/>
    <n v="3"/>
    <b v="0"/>
    <x v="5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x v="5"/>
    <n v="1408213512"/>
    <n v="1405621512"/>
    <b v="0"/>
    <n v="0"/>
    <b v="0"/>
    <x v="5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x v="1"/>
    <n v="1368550060"/>
    <n v="1365958060"/>
    <b v="0"/>
    <n v="49"/>
    <b v="0"/>
    <x v="5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x v="0"/>
    <n v="1321201327"/>
    <n v="1316013727"/>
    <b v="0"/>
    <n v="1"/>
    <b v="0"/>
    <x v="5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x v="0"/>
    <n v="1401595200"/>
    <n v="1398862875"/>
    <b v="0"/>
    <n v="2"/>
    <b v="0"/>
    <x v="5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x v="1"/>
    <n v="1370204367"/>
    <n v="1368476367"/>
    <b v="0"/>
    <n v="0"/>
    <b v="0"/>
    <x v="5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x v="0"/>
    <n v="1312945341"/>
    <n v="1307761341"/>
    <b v="0"/>
    <n v="0"/>
    <b v="0"/>
    <x v="5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x v="0"/>
    <n v="1316883753"/>
    <n v="1311699753"/>
    <b v="0"/>
    <n v="11"/>
    <b v="0"/>
    <x v="5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x v="3"/>
    <n v="1463602935"/>
    <n v="1461874935"/>
    <b v="0"/>
    <n v="1"/>
    <b v="0"/>
    <x v="5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x v="0"/>
    <n v="1403837574"/>
    <n v="1402455174"/>
    <b v="0"/>
    <n v="8"/>
    <b v="0"/>
    <x v="5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x v="0"/>
    <n v="1347057464"/>
    <n v="1344465464"/>
    <b v="0"/>
    <n v="5"/>
    <b v="0"/>
    <x v="5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x v="0"/>
    <n v="1348849134"/>
    <n v="1344961134"/>
    <b v="0"/>
    <n v="39"/>
    <b v="0"/>
    <x v="5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x v="0"/>
    <n v="1341978665"/>
    <n v="1336795283"/>
    <b v="0"/>
    <n v="0"/>
    <b v="0"/>
    <x v="5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x v="1"/>
    <n v="1409960724"/>
    <n v="1404776724"/>
    <b v="0"/>
    <n v="0"/>
    <b v="0"/>
    <x v="5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x v="0"/>
    <n v="1389844800"/>
    <n v="1385524889"/>
    <b v="0"/>
    <n v="2"/>
    <b v="0"/>
    <x v="5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x v="0"/>
    <n v="1397924379"/>
    <n v="1394039979"/>
    <b v="0"/>
    <n v="170"/>
    <b v="0"/>
    <x v="5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x v="0"/>
    <n v="1408831718"/>
    <n v="1406239718"/>
    <b v="0"/>
    <n v="5"/>
    <b v="0"/>
    <x v="5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x v="0"/>
    <n v="1410972319"/>
    <n v="1408380319"/>
    <b v="0"/>
    <n v="14"/>
    <b v="0"/>
    <x v="5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x v="0"/>
    <n v="1487318029"/>
    <n v="1484726029"/>
    <b v="0"/>
    <n v="1"/>
    <b v="0"/>
    <x v="5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x v="0"/>
    <n v="1430877843"/>
    <n v="1428285843"/>
    <b v="0"/>
    <n v="0"/>
    <b v="0"/>
    <x v="5"/>
    <n v="109"/>
    <n v="0"/>
    <x v="0"/>
    <x v="5"/>
  </r>
  <r>
    <n v="476"/>
    <s v="Sight Word Music Videos"/>
    <s v="Animated Music Videos that teach kids how to read."/>
    <n v="15000"/>
    <n v="16291"/>
    <x v="2"/>
    <x v="0"/>
    <x v="0"/>
    <n v="1401767940"/>
    <n v="1398727441"/>
    <b v="0"/>
    <n v="124"/>
    <b v="0"/>
    <x v="5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x v="0"/>
    <n v="1337371334"/>
    <n v="1332187334"/>
    <b v="0"/>
    <n v="0"/>
    <b v="0"/>
    <x v="5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x v="0"/>
    <n v="1427921509"/>
    <n v="1425333109"/>
    <b v="0"/>
    <n v="0"/>
    <b v="0"/>
    <x v="5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x v="0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x v="0"/>
    <n v="1376049615"/>
    <n v="1373457615"/>
    <b v="0"/>
    <n v="140"/>
    <b v="0"/>
    <x v="5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x v="0"/>
    <n v="1349885289"/>
    <n v="1347293289"/>
    <b v="0"/>
    <n v="21"/>
    <b v="0"/>
    <x v="5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x v="0"/>
    <n v="1460644440"/>
    <n v="1458336690"/>
    <b v="0"/>
    <n v="1"/>
    <b v="0"/>
    <x v="5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x v="1"/>
    <n v="1359434672"/>
    <n v="1354250672"/>
    <b v="0"/>
    <n v="147"/>
    <b v="0"/>
    <x v="5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x v="1"/>
    <n v="1446766372"/>
    <n v="1443220372"/>
    <b v="0"/>
    <n v="11"/>
    <b v="0"/>
    <x v="5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x v="1"/>
    <n v="1368792499"/>
    <n v="1366200499"/>
    <b v="0"/>
    <n v="125"/>
    <b v="0"/>
    <x v="5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x v="2"/>
    <n v="1401662239"/>
    <n v="1399070239"/>
    <b v="0"/>
    <n v="1"/>
    <b v="0"/>
    <x v="5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x v="5"/>
    <n v="1482678994"/>
    <n v="1477491394"/>
    <b v="0"/>
    <n v="0"/>
    <b v="0"/>
    <x v="5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x v="0"/>
    <n v="1483924700"/>
    <n v="1481332700"/>
    <b v="0"/>
    <n v="0"/>
    <b v="0"/>
    <x v="5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x v="0"/>
    <n v="1325763180"/>
    <n v="1323084816"/>
    <b v="0"/>
    <n v="3"/>
    <b v="0"/>
    <x v="5"/>
    <n v="105"/>
    <n v="5248"/>
    <x v="0"/>
    <x v="5"/>
  </r>
  <r>
    <n v="490"/>
    <s v="PROJECT IS CANCELLED"/>
    <s v="Cancelled"/>
    <n v="3000"/>
    <n v="15725"/>
    <x v="2"/>
    <x v="0"/>
    <x v="0"/>
    <n v="1345677285"/>
    <n v="1343085285"/>
    <b v="0"/>
    <n v="0"/>
    <b v="0"/>
    <x v="5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x v="0"/>
    <n v="1453937699"/>
    <n v="1451345699"/>
    <b v="0"/>
    <n v="0"/>
    <b v="0"/>
    <x v="5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x v="9"/>
    <n v="1476319830"/>
    <n v="1471135830"/>
    <b v="0"/>
    <n v="0"/>
    <b v="0"/>
    <x v="5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x v="1"/>
    <n v="1432142738"/>
    <n v="1429550738"/>
    <b v="0"/>
    <n v="0"/>
    <b v="0"/>
    <x v="5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x v="0"/>
    <n v="1404356400"/>
    <n v="1402343765"/>
    <b v="0"/>
    <n v="3"/>
    <b v="0"/>
    <x v="5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x v="0"/>
    <n v="1437076305"/>
    <n v="1434484305"/>
    <b v="0"/>
    <n v="0"/>
    <b v="0"/>
    <x v="5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x v="0"/>
    <n v="1392070874"/>
    <n v="1386886874"/>
    <b v="0"/>
    <n v="1"/>
    <b v="0"/>
    <x v="5"/>
    <n v="157"/>
    <n v="15673.44"/>
    <x v="0"/>
    <x v="5"/>
  </r>
  <r>
    <n v="497"/>
    <s v="Galaxy Probe Kids"/>
    <s v="live-action/animated series pilot."/>
    <n v="14000"/>
    <n v="15651"/>
    <x v="2"/>
    <x v="0"/>
    <x v="0"/>
    <n v="1419483600"/>
    <n v="1414889665"/>
    <b v="0"/>
    <n v="3"/>
    <b v="0"/>
    <x v="5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x v="0"/>
    <n v="1324664249"/>
    <n v="1321035449"/>
    <b v="0"/>
    <n v="22"/>
    <b v="0"/>
    <x v="5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x v="0"/>
    <n v="1255381140"/>
    <n v="1250630968"/>
    <b v="0"/>
    <n v="26"/>
    <b v="0"/>
    <x v="5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x v="0"/>
    <n v="1273356960"/>
    <n v="1268255751"/>
    <b v="0"/>
    <n v="4"/>
    <b v="0"/>
    <x v="5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x v="0"/>
    <n v="1310189851"/>
    <n v="1307597851"/>
    <b v="0"/>
    <n v="0"/>
    <b v="0"/>
    <x v="5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x v="0"/>
    <n v="1332073025"/>
    <n v="1329484625"/>
    <b v="0"/>
    <n v="4"/>
    <b v="0"/>
    <x v="5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x v="1"/>
    <n v="1421498303"/>
    <n v="1418906303"/>
    <b v="0"/>
    <n v="9"/>
    <b v="0"/>
    <x v="5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x v="0"/>
    <n v="1334097387"/>
    <n v="1328916987"/>
    <b v="0"/>
    <n v="5"/>
    <b v="0"/>
    <x v="5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x v="0"/>
    <n v="1451010086"/>
    <n v="1447122086"/>
    <b v="0"/>
    <n v="14"/>
    <b v="0"/>
    <x v="5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x v="0"/>
    <n v="1376140520"/>
    <n v="1373548520"/>
    <b v="0"/>
    <n v="1"/>
    <b v="0"/>
    <x v="5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x v="0"/>
    <n v="1350687657"/>
    <n v="1346799657"/>
    <b v="0"/>
    <n v="10"/>
    <b v="0"/>
    <x v="5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x v="0"/>
    <n v="1337955240"/>
    <n v="1332808501"/>
    <b v="0"/>
    <n v="3"/>
    <b v="0"/>
    <x v="5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x v="1"/>
    <n v="1435504170"/>
    <n v="1432912170"/>
    <b v="0"/>
    <n v="1"/>
    <b v="0"/>
    <x v="5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x v="0"/>
    <n v="1456805639"/>
    <n v="1454213639"/>
    <b v="0"/>
    <n v="0"/>
    <b v="0"/>
    <x v="5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x v="0"/>
    <n v="1365228982"/>
    <n v="1362640582"/>
    <b v="0"/>
    <n v="5"/>
    <b v="0"/>
    <x v="5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x v="0"/>
    <n v="1479667727"/>
    <n v="1475776127"/>
    <b v="0"/>
    <n v="2"/>
    <b v="0"/>
    <x v="5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x v="0"/>
    <n v="1471244400"/>
    <n v="1467387705"/>
    <b v="0"/>
    <n v="68"/>
    <b v="0"/>
    <x v="5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x v="5"/>
    <n v="1407595447"/>
    <n v="1405003447"/>
    <b v="0"/>
    <n v="3"/>
    <b v="0"/>
    <x v="5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x v="0"/>
    <n v="1451389601"/>
    <n v="1447933601"/>
    <b v="0"/>
    <n v="34"/>
    <b v="0"/>
    <x v="5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x v="1"/>
    <n v="1432752080"/>
    <n v="1427568080"/>
    <b v="0"/>
    <n v="0"/>
    <b v="0"/>
    <x v="5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x v="0"/>
    <n v="1486046761"/>
    <n v="1483454761"/>
    <b v="0"/>
    <n v="3"/>
    <b v="0"/>
    <x v="5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x v="0"/>
    <n v="1441550760"/>
    <n v="1438958824"/>
    <b v="0"/>
    <n v="0"/>
    <b v="0"/>
    <x v="5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x v="0"/>
    <n v="1354699421"/>
    <n v="1352107421"/>
    <b v="0"/>
    <n v="70"/>
    <b v="0"/>
    <x v="5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x v="1"/>
    <n v="1449766261"/>
    <n v="1447174261"/>
    <b v="0"/>
    <n v="34"/>
    <b v="1"/>
    <x v="6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x v="0"/>
    <n v="1477976340"/>
    <n v="1475460819"/>
    <b v="0"/>
    <n v="56"/>
    <b v="1"/>
    <x v="6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x v="0"/>
    <n v="1458518325"/>
    <n v="1456793925"/>
    <b v="0"/>
    <n v="31"/>
    <b v="1"/>
    <x v="6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x v="0"/>
    <n v="1442805076"/>
    <n v="1440213076"/>
    <b v="0"/>
    <n v="84"/>
    <b v="1"/>
    <x v="6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x v="1"/>
    <n v="1464801169"/>
    <n v="1462209169"/>
    <b v="0"/>
    <n v="130"/>
    <b v="1"/>
    <x v="6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x v="0"/>
    <n v="1410601041"/>
    <n v="1406713041"/>
    <b v="0"/>
    <n v="12"/>
    <b v="1"/>
    <x v="6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x v="1"/>
    <n v="1438966800"/>
    <n v="1436278344"/>
    <b v="0"/>
    <n v="23"/>
    <b v="1"/>
    <x v="6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x v="0"/>
    <n v="1487347500"/>
    <n v="1484715366"/>
    <b v="0"/>
    <n v="158"/>
    <b v="1"/>
    <x v="6"/>
    <n v="537"/>
    <n v="95.18"/>
    <x v="1"/>
    <x v="6"/>
  </r>
  <r>
    <n v="528"/>
    <s v="Devastated No Matter What"/>
    <s v="A Festival Backed Production of a Full-Length Play."/>
    <n v="13000"/>
    <n v="14750"/>
    <x v="0"/>
    <x v="0"/>
    <x v="0"/>
    <n v="1434921600"/>
    <n v="1433109907"/>
    <b v="0"/>
    <n v="30"/>
    <b v="1"/>
    <x v="6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x v="5"/>
    <n v="1484110800"/>
    <n v="1482281094"/>
    <b v="0"/>
    <n v="18"/>
    <b v="1"/>
    <x v="6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x v="0"/>
    <n v="1435111200"/>
    <n v="1433254268"/>
    <b v="0"/>
    <n v="29"/>
    <b v="1"/>
    <x v="6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x v="0"/>
    <n v="1481957940"/>
    <n v="1478050429"/>
    <b v="0"/>
    <n v="31"/>
    <b v="1"/>
    <x v="6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x v="0"/>
    <n v="1463098208"/>
    <n v="1460506208"/>
    <b v="0"/>
    <n v="173"/>
    <b v="1"/>
    <x v="6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x v="1"/>
    <n v="1463394365"/>
    <n v="1461320765"/>
    <b v="0"/>
    <n v="17"/>
    <b v="1"/>
    <x v="6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x v="8"/>
    <n v="1446418800"/>
    <n v="1443036470"/>
    <b v="0"/>
    <n v="48"/>
    <b v="1"/>
    <x v="6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x v="1"/>
    <n v="1483707905"/>
    <n v="1481115905"/>
    <b v="0"/>
    <n v="59"/>
    <b v="1"/>
    <x v="6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x v="1"/>
    <n v="1438624800"/>
    <n v="1435133807"/>
    <b v="0"/>
    <n v="39"/>
    <b v="1"/>
    <x v="6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x v="0"/>
    <n v="1446665191"/>
    <n v="1444069591"/>
    <b v="0"/>
    <n v="59"/>
    <b v="1"/>
    <x v="6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x v="0"/>
    <n v="1463166263"/>
    <n v="1460574263"/>
    <b v="0"/>
    <n v="60"/>
    <b v="1"/>
    <x v="6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x v="1"/>
    <n v="1467681107"/>
    <n v="1465866707"/>
    <b v="0"/>
    <n v="20"/>
    <b v="1"/>
    <x v="6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x v="0"/>
    <n v="1423078606"/>
    <n v="1420486606"/>
    <b v="0"/>
    <n v="1"/>
    <b v="0"/>
    <x v="7"/>
    <n v="47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x v="0"/>
    <n v="1446080834"/>
    <n v="1443488834"/>
    <b v="0"/>
    <n v="1"/>
    <b v="0"/>
    <x v="7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x v="0"/>
    <n v="1462293716"/>
    <n v="1457113316"/>
    <b v="0"/>
    <n v="1"/>
    <b v="0"/>
    <x v="7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x v="2"/>
    <n v="1414807962"/>
    <n v="1412215962"/>
    <b v="0"/>
    <n v="2"/>
    <b v="0"/>
    <x v="7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x v="0"/>
    <n v="1467647160"/>
    <n v="1465055160"/>
    <b v="0"/>
    <n v="2"/>
    <b v="0"/>
    <x v="7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x v="3"/>
    <n v="1447600389"/>
    <n v="1444140789"/>
    <b v="0"/>
    <n v="34"/>
    <b v="0"/>
    <x v="7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x v="0"/>
    <n v="1445097715"/>
    <n v="1441209715"/>
    <b v="0"/>
    <n v="2"/>
    <b v="0"/>
    <x v="7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x v="1"/>
    <n v="1455122564"/>
    <n v="1452530564"/>
    <b v="0"/>
    <n v="0"/>
    <b v="0"/>
    <x v="7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x v="1"/>
    <n v="1446154848"/>
    <n v="1443562848"/>
    <b v="0"/>
    <n v="1"/>
    <b v="0"/>
    <x v="7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x v="1"/>
    <n v="1436368622"/>
    <n v="1433776622"/>
    <b v="0"/>
    <n v="8"/>
    <b v="0"/>
    <x v="7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x v="5"/>
    <n v="1485838800"/>
    <n v="1484756245"/>
    <b v="0"/>
    <n v="4"/>
    <b v="0"/>
    <x v="7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x v="0"/>
    <n v="1438451580"/>
    <n v="1434609424"/>
    <b v="0"/>
    <n v="28"/>
    <b v="0"/>
    <x v="7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x v="5"/>
    <n v="1452350896"/>
    <n v="1447166896"/>
    <b v="0"/>
    <n v="0"/>
    <b v="0"/>
    <x v="7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x v="0"/>
    <n v="1415988991"/>
    <n v="1413393391"/>
    <b v="0"/>
    <n v="6"/>
    <b v="0"/>
    <x v="7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x v="0"/>
    <n v="1413735972"/>
    <n v="1411143972"/>
    <b v="0"/>
    <n v="22"/>
    <b v="0"/>
    <x v="7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x v="1"/>
    <n v="1465720143"/>
    <n v="1463128143"/>
    <b v="0"/>
    <n v="0"/>
    <b v="0"/>
    <x v="7"/>
    <n v="103"/>
    <n v="0"/>
    <x v="2"/>
    <x v="7"/>
  </r>
  <r>
    <n v="556"/>
    <s v="Braille Academy"/>
    <s v="An educational platform for learning Unified English Braille Code"/>
    <n v="6700"/>
    <n v="13323"/>
    <x v="2"/>
    <x v="0"/>
    <x v="0"/>
    <n v="1452112717"/>
    <n v="1449520717"/>
    <b v="0"/>
    <n v="1"/>
    <b v="0"/>
    <x v="7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x v="3"/>
    <n v="1480721803"/>
    <n v="1478126203"/>
    <b v="0"/>
    <n v="20"/>
    <b v="0"/>
    <x v="7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x v="0"/>
    <n v="1427227905"/>
    <n v="1424639505"/>
    <b v="0"/>
    <n v="0"/>
    <b v="0"/>
    <x v="7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x v="0"/>
    <n v="1449989260"/>
    <n v="1447397260"/>
    <b v="0"/>
    <n v="1"/>
    <b v="0"/>
    <x v="7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x v="5"/>
    <n v="1418841045"/>
    <n v="1416249045"/>
    <b v="0"/>
    <n v="3"/>
    <b v="0"/>
    <x v="7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x v="0"/>
    <n v="1445874513"/>
    <n v="1442850513"/>
    <b v="0"/>
    <n v="2"/>
    <b v="0"/>
    <x v="7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x v="3"/>
    <n v="1482052815"/>
    <n v="1479460815"/>
    <b v="0"/>
    <n v="0"/>
    <b v="0"/>
    <x v="7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x v="2"/>
    <n v="1424137247"/>
    <n v="1421545247"/>
    <b v="0"/>
    <n v="2"/>
    <b v="0"/>
    <x v="7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x v="3"/>
    <n v="1457822275"/>
    <n v="1455230275"/>
    <b v="0"/>
    <n v="1"/>
    <b v="0"/>
    <x v="7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x v="1"/>
    <n v="1436554249"/>
    <n v="1433962249"/>
    <b v="0"/>
    <n v="0"/>
    <b v="0"/>
    <x v="7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x v="0"/>
    <n v="1468513533"/>
    <n v="1465921533"/>
    <b v="0"/>
    <n v="1"/>
    <b v="0"/>
    <x v="7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x v="0"/>
    <n v="1420143194"/>
    <n v="1417551194"/>
    <b v="0"/>
    <n v="0"/>
    <b v="0"/>
    <x v="7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x v="4"/>
    <n v="1452942000"/>
    <n v="1449785223"/>
    <b v="0"/>
    <n v="5"/>
    <b v="0"/>
    <x v="7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x v="5"/>
    <n v="1451679612"/>
    <n v="1449087612"/>
    <b v="0"/>
    <n v="1"/>
    <b v="0"/>
    <x v="7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x v="0"/>
    <n v="1455822569"/>
    <n v="1453230569"/>
    <b v="0"/>
    <n v="1"/>
    <b v="0"/>
    <x v="7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x v="0"/>
    <n v="1437969540"/>
    <n v="1436297723"/>
    <b v="0"/>
    <n v="2"/>
    <b v="0"/>
    <x v="7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x v="0"/>
    <n v="1446660688"/>
    <n v="1444065088"/>
    <b v="0"/>
    <n v="0"/>
    <b v="0"/>
    <x v="7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x v="0"/>
    <n v="1421543520"/>
    <n v="1416445931"/>
    <b v="0"/>
    <n v="9"/>
    <b v="0"/>
    <x v="7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x v="1"/>
    <n v="1476873507"/>
    <n v="1474281507"/>
    <b v="0"/>
    <n v="4"/>
    <b v="0"/>
    <x v="7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x v="3"/>
    <n v="1434213443"/>
    <n v="1431621443"/>
    <b v="0"/>
    <n v="4"/>
    <b v="0"/>
    <x v="7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x v="0"/>
    <n v="1427537952"/>
    <n v="1422357552"/>
    <b v="0"/>
    <n v="1"/>
    <b v="0"/>
    <x v="7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x v="0"/>
    <n v="1463753302"/>
    <n v="1458569302"/>
    <b v="0"/>
    <n v="1"/>
    <b v="0"/>
    <x v="7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x v="1"/>
    <n v="1441633993"/>
    <n v="1439560393"/>
    <b v="0"/>
    <n v="7"/>
    <b v="0"/>
    <x v="7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x v="0"/>
    <n v="1419539223"/>
    <n v="1416947223"/>
    <b v="0"/>
    <n v="5"/>
    <b v="0"/>
    <x v="7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x v="0"/>
    <n v="1474580867"/>
    <n v="1471988867"/>
    <b v="0"/>
    <n v="1"/>
    <b v="0"/>
    <x v="7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x v="0"/>
    <n v="1438474704"/>
    <n v="1435882704"/>
    <b v="0"/>
    <n v="0"/>
    <b v="0"/>
    <x v="7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x v="0"/>
    <n v="1426442400"/>
    <n v="1424454319"/>
    <b v="0"/>
    <n v="0"/>
    <b v="0"/>
    <x v="7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x v="0"/>
    <n v="1426800687"/>
    <n v="1424212287"/>
    <b v="0"/>
    <n v="1"/>
    <b v="0"/>
    <x v="7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x v="0"/>
    <n v="1426522316"/>
    <n v="1423933916"/>
    <b v="0"/>
    <n v="2"/>
    <b v="0"/>
    <x v="7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x v="1"/>
    <n v="1448928000"/>
    <n v="1444123377"/>
    <b v="0"/>
    <n v="0"/>
    <b v="0"/>
    <x v="7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x v="0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x v="5"/>
    <n v="1429207833"/>
    <n v="1426615833"/>
    <b v="0"/>
    <n v="7"/>
    <b v="0"/>
    <x v="7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x v="3"/>
    <n v="1479410886"/>
    <n v="1474223286"/>
    <b v="0"/>
    <n v="2"/>
    <b v="0"/>
    <x v="7"/>
    <n v="103"/>
    <n v="6174.25"/>
    <x v="2"/>
    <x v="7"/>
  </r>
  <r>
    <n v="589"/>
    <s v="Get Neighborly"/>
    <s v="Services closer than you think..."/>
    <n v="10000"/>
    <n v="12325"/>
    <x v="2"/>
    <x v="0"/>
    <x v="0"/>
    <n v="1436366699"/>
    <n v="1435070699"/>
    <b v="0"/>
    <n v="1"/>
    <b v="0"/>
    <x v="7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x v="1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x v="0"/>
    <n v="1437570130"/>
    <n v="1434978130"/>
    <b v="0"/>
    <n v="2"/>
    <b v="0"/>
    <x v="7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x v="0"/>
    <n v="1417584860"/>
    <n v="1414992860"/>
    <b v="0"/>
    <n v="1"/>
    <b v="0"/>
    <x v="7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x v="1"/>
    <n v="1428333345"/>
    <n v="1425744945"/>
    <b v="0"/>
    <n v="7"/>
    <b v="0"/>
    <x v="7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x v="0"/>
    <n v="1460832206"/>
    <n v="1458240206"/>
    <b v="0"/>
    <n v="2"/>
    <b v="0"/>
    <x v="7"/>
    <n v="122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x v="0"/>
    <n v="1430703638"/>
    <n v="1426815638"/>
    <b v="0"/>
    <n v="8"/>
    <b v="0"/>
    <x v="7"/>
    <n v="101"/>
    <n v="1520.63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x v="0"/>
    <n v="1478122292"/>
    <n v="1475530292"/>
    <b v="0"/>
    <n v="2"/>
    <b v="0"/>
    <x v="7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x v="0"/>
    <n v="1469980800"/>
    <n v="1466787335"/>
    <b v="0"/>
    <n v="2"/>
    <b v="0"/>
    <x v="7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x v="0"/>
    <n v="1417737781"/>
    <n v="1415145781"/>
    <b v="0"/>
    <n v="7"/>
    <b v="0"/>
    <x v="7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x v="0"/>
    <n v="1425827760"/>
    <n v="1423769402"/>
    <b v="0"/>
    <n v="2"/>
    <b v="0"/>
    <x v="7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x v="0"/>
    <n v="1431198562"/>
    <n v="1426014562"/>
    <b v="0"/>
    <n v="1"/>
    <b v="0"/>
    <x v="7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x v="5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x v="0"/>
    <n v="1434654215"/>
    <n v="1432062215"/>
    <b v="0"/>
    <n v="0"/>
    <b v="0"/>
    <x v="7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x v="0"/>
    <n v="1408029623"/>
    <n v="1405437623"/>
    <b v="0"/>
    <n v="13"/>
    <b v="0"/>
    <x v="7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x v="0"/>
    <n v="1409187056"/>
    <n v="1406595056"/>
    <b v="0"/>
    <n v="0"/>
    <b v="0"/>
    <x v="7"/>
    <n v="150"/>
    <n v="0"/>
    <x v="2"/>
    <x v="7"/>
  </r>
  <r>
    <n v="605"/>
    <s v="Teach Your Parents iPad (Canceled)"/>
    <s v="An iPad support care package for your parents / seniors."/>
    <n v="12000"/>
    <n v="12000"/>
    <x v="1"/>
    <x v="0"/>
    <x v="0"/>
    <n v="1440318908"/>
    <n v="1436430908"/>
    <b v="0"/>
    <n v="8"/>
    <b v="0"/>
    <x v="7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x v="3"/>
    <n v="1432479600"/>
    <n v="1428507409"/>
    <b v="0"/>
    <n v="1"/>
    <b v="0"/>
    <x v="7"/>
    <n v="12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x v="0"/>
    <n v="1448225336"/>
    <n v="1445629736"/>
    <b v="0"/>
    <n v="0"/>
    <b v="0"/>
    <x v="7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x v="0"/>
    <n v="1434405980"/>
    <n v="1431813980"/>
    <b v="0"/>
    <n v="5"/>
    <b v="0"/>
    <x v="7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x v="1"/>
    <n v="1448761744"/>
    <n v="1446166144"/>
    <b v="0"/>
    <n v="1"/>
    <b v="0"/>
    <x v="7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x v="0"/>
    <n v="1429732586"/>
    <n v="1427140586"/>
    <b v="0"/>
    <n v="0"/>
    <b v="0"/>
    <x v="7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x v="3"/>
    <n v="1453210037"/>
    <n v="1448026037"/>
    <b v="0"/>
    <n v="0"/>
    <b v="0"/>
    <x v="7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x v="3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x v="0"/>
    <n v="1443675540"/>
    <n v="1441022120"/>
    <b v="0"/>
    <n v="121"/>
    <b v="0"/>
    <x v="7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x v="0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x v="4"/>
    <n v="1443149759"/>
    <n v="1440557759"/>
    <b v="0"/>
    <n v="0"/>
    <b v="0"/>
    <x v="7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x v="3"/>
    <n v="1488013307"/>
    <n v="1485421307"/>
    <b v="0"/>
    <n v="0"/>
    <b v="0"/>
    <x v="7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x v="1"/>
    <n v="1431072843"/>
    <n v="1427184843"/>
    <b v="0"/>
    <n v="3"/>
    <b v="0"/>
    <x v="7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x v="0"/>
    <n v="1449689203"/>
    <n v="1447097203"/>
    <b v="0"/>
    <n v="0"/>
    <b v="0"/>
    <x v="7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x v="0"/>
    <n v="1416933390"/>
    <n v="1411745790"/>
    <b v="0"/>
    <n v="1"/>
    <b v="0"/>
    <x v="7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x v="5"/>
    <n v="1408986738"/>
    <n v="1405098738"/>
    <b v="0"/>
    <n v="1"/>
    <b v="0"/>
    <x v="7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x v="0"/>
    <n v="1467934937"/>
    <n v="1465342937"/>
    <b v="0"/>
    <n v="3"/>
    <b v="0"/>
    <x v="7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x v="0"/>
    <n v="1467398138"/>
    <n v="1465670138"/>
    <b v="0"/>
    <n v="9"/>
    <b v="0"/>
    <x v="7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x v="2"/>
    <n v="1432771997"/>
    <n v="1430179997"/>
    <b v="0"/>
    <n v="0"/>
    <b v="0"/>
    <x v="7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x v="0"/>
    <n v="1431647041"/>
    <n v="1429055041"/>
    <b v="0"/>
    <n v="0"/>
    <b v="0"/>
    <x v="7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x v="5"/>
    <n v="1490560177"/>
    <n v="1487971777"/>
    <b v="0"/>
    <n v="0"/>
    <b v="0"/>
    <x v="7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x v="0"/>
    <n v="1439644920"/>
    <n v="1436793939"/>
    <b v="0"/>
    <n v="39"/>
    <b v="0"/>
    <x v="7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x v="9"/>
    <n v="1457996400"/>
    <n v="1452842511"/>
    <b v="0"/>
    <n v="1"/>
    <b v="0"/>
    <x v="7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x v="0"/>
    <n v="1405269457"/>
    <n v="1402677457"/>
    <b v="0"/>
    <n v="0"/>
    <b v="0"/>
    <x v="7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x v="2"/>
    <n v="1463239108"/>
    <n v="1460647108"/>
    <b v="0"/>
    <n v="3"/>
    <b v="0"/>
    <x v="7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x v="0"/>
    <n v="1441516200"/>
    <n v="1438959121"/>
    <b v="0"/>
    <n v="1"/>
    <b v="0"/>
    <x v="7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x v="5"/>
    <n v="1464460329"/>
    <n v="1461954729"/>
    <b v="0"/>
    <n v="9"/>
    <b v="0"/>
    <x v="7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x v="3"/>
    <n v="1448470165"/>
    <n v="1445874565"/>
    <b v="0"/>
    <n v="0"/>
    <b v="0"/>
    <x v="7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x v="0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x v="0"/>
    <n v="1424989029"/>
    <n v="1422397029"/>
    <b v="0"/>
    <n v="1"/>
    <b v="0"/>
    <x v="7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x v="0"/>
    <n v="1428804762"/>
    <n v="1426212762"/>
    <b v="0"/>
    <n v="1"/>
    <b v="0"/>
    <x v="7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x v="1"/>
    <n v="1433587620"/>
    <n v="1430996150"/>
    <b v="0"/>
    <n v="1"/>
    <b v="0"/>
    <x v="7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x v="1"/>
    <n v="1488063840"/>
    <n v="1485558318"/>
    <b v="0"/>
    <n v="0"/>
    <b v="0"/>
    <x v="7"/>
    <n v="146"/>
    <n v="0"/>
    <x v="2"/>
    <x v="7"/>
  </r>
  <r>
    <n v="638"/>
    <s v="W (Canceled)"/>
    <s v="O0"/>
    <n v="10000"/>
    <n v="11363"/>
    <x v="1"/>
    <x v="12"/>
    <x v="3"/>
    <n v="1490447662"/>
    <n v="1485267262"/>
    <b v="0"/>
    <n v="6"/>
    <b v="0"/>
    <x v="7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x v="0"/>
    <n v="1413208795"/>
    <n v="1408024795"/>
    <b v="0"/>
    <n v="1"/>
    <b v="0"/>
    <x v="7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x v="3"/>
    <n v="1480028400"/>
    <n v="1478685915"/>
    <b v="0"/>
    <n v="2"/>
    <b v="1"/>
    <x v="8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x v="0"/>
    <n v="1439473248"/>
    <n v="1436881248"/>
    <b v="0"/>
    <n v="315"/>
    <b v="1"/>
    <x v="8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x v="3"/>
    <n v="1439998674"/>
    <n v="1436888274"/>
    <b v="0"/>
    <n v="2174"/>
    <b v="1"/>
    <x v="8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x v="0"/>
    <n v="1433085875"/>
    <n v="1428333875"/>
    <b v="0"/>
    <n v="152"/>
    <b v="1"/>
    <x v="8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x v="0"/>
    <n v="1414544400"/>
    <n v="1410883139"/>
    <b v="0"/>
    <n v="1021"/>
    <b v="1"/>
    <x v="8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x v="0"/>
    <n v="1470962274"/>
    <n v="1468370274"/>
    <b v="0"/>
    <n v="237"/>
    <b v="1"/>
    <x v="8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x v="0"/>
    <n v="1407788867"/>
    <n v="1405196867"/>
    <b v="0"/>
    <n v="27"/>
    <b v="1"/>
    <x v="8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x v="5"/>
    <n v="1458235549"/>
    <n v="1455647149"/>
    <b v="0"/>
    <n v="17"/>
    <b v="1"/>
    <x v="8"/>
    <n v="280"/>
    <n v="659.71"/>
    <x v="2"/>
    <x v="8"/>
  </r>
  <r>
    <n v="648"/>
    <s v="Audio Jacket"/>
    <s v="Get ready for the next product that you canâ€™t live without"/>
    <n v="10000"/>
    <n v="11176"/>
    <x v="0"/>
    <x v="0"/>
    <x v="0"/>
    <n v="1413304708"/>
    <n v="1410280708"/>
    <b v="0"/>
    <n v="27"/>
    <b v="1"/>
    <x v="8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x v="0"/>
    <n v="1410904413"/>
    <n v="1409090013"/>
    <b v="0"/>
    <n v="82"/>
    <b v="1"/>
    <x v="8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x v="0"/>
    <n v="1418953984"/>
    <n v="1413766384"/>
    <b v="0"/>
    <n v="48"/>
    <b v="1"/>
    <x v="8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x v="0"/>
    <n v="1418430311"/>
    <n v="1415838311"/>
    <b v="0"/>
    <n v="105"/>
    <b v="1"/>
    <x v="8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x v="0"/>
    <n v="1480613650"/>
    <n v="1478018050"/>
    <b v="0"/>
    <n v="28"/>
    <b v="1"/>
    <x v="8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x v="0"/>
    <n v="1440082240"/>
    <n v="1436885440"/>
    <b v="0"/>
    <n v="1107"/>
    <b v="1"/>
    <x v="8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x v="0"/>
    <n v="1436396313"/>
    <n v="1433804313"/>
    <b v="0"/>
    <n v="1013"/>
    <b v="1"/>
    <x v="8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x v="0"/>
    <n v="1426197512"/>
    <n v="1423609112"/>
    <b v="0"/>
    <n v="274"/>
    <b v="1"/>
    <x v="8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x v="0"/>
    <n v="1460917119"/>
    <n v="1455736719"/>
    <b v="0"/>
    <n v="87"/>
    <b v="1"/>
    <x v="8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x v="0"/>
    <n v="1450901872"/>
    <n v="1448309872"/>
    <b v="0"/>
    <n v="99"/>
    <b v="1"/>
    <x v="8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x v="0"/>
    <n v="1437933600"/>
    <n v="1435117889"/>
    <b v="0"/>
    <n v="276"/>
    <b v="1"/>
    <x v="8"/>
    <n v="110"/>
    <n v="39.67"/>
    <x v="2"/>
    <x v="8"/>
  </r>
  <r>
    <n v="659"/>
    <s v="Lulu Watch Designs - Apple Watch"/>
    <s v="Sync up your lifestyle"/>
    <n v="28000"/>
    <n v="10846"/>
    <x v="0"/>
    <x v="0"/>
    <x v="0"/>
    <n v="1440339295"/>
    <n v="1437747295"/>
    <b v="0"/>
    <n v="21"/>
    <b v="1"/>
    <x v="8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x v="0"/>
    <n v="1415558879"/>
    <n v="1412963279"/>
    <b v="0"/>
    <n v="18"/>
    <b v="0"/>
    <x v="8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x v="0"/>
    <n v="1477236559"/>
    <n v="1474644559"/>
    <b v="0"/>
    <n v="9"/>
    <b v="0"/>
    <x v="8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x v="0"/>
    <n v="1421404247"/>
    <n v="1418812247"/>
    <b v="0"/>
    <n v="4"/>
    <b v="0"/>
    <x v="8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x v="7"/>
    <n v="1437250456"/>
    <n v="1434658456"/>
    <b v="0"/>
    <n v="7"/>
    <b v="0"/>
    <x v="8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x v="0"/>
    <n v="1428940775"/>
    <n v="1426348775"/>
    <b v="0"/>
    <n v="29"/>
    <b v="0"/>
    <x v="8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x v="0"/>
    <n v="1484327061"/>
    <n v="1479143061"/>
    <b v="0"/>
    <n v="12"/>
    <b v="0"/>
    <x v="8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x v="0"/>
    <n v="1408305498"/>
    <n v="1405713498"/>
    <b v="0"/>
    <n v="4"/>
    <b v="0"/>
    <x v="8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x v="3"/>
    <n v="1477731463"/>
    <n v="1474275463"/>
    <b v="0"/>
    <n v="28"/>
    <b v="0"/>
    <x v="8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x v="0"/>
    <n v="1431374222"/>
    <n v="1427486222"/>
    <b v="0"/>
    <n v="25"/>
    <b v="0"/>
    <x v="8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x v="9"/>
    <n v="1467817258"/>
    <n v="1465225258"/>
    <b v="0"/>
    <n v="28"/>
    <b v="0"/>
    <x v="8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x v="3"/>
    <n v="1466323800"/>
    <n v="1463418120"/>
    <b v="0"/>
    <n v="310"/>
    <b v="0"/>
    <x v="8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x v="0"/>
    <n v="1421208000"/>
    <n v="1418315852"/>
    <b v="0"/>
    <n v="15"/>
    <b v="0"/>
    <x v="8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x v="0"/>
    <n v="1420088340"/>
    <n v="1417410964"/>
    <b v="0"/>
    <n v="215"/>
    <b v="0"/>
    <x v="8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x v="0"/>
    <n v="1409602217"/>
    <n v="1405714217"/>
    <b v="0"/>
    <n v="3"/>
    <b v="0"/>
    <x v="8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x v="0"/>
    <n v="1407811627"/>
    <n v="1402627627"/>
    <b v="0"/>
    <n v="2"/>
    <b v="0"/>
    <x v="8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x v="0"/>
    <n v="1420095540"/>
    <n v="1417558804"/>
    <b v="0"/>
    <n v="26"/>
    <b v="0"/>
    <x v="8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x v="5"/>
    <n v="1423333581"/>
    <n v="1420741581"/>
    <b v="0"/>
    <n v="24"/>
    <b v="0"/>
    <x v="8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x v="3"/>
    <n v="1467106895"/>
    <n v="1463218895"/>
    <b v="0"/>
    <n v="96"/>
    <b v="0"/>
    <x v="8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x v="0"/>
    <n v="1463821338"/>
    <n v="1461229338"/>
    <b v="0"/>
    <n v="17"/>
    <b v="0"/>
    <x v="8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x v="0"/>
    <n v="1472920909"/>
    <n v="1467736909"/>
    <b v="0"/>
    <n v="94"/>
    <b v="0"/>
    <x v="8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x v="0"/>
    <n v="1410955331"/>
    <n v="1407931331"/>
    <b v="0"/>
    <n v="129"/>
    <b v="0"/>
    <x v="8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x v="0"/>
    <n v="1477509604"/>
    <n v="1474917604"/>
    <b v="0"/>
    <n v="1"/>
    <b v="0"/>
    <x v="8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x v="0"/>
    <n v="1489512122"/>
    <n v="1486923722"/>
    <b v="0"/>
    <n v="4"/>
    <b v="0"/>
    <x v="8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x v="0"/>
    <n v="1477949764"/>
    <n v="1474493764"/>
    <b v="0"/>
    <n v="3"/>
    <b v="0"/>
    <x v="8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x v="0"/>
    <n v="1406257200"/>
    <n v="1403176891"/>
    <b v="0"/>
    <n v="135"/>
    <b v="0"/>
    <x v="8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x v="0"/>
    <n v="1421095672"/>
    <n v="1417207672"/>
    <b v="0"/>
    <n v="10"/>
    <b v="0"/>
    <x v="8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x v="3"/>
    <n v="1438618170"/>
    <n v="1436026170"/>
    <b v="0"/>
    <n v="0"/>
    <b v="0"/>
    <x v="8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x v="10"/>
    <n v="1486317653"/>
    <n v="1481133653"/>
    <b v="0"/>
    <n v="6"/>
    <b v="0"/>
    <x v="8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x v="0"/>
    <n v="1444876253"/>
    <n v="1442284253"/>
    <b v="0"/>
    <n v="36"/>
    <b v="0"/>
    <x v="8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x v="0"/>
    <n v="1481173140"/>
    <n v="1478016097"/>
    <b v="0"/>
    <n v="336"/>
    <b v="0"/>
    <x v="8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x v="0"/>
    <n v="1473400800"/>
    <n v="1469718841"/>
    <b v="0"/>
    <n v="34"/>
    <b v="0"/>
    <x v="8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x v="0"/>
    <n v="1435711246"/>
    <n v="1433292046"/>
    <b v="0"/>
    <n v="10"/>
    <b v="0"/>
    <x v="8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x v="1"/>
    <n v="1482397263"/>
    <n v="1479805263"/>
    <b v="0"/>
    <n v="201"/>
    <b v="0"/>
    <x v="8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x v="0"/>
    <n v="1430421827"/>
    <n v="1427829827"/>
    <b v="0"/>
    <n v="296"/>
    <b v="0"/>
    <x v="8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x v="0"/>
    <n v="1485964559"/>
    <n v="1483372559"/>
    <b v="0"/>
    <n v="7"/>
    <b v="0"/>
    <x v="8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x v="0"/>
    <n v="1414758620"/>
    <n v="1412166620"/>
    <b v="0"/>
    <n v="7"/>
    <b v="0"/>
    <x v="8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x v="3"/>
    <n v="1406326502"/>
    <n v="1403734502"/>
    <b v="0"/>
    <n v="1"/>
    <b v="0"/>
    <x v="8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x v="3"/>
    <n v="1454502789"/>
    <n v="1453206789"/>
    <b v="0"/>
    <n v="114"/>
    <b v="0"/>
    <x v="8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x v="0"/>
    <n v="1411005600"/>
    <n v="1408141245"/>
    <b v="0"/>
    <n v="29"/>
    <b v="0"/>
    <x v="8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x v="0"/>
    <n v="1385136000"/>
    <n v="1381923548"/>
    <b v="0"/>
    <n v="890"/>
    <b v="0"/>
    <x v="8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x v="3"/>
    <n v="1484065881"/>
    <n v="1481473881"/>
    <b v="0"/>
    <n v="31"/>
    <b v="0"/>
    <x v="8"/>
    <n v="20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x v="1"/>
    <n v="1406130880"/>
    <n v="1403538880"/>
    <b v="0"/>
    <n v="21"/>
    <b v="0"/>
    <x v="8"/>
    <n v="146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x v="0"/>
    <n v="1480011987"/>
    <n v="1477416387"/>
    <b v="0"/>
    <n v="37"/>
    <b v="0"/>
    <x v="8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x v="0"/>
    <n v="1485905520"/>
    <n v="1481150949"/>
    <b v="0"/>
    <n v="7"/>
    <b v="0"/>
    <x v="8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x v="5"/>
    <n v="1487565468"/>
    <n v="1482381468"/>
    <b v="0"/>
    <n v="4"/>
    <b v="0"/>
    <x v="8"/>
    <n v="102"/>
    <n v="2543.25"/>
    <x v="2"/>
    <x v="8"/>
  </r>
  <r>
    <n v="705"/>
    <s v="SomnoScope"/>
    <s v="The closest thing ever to the Holy Grail of wearables technology"/>
    <n v="10000"/>
    <n v="10156"/>
    <x v="2"/>
    <x v="9"/>
    <x v="3"/>
    <n v="1484999278"/>
    <n v="1482407278"/>
    <b v="0"/>
    <n v="5"/>
    <b v="0"/>
    <x v="8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x v="3"/>
    <n v="1481740740"/>
    <n v="1478130783"/>
    <b v="0"/>
    <n v="0"/>
    <b v="0"/>
    <x v="8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x v="1"/>
    <n v="1483286127"/>
    <n v="1479830127"/>
    <b v="0"/>
    <n v="456"/>
    <b v="0"/>
    <x v="8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x v="1"/>
    <n v="1410616600"/>
    <n v="1405432600"/>
    <b v="0"/>
    <n v="369"/>
    <b v="0"/>
    <x v="8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x v="0"/>
    <n v="1417741159"/>
    <n v="1415149159"/>
    <b v="0"/>
    <n v="2"/>
    <b v="0"/>
    <x v="8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x v="5"/>
    <n v="1408495440"/>
    <n v="1405640302"/>
    <b v="0"/>
    <n v="0"/>
    <b v="0"/>
    <x v="8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x v="3"/>
    <n v="1481716868"/>
    <n v="1478257268"/>
    <b v="0"/>
    <n v="338"/>
    <b v="0"/>
    <x v="8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x v="0"/>
    <n v="1455466832"/>
    <n v="1452874832"/>
    <b v="0"/>
    <n v="4"/>
    <b v="0"/>
    <x v="8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x v="3"/>
    <n v="1465130532"/>
    <n v="1462538532"/>
    <b v="0"/>
    <n v="1"/>
    <b v="0"/>
    <x v="8"/>
    <n v="101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x v="0"/>
    <n v="1488308082"/>
    <n v="1483124082"/>
    <b v="0"/>
    <n v="28"/>
    <b v="0"/>
    <x v="8"/>
    <n v="202"/>
    <n v="360.18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x v="0"/>
    <n v="1446693040"/>
    <n v="1443233440"/>
    <b v="0"/>
    <n v="12"/>
    <b v="0"/>
    <x v="8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x v="0"/>
    <n v="1417392000"/>
    <n v="1414511307"/>
    <b v="0"/>
    <n v="16"/>
    <b v="0"/>
    <x v="8"/>
    <n v="155"/>
    <n v="629.44000000000005"/>
    <x v="2"/>
    <x v="8"/>
  </r>
  <r>
    <n v="717"/>
    <s v="cool air belt"/>
    <s v="Cool air flowing under clothing keeps you cool."/>
    <n v="3000"/>
    <n v="10067.5"/>
    <x v="2"/>
    <x v="0"/>
    <x v="0"/>
    <n v="1409949002"/>
    <n v="1407357002"/>
    <b v="0"/>
    <n v="4"/>
    <b v="0"/>
    <x v="8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x v="0"/>
    <n v="1487397540"/>
    <n v="1484684247"/>
    <b v="0"/>
    <n v="4"/>
    <b v="0"/>
    <x v="8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x v="0"/>
    <n v="1456189076"/>
    <n v="1454979476"/>
    <b v="0"/>
    <n v="10"/>
    <b v="0"/>
    <x v="8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x v="0"/>
    <n v="1327851291"/>
    <n v="1325432091"/>
    <b v="0"/>
    <n v="41"/>
    <b v="1"/>
    <x v="9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x v="0"/>
    <n v="1406900607"/>
    <n v="1403012607"/>
    <b v="0"/>
    <n v="119"/>
    <b v="1"/>
    <x v="9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x v="0"/>
    <n v="1333909178"/>
    <n v="1331320778"/>
    <b v="0"/>
    <n v="153"/>
    <b v="1"/>
    <x v="9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x v="0"/>
    <n v="1438228740"/>
    <n v="1435606549"/>
    <b v="0"/>
    <n v="100"/>
    <b v="1"/>
    <x v="9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x v="0"/>
    <n v="1309447163"/>
    <n v="1306855163"/>
    <b v="0"/>
    <n v="143"/>
    <b v="1"/>
    <x v="9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x v="0"/>
    <n v="1450018912"/>
    <n v="1447426912"/>
    <b v="0"/>
    <n v="140"/>
    <b v="1"/>
    <x v="9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x v="0"/>
    <n v="1365728487"/>
    <n v="1363136487"/>
    <b v="0"/>
    <n v="35"/>
    <b v="1"/>
    <x v="9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x v="0"/>
    <n v="1358198400"/>
    <n v="1354580949"/>
    <b v="0"/>
    <n v="149"/>
    <b v="1"/>
    <x v="9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x v="0"/>
    <n v="1313957157"/>
    <n v="1310069157"/>
    <b v="0"/>
    <n v="130"/>
    <b v="1"/>
    <x v="9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x v="0"/>
    <n v="1348028861"/>
    <n v="1342844861"/>
    <b v="0"/>
    <n v="120"/>
    <b v="1"/>
    <x v="9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x v="0"/>
    <n v="1323280391"/>
    <n v="1320688391"/>
    <b v="0"/>
    <n v="265"/>
    <b v="1"/>
    <x v="9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x v="0"/>
    <n v="1327212000"/>
    <n v="1322852747"/>
    <b v="0"/>
    <n v="71"/>
    <b v="1"/>
    <x v="9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x v="1"/>
    <n v="1380449461"/>
    <n v="1375265461"/>
    <b v="0"/>
    <n v="13"/>
    <b v="1"/>
    <x v="9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x v="1"/>
    <n v="1387533892"/>
    <n v="1384941892"/>
    <b v="0"/>
    <n v="169"/>
    <b v="1"/>
    <x v="9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x v="5"/>
    <n v="1431147600"/>
    <n v="1428465420"/>
    <b v="0"/>
    <n v="57"/>
    <b v="1"/>
    <x v="9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x v="0"/>
    <n v="1417653540"/>
    <n v="1414975346"/>
    <b v="0"/>
    <n v="229"/>
    <b v="1"/>
    <x v="9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x v="0"/>
    <n v="1385009940"/>
    <n v="1383327440"/>
    <b v="0"/>
    <n v="108"/>
    <b v="1"/>
    <x v="9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x v="0"/>
    <n v="1392408000"/>
    <n v="1390890987"/>
    <b v="0"/>
    <n v="108"/>
    <b v="1"/>
    <x v="9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x v="0"/>
    <n v="1417409940"/>
    <n v="1414765794"/>
    <b v="0"/>
    <n v="41"/>
    <b v="1"/>
    <x v="9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x v="0"/>
    <n v="1407758629"/>
    <n v="1404907429"/>
    <b v="0"/>
    <n v="139"/>
    <b v="1"/>
    <x v="9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x v="0"/>
    <n v="1434857482"/>
    <n v="1433647882"/>
    <b v="0"/>
    <n v="19"/>
    <b v="1"/>
    <x v="9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x v="0"/>
    <n v="1370964806"/>
    <n v="1367940806"/>
    <b v="0"/>
    <n v="94"/>
    <b v="1"/>
    <x v="9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x v="0"/>
    <n v="1395435712"/>
    <n v="1392847312"/>
    <b v="0"/>
    <n v="23"/>
    <b v="1"/>
    <x v="9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x v="0"/>
    <n v="1334610000"/>
    <n v="1332435685"/>
    <b v="0"/>
    <n v="15"/>
    <b v="1"/>
    <x v="9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x v="0"/>
    <n v="1355439503"/>
    <n v="1352847503"/>
    <b v="0"/>
    <n v="62"/>
    <b v="1"/>
    <x v="9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x v="0"/>
    <n v="1367588645"/>
    <n v="1364996645"/>
    <b v="0"/>
    <n v="74"/>
    <b v="1"/>
    <x v="9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x v="0"/>
    <n v="1348372740"/>
    <n v="1346806909"/>
    <b v="0"/>
    <n v="97"/>
    <b v="1"/>
    <x v="9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x v="3"/>
    <n v="1421319240"/>
    <n v="1418649019"/>
    <b v="0"/>
    <n v="55"/>
    <b v="1"/>
    <x v="9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x v="0"/>
    <n v="1407701966"/>
    <n v="1405109966"/>
    <b v="0"/>
    <n v="44"/>
    <b v="1"/>
    <x v="9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x v="0"/>
    <n v="1485642930"/>
    <n v="1483050930"/>
    <b v="0"/>
    <n v="110"/>
    <b v="1"/>
    <x v="9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x v="0"/>
    <n v="1361739872"/>
    <n v="1359147872"/>
    <b v="0"/>
    <n v="59"/>
    <b v="1"/>
    <x v="9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x v="0"/>
    <n v="1312470475"/>
    <n v="1308496075"/>
    <b v="0"/>
    <n v="62"/>
    <b v="1"/>
    <x v="9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x v="2"/>
    <n v="1476615600"/>
    <n v="1474884417"/>
    <b v="0"/>
    <n v="105"/>
    <b v="1"/>
    <x v="9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x v="0"/>
    <n v="1423922991"/>
    <n v="1421330991"/>
    <b v="0"/>
    <n v="26"/>
    <b v="1"/>
    <x v="9"/>
    <n v="18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x v="0"/>
    <n v="1357408721"/>
    <n v="1354816721"/>
    <b v="0"/>
    <n v="49"/>
    <b v="1"/>
    <x v="9"/>
    <n v="102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x v="0"/>
    <n v="1369010460"/>
    <n v="1366381877"/>
    <b v="0"/>
    <n v="68"/>
    <b v="1"/>
    <x v="9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x v="0"/>
    <n v="1303147459"/>
    <n v="1297880659"/>
    <b v="0"/>
    <n v="22"/>
    <b v="1"/>
    <x v="9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x v="0"/>
    <n v="1354756714"/>
    <n v="1353547114"/>
    <b v="0"/>
    <n v="18"/>
    <b v="1"/>
    <x v="9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x v="0"/>
    <n v="1286568268"/>
    <n v="1283976268"/>
    <b v="0"/>
    <n v="19"/>
    <b v="1"/>
    <x v="9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x v="1"/>
    <n v="1404892539"/>
    <n v="1401436539"/>
    <b v="0"/>
    <n v="99"/>
    <b v="1"/>
    <x v="9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x v="0"/>
    <n v="1480188013"/>
    <n v="1477592413"/>
    <b v="0"/>
    <n v="0"/>
    <b v="0"/>
    <x v="10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x v="0"/>
    <n v="1391364126"/>
    <n v="1388772126"/>
    <b v="0"/>
    <n v="6"/>
    <b v="0"/>
    <x v="10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x v="10"/>
    <n v="1480831200"/>
    <n v="1479328570"/>
    <b v="0"/>
    <n v="0"/>
    <b v="0"/>
    <x v="10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x v="1"/>
    <n v="1376563408"/>
    <n v="1373971408"/>
    <b v="0"/>
    <n v="1"/>
    <b v="0"/>
    <x v="10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x v="0"/>
    <n v="1441858161"/>
    <n v="1439266161"/>
    <b v="0"/>
    <n v="0"/>
    <b v="0"/>
    <x v="10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x v="0"/>
    <n v="1413723684"/>
    <n v="1411131684"/>
    <b v="0"/>
    <n v="44"/>
    <b v="0"/>
    <x v="10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x v="5"/>
    <n v="1424112483"/>
    <n v="1421520483"/>
    <b v="0"/>
    <n v="0"/>
    <b v="0"/>
    <x v="10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x v="0"/>
    <n v="1432178810"/>
    <n v="1429586810"/>
    <b v="0"/>
    <n v="3"/>
    <b v="0"/>
    <x v="10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x v="0"/>
    <n v="1387169890"/>
    <n v="1384577890"/>
    <b v="0"/>
    <n v="0"/>
    <b v="0"/>
    <x v="10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x v="0"/>
    <n v="1388102094"/>
    <n v="1385510094"/>
    <b v="0"/>
    <n v="52"/>
    <b v="0"/>
    <x v="10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x v="0"/>
    <n v="1361750369"/>
    <n v="1358294369"/>
    <b v="0"/>
    <n v="0"/>
    <b v="0"/>
    <x v="10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x v="0"/>
    <n v="1454183202"/>
    <n v="1449863202"/>
    <b v="0"/>
    <n v="1"/>
    <b v="0"/>
    <x v="10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x v="0"/>
    <n v="1257047940"/>
    <n v="1252718519"/>
    <b v="0"/>
    <n v="1"/>
    <b v="0"/>
    <x v="10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x v="1"/>
    <n v="1431298860"/>
    <n v="1428341985"/>
    <b v="0"/>
    <n v="2"/>
    <b v="0"/>
    <x v="10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x v="0"/>
    <n v="1393181018"/>
    <n v="1390589018"/>
    <b v="0"/>
    <n v="9"/>
    <b v="0"/>
    <x v="10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x v="0"/>
    <n v="1323998795"/>
    <n v="1321406795"/>
    <b v="0"/>
    <n v="5"/>
    <b v="0"/>
    <x v="10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x v="0"/>
    <n v="1444539600"/>
    <n v="1441297645"/>
    <b v="0"/>
    <n v="57"/>
    <b v="0"/>
    <x v="10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x v="0"/>
    <n v="1375313577"/>
    <n v="1372721577"/>
    <b v="0"/>
    <n v="3"/>
    <b v="0"/>
    <x v="10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x v="0"/>
    <n v="1398876680"/>
    <n v="1396284680"/>
    <b v="0"/>
    <n v="1"/>
    <b v="0"/>
    <x v="10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x v="0"/>
    <n v="1287115200"/>
    <n v="1284567905"/>
    <b v="0"/>
    <n v="6"/>
    <b v="0"/>
    <x v="10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x v="0"/>
    <n v="1304439025"/>
    <n v="1301847025"/>
    <b v="0"/>
    <n v="27"/>
    <b v="1"/>
    <x v="11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x v="0"/>
    <n v="1370649674"/>
    <n v="1368057674"/>
    <b v="0"/>
    <n v="25"/>
    <b v="1"/>
    <x v="11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x v="0"/>
    <n v="1345918302"/>
    <n v="1343326302"/>
    <b v="0"/>
    <n v="14"/>
    <b v="1"/>
    <x v="11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x v="0"/>
    <n v="1335564000"/>
    <n v="1332182049"/>
    <b v="0"/>
    <n v="35"/>
    <b v="1"/>
    <x v="11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x v="0"/>
    <n v="1395023719"/>
    <n v="1391571319"/>
    <b v="0"/>
    <n v="10"/>
    <b v="1"/>
    <x v="11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x v="0"/>
    <n v="1362060915"/>
    <n v="1359468915"/>
    <b v="0"/>
    <n v="29"/>
    <b v="1"/>
    <x v="11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x v="0"/>
    <n v="1336751220"/>
    <n v="1331774434"/>
    <b v="0"/>
    <n v="44"/>
    <b v="1"/>
    <x v="11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x v="0"/>
    <n v="1383318226"/>
    <n v="1380726226"/>
    <b v="0"/>
    <n v="17"/>
    <b v="1"/>
    <x v="11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x v="0"/>
    <n v="1341633540"/>
    <n v="1338336588"/>
    <b v="0"/>
    <n v="34"/>
    <b v="1"/>
    <x v="11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x v="0"/>
    <n v="1358755140"/>
    <n v="1357187280"/>
    <b v="0"/>
    <n v="14"/>
    <b v="1"/>
    <x v="11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x v="0"/>
    <n v="1359680939"/>
    <n v="1357088939"/>
    <b v="0"/>
    <n v="156"/>
    <b v="1"/>
    <x v="11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x v="0"/>
    <n v="1384322340"/>
    <n v="1381430646"/>
    <b v="0"/>
    <n v="128"/>
    <b v="1"/>
    <x v="11"/>
    <n v="107"/>
    <n v="66.7099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x v="0"/>
    <n v="1383861483"/>
    <n v="1381265883"/>
    <b v="0"/>
    <n v="60"/>
    <b v="1"/>
    <x v="11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x v="0"/>
    <n v="1372827540"/>
    <n v="1371491244"/>
    <b v="0"/>
    <n v="32"/>
    <b v="1"/>
    <x v="11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x v="0"/>
    <n v="1315242360"/>
    <n v="1310438737"/>
    <b v="0"/>
    <n v="53"/>
    <b v="1"/>
    <x v="11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x v="0"/>
    <n v="1333774740"/>
    <n v="1330094566"/>
    <b v="0"/>
    <n v="184"/>
    <b v="1"/>
    <x v="11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x v="0"/>
    <n v="1379279400"/>
    <n v="1376687485"/>
    <b v="0"/>
    <n v="90"/>
    <b v="1"/>
    <x v="11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x v="0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x v="0"/>
    <n v="1412086187"/>
    <n v="1409494187"/>
    <b v="0"/>
    <n v="87"/>
    <b v="1"/>
    <x v="11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x v="0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x v="1"/>
    <n v="1410431054"/>
    <n v="1407839054"/>
    <b v="0"/>
    <n v="56"/>
    <b v="1"/>
    <x v="11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x v="0"/>
    <n v="1309547120"/>
    <n v="1306955120"/>
    <b v="0"/>
    <n v="51"/>
    <b v="1"/>
    <x v="11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x v="0"/>
    <n v="1347854700"/>
    <n v="1343867524"/>
    <b v="0"/>
    <n v="75"/>
    <b v="1"/>
    <x v="11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x v="0"/>
    <n v="1306630800"/>
    <n v="1304376478"/>
    <b v="0"/>
    <n v="38"/>
    <b v="1"/>
    <x v="11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x v="0"/>
    <n v="1311393540"/>
    <n v="1309919526"/>
    <b v="0"/>
    <n v="18"/>
    <b v="1"/>
    <x v="11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x v="0"/>
    <n v="1310857200"/>
    <n v="1306525512"/>
    <b v="0"/>
    <n v="54"/>
    <b v="1"/>
    <x v="11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x v="0"/>
    <n v="1315413339"/>
    <n v="1312821339"/>
    <b v="0"/>
    <n v="71"/>
    <b v="1"/>
    <x v="11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x v="0"/>
    <n v="1488333600"/>
    <n v="1485270311"/>
    <b v="0"/>
    <n v="57"/>
    <b v="1"/>
    <x v="11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x v="5"/>
    <n v="1419224340"/>
    <n v="1416363886"/>
    <b v="0"/>
    <n v="43"/>
    <b v="1"/>
    <x v="11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x v="0"/>
    <n v="1390161630"/>
    <n v="1387569630"/>
    <b v="0"/>
    <n v="52"/>
    <b v="1"/>
    <x v="11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x v="0"/>
    <n v="1346462462"/>
    <n v="1343870462"/>
    <b v="0"/>
    <n v="27"/>
    <b v="1"/>
    <x v="11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x v="0"/>
    <n v="1373475120"/>
    <n v="1371569202"/>
    <b v="0"/>
    <n v="12"/>
    <b v="1"/>
    <x v="11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x v="0"/>
    <n v="1362146280"/>
    <n v="1357604752"/>
    <b v="0"/>
    <n v="33"/>
    <b v="1"/>
    <x v="11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x v="0"/>
    <n v="1342825365"/>
    <n v="1340233365"/>
    <b v="0"/>
    <n v="96"/>
    <b v="1"/>
    <x v="11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x v="0"/>
    <n v="1306865040"/>
    <n v="1305568201"/>
    <b v="0"/>
    <n v="28"/>
    <b v="1"/>
    <x v="11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x v="0"/>
    <n v="1414879303"/>
    <n v="1412287303"/>
    <b v="0"/>
    <n v="43"/>
    <b v="1"/>
    <x v="11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x v="0"/>
    <n v="1365489000"/>
    <n v="1362776043"/>
    <b v="0"/>
    <n v="205"/>
    <b v="1"/>
    <x v="11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x v="0"/>
    <n v="1331441940"/>
    <n v="1326810211"/>
    <b v="0"/>
    <n v="23"/>
    <b v="1"/>
    <x v="11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x v="0"/>
    <n v="1344358860"/>
    <n v="1343682681"/>
    <b v="0"/>
    <n v="19"/>
    <b v="1"/>
    <x v="11"/>
    <n v="36"/>
    <n v="431.11"/>
    <x v="4"/>
    <x v="11"/>
  </r>
  <r>
    <n v="819"/>
    <s v="Winter Tour"/>
    <s v="We are touring the Southeast in support of our new EP"/>
    <n v="82000"/>
    <n v="8190"/>
    <x v="0"/>
    <x v="0"/>
    <x v="0"/>
    <n v="1387601040"/>
    <n v="1386806254"/>
    <b v="0"/>
    <n v="14"/>
    <b v="1"/>
    <x v="11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x v="0"/>
    <n v="1402290000"/>
    <n v="1399666342"/>
    <b v="0"/>
    <n v="38"/>
    <b v="1"/>
    <x v="11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x v="0"/>
    <n v="1430712060"/>
    <n v="1427753265"/>
    <b v="0"/>
    <n v="78"/>
    <b v="1"/>
    <x v="11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x v="0"/>
    <n v="1349477050"/>
    <n v="1346885050"/>
    <b v="0"/>
    <n v="69"/>
    <b v="1"/>
    <x v="11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x v="0"/>
    <n v="1427062852"/>
    <n v="1424474452"/>
    <b v="0"/>
    <n v="33"/>
    <b v="1"/>
    <x v="11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x v="0"/>
    <n v="1271573940"/>
    <n v="1268459318"/>
    <b v="0"/>
    <n v="54"/>
    <b v="1"/>
    <x v="11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x v="0"/>
    <n v="1351495284"/>
    <n v="1349335284"/>
    <b v="0"/>
    <n v="99"/>
    <b v="1"/>
    <x v="11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x v="0"/>
    <n v="1332719730"/>
    <n v="1330908930"/>
    <b v="0"/>
    <n v="49"/>
    <b v="1"/>
    <x v="11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x v="0"/>
    <n v="1329248940"/>
    <n v="1326972107"/>
    <b v="0"/>
    <n v="11"/>
    <b v="1"/>
    <x v="11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x v="0"/>
    <n v="1340641440"/>
    <n v="1339549982"/>
    <b v="0"/>
    <n v="38"/>
    <b v="1"/>
    <x v="11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x v="1"/>
    <n v="1468437240"/>
    <n v="1463253240"/>
    <b v="0"/>
    <n v="16"/>
    <b v="1"/>
    <x v="11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x v="0"/>
    <n v="1363952225"/>
    <n v="1361363825"/>
    <b v="0"/>
    <n v="32"/>
    <b v="1"/>
    <x v="11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x v="0"/>
    <n v="1335540694"/>
    <n v="1332948694"/>
    <b v="0"/>
    <n v="20"/>
    <b v="1"/>
    <x v="11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x v="0"/>
    <n v="1327133580"/>
    <n v="1321978335"/>
    <b v="0"/>
    <n v="154"/>
    <b v="1"/>
    <x v="11"/>
    <n v="108"/>
    <n v="52.54"/>
    <x v="4"/>
    <x v="11"/>
  </r>
  <r>
    <n v="833"/>
    <s v="Ragman Rolls"/>
    <s v="This is an American rock album."/>
    <n v="8000"/>
    <n v="8084"/>
    <x v="0"/>
    <x v="0"/>
    <x v="0"/>
    <n v="1397941475"/>
    <n v="1395349475"/>
    <b v="0"/>
    <n v="41"/>
    <b v="1"/>
    <x v="11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x v="0"/>
    <n v="1372651140"/>
    <n v="1369770292"/>
    <b v="0"/>
    <n v="75"/>
    <b v="1"/>
    <x v="11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x v="0"/>
    <n v="1337396400"/>
    <n v="1333709958"/>
    <b v="0"/>
    <n v="40"/>
    <b v="1"/>
    <x v="11"/>
    <n v="9"/>
    <n v="201.93"/>
    <x v="4"/>
    <x v="11"/>
  </r>
  <r>
    <n v="836"/>
    <s v="DESMADRE Full Album + Press Kit"/>
    <s v="An album you can bring home to mom."/>
    <n v="28000"/>
    <n v="8076"/>
    <x v="0"/>
    <x v="0"/>
    <x v="0"/>
    <n v="1381108918"/>
    <n v="1378516918"/>
    <b v="0"/>
    <n v="46"/>
    <b v="1"/>
    <x v="11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x v="0"/>
    <n v="1398988662"/>
    <n v="1396396662"/>
    <b v="0"/>
    <n v="62"/>
    <b v="1"/>
    <x v="11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x v="0"/>
    <n v="1326835985"/>
    <n v="1324243985"/>
    <b v="0"/>
    <n v="61"/>
    <b v="1"/>
    <x v="11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x v="0"/>
    <n v="1348337956"/>
    <n v="1345745956"/>
    <b v="0"/>
    <n v="96"/>
    <b v="1"/>
    <x v="11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x v="0"/>
    <n v="1474694787"/>
    <n v="1472102787"/>
    <b v="0"/>
    <n v="190"/>
    <b v="1"/>
    <x v="12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x v="0"/>
    <n v="1415653663"/>
    <n v="1413058063"/>
    <b v="1"/>
    <n v="94"/>
    <b v="1"/>
    <x v="12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x v="5"/>
    <n v="1381723140"/>
    <n v="1378735983"/>
    <b v="1"/>
    <n v="39"/>
    <b v="1"/>
    <x v="12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x v="0"/>
    <n v="1414817940"/>
    <n v="1411489552"/>
    <b v="1"/>
    <n v="159"/>
    <b v="1"/>
    <x v="12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x v="0"/>
    <n v="1473047940"/>
    <n v="1469595396"/>
    <b v="0"/>
    <n v="177"/>
    <b v="1"/>
    <x v="12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x v="1"/>
    <n v="1394460000"/>
    <n v="1393233855"/>
    <b v="0"/>
    <n v="47"/>
    <b v="1"/>
    <x v="12"/>
    <n v="100"/>
    <n v="170.23"/>
    <x v="4"/>
    <x v="12"/>
  </r>
  <r>
    <n v="847"/>
    <s v="CENTROPYMUSIC"/>
    <s v="MUSIC WITH MEANING!  MUSIC THAT MATTERS!!!"/>
    <n v="7500"/>
    <n v="8000"/>
    <x v="0"/>
    <x v="0"/>
    <x v="0"/>
    <n v="1436555376"/>
    <n v="1433963376"/>
    <b v="0"/>
    <n v="1"/>
    <b v="1"/>
    <x v="12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x v="0"/>
    <n v="1429038033"/>
    <n v="1426446033"/>
    <b v="0"/>
    <n v="16"/>
    <b v="1"/>
    <x v="12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x v="0"/>
    <n v="1426473264"/>
    <n v="1424057664"/>
    <b v="0"/>
    <n v="115"/>
    <b v="1"/>
    <x v="12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x v="0"/>
    <n v="1461560340"/>
    <n v="1458762717"/>
    <b v="0"/>
    <n v="133"/>
    <b v="1"/>
    <x v="12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x v="3"/>
    <n v="1469994300"/>
    <n v="1464815253"/>
    <b v="0"/>
    <n v="70"/>
    <b v="1"/>
    <x v="12"/>
    <n v="106"/>
    <n v="113.11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x v="0"/>
    <n v="1477342800"/>
    <n v="1476386395"/>
    <b v="0"/>
    <n v="62"/>
    <b v="1"/>
    <x v="12"/>
    <n v="20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x v="0"/>
    <n v="1424116709"/>
    <n v="1421524709"/>
    <b v="0"/>
    <n v="10"/>
    <b v="1"/>
    <x v="12"/>
    <n v="113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x v="0"/>
    <n v="1482901546"/>
    <n v="1480309546"/>
    <b v="0"/>
    <n v="499"/>
    <b v="1"/>
    <x v="12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x v="0"/>
    <n v="1469329217"/>
    <n v="1466737217"/>
    <b v="0"/>
    <n v="47"/>
    <b v="1"/>
    <x v="12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x v="3"/>
    <n v="1477422000"/>
    <n v="1472282956"/>
    <b v="0"/>
    <n v="28"/>
    <b v="1"/>
    <x v="12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x v="3"/>
    <n v="1448463431"/>
    <n v="1444831031"/>
    <b v="0"/>
    <n v="24"/>
    <b v="1"/>
    <x v="12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x v="1"/>
    <n v="1429138740"/>
    <n v="1426528418"/>
    <b v="0"/>
    <n v="76"/>
    <b v="1"/>
    <x v="12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x v="0"/>
    <n v="1433376000"/>
    <n v="1430768468"/>
    <b v="0"/>
    <n v="98"/>
    <b v="1"/>
    <x v="12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x v="0"/>
    <n v="1385123713"/>
    <n v="1382528113"/>
    <b v="0"/>
    <n v="48"/>
    <b v="0"/>
    <x v="13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x v="0"/>
    <n v="1474067404"/>
    <n v="1471475404"/>
    <b v="0"/>
    <n v="2"/>
    <b v="0"/>
    <x v="13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x v="1"/>
    <n v="1384179548"/>
    <n v="1381583948"/>
    <b v="0"/>
    <n v="4"/>
    <b v="0"/>
    <x v="13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x v="0"/>
    <n v="1329014966"/>
    <n v="1326422966"/>
    <b v="0"/>
    <n v="5"/>
    <b v="0"/>
    <x v="13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x v="0"/>
    <n v="1381917540"/>
    <n v="1379990038"/>
    <b v="0"/>
    <n v="79"/>
    <b v="0"/>
    <x v="13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x v="0"/>
    <n v="1358361197"/>
    <n v="1353177197"/>
    <b v="0"/>
    <n v="2"/>
    <b v="0"/>
    <x v="13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x v="0"/>
    <n v="1425136200"/>
    <n v="1421853518"/>
    <b v="0"/>
    <n v="11"/>
    <b v="0"/>
    <x v="13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x v="0"/>
    <n v="1259643540"/>
    <n v="1254450706"/>
    <b v="0"/>
    <n v="11"/>
    <b v="0"/>
    <x v="13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x v="0"/>
    <n v="1389055198"/>
    <n v="1386463198"/>
    <b v="0"/>
    <n v="1"/>
    <b v="0"/>
    <x v="13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x v="0"/>
    <n v="1365448657"/>
    <n v="1362860257"/>
    <b v="0"/>
    <n v="3"/>
    <b v="0"/>
    <x v="13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x v="1"/>
    <n v="1377995523"/>
    <n v="1375403523"/>
    <b v="0"/>
    <n v="5"/>
    <b v="0"/>
    <x v="13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x v="0"/>
    <n v="1385735295"/>
    <n v="1383139695"/>
    <b v="0"/>
    <n v="12"/>
    <b v="0"/>
    <x v="13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x v="0"/>
    <n v="1299786527"/>
    <n v="1295898527"/>
    <b v="0"/>
    <n v="2"/>
    <b v="0"/>
    <x v="13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x v="0"/>
    <n v="1352610040"/>
    <n v="1349150440"/>
    <b v="0"/>
    <n v="5"/>
    <b v="0"/>
    <x v="13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x v="0"/>
    <n v="1367676034"/>
    <n v="1365084034"/>
    <b v="0"/>
    <n v="21"/>
    <b v="0"/>
    <x v="13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x v="0"/>
    <n v="1442856131"/>
    <n v="1441128131"/>
    <b v="0"/>
    <n v="0"/>
    <b v="0"/>
    <x v="13"/>
    <n v="102"/>
    <n v="0"/>
    <x v="4"/>
    <x v="13"/>
  </r>
  <r>
    <n v="876"/>
    <s v="Sound Of Dobells"/>
    <s v="What was the greatest record shop ever?  DOBELLS!"/>
    <n v="7500"/>
    <n v="7620"/>
    <x v="2"/>
    <x v="1"/>
    <x v="1"/>
    <n v="1359978927"/>
    <n v="1357127727"/>
    <b v="0"/>
    <n v="45"/>
    <b v="0"/>
    <x v="13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x v="0"/>
    <n v="1387479360"/>
    <n v="1384887360"/>
    <b v="0"/>
    <n v="29"/>
    <b v="0"/>
    <x v="13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x v="0"/>
    <n v="1293082524"/>
    <n v="1290490524"/>
    <b v="0"/>
    <n v="2"/>
    <b v="0"/>
    <x v="13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x v="0"/>
    <n v="1338321305"/>
    <n v="1336506905"/>
    <b v="0"/>
    <n v="30"/>
    <b v="0"/>
    <x v="13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x v="0"/>
    <n v="1351582938"/>
    <n v="1348731738"/>
    <b v="0"/>
    <n v="8"/>
    <b v="0"/>
    <x v="14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x v="0"/>
    <n v="1326520886"/>
    <n v="1322632886"/>
    <b v="0"/>
    <n v="1"/>
    <b v="0"/>
    <x v="14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x v="0"/>
    <n v="1315341550"/>
    <n v="1312490350"/>
    <b v="0"/>
    <n v="14"/>
    <b v="0"/>
    <x v="14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x v="0"/>
    <n v="1456957635"/>
    <n v="1451773635"/>
    <b v="0"/>
    <n v="24"/>
    <b v="0"/>
    <x v="14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x v="0"/>
    <n v="1336789860"/>
    <n v="1331666146"/>
    <b v="0"/>
    <n v="2"/>
    <b v="0"/>
    <x v="14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x v="0"/>
    <n v="1483137311"/>
    <n v="1481322911"/>
    <b v="0"/>
    <n v="21"/>
    <b v="0"/>
    <x v="14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x v="0"/>
    <n v="1473972813"/>
    <n v="1471812813"/>
    <b v="0"/>
    <n v="7"/>
    <b v="0"/>
    <x v="14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x v="0"/>
    <n v="1338159655"/>
    <n v="1335567655"/>
    <b v="0"/>
    <n v="0"/>
    <b v="0"/>
    <x v="14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x v="0"/>
    <n v="1314856800"/>
    <n v="1311789885"/>
    <b v="0"/>
    <n v="4"/>
    <b v="0"/>
    <x v="14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x v="0"/>
    <n v="1412534943"/>
    <n v="1409942943"/>
    <b v="0"/>
    <n v="32"/>
    <b v="0"/>
    <x v="14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x v="0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x v="0"/>
    <n v="1408581930"/>
    <n v="1405989930"/>
    <b v="0"/>
    <n v="9"/>
    <b v="0"/>
    <x v="14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x v="0"/>
    <n v="1280635200"/>
    <n v="1273121283"/>
    <b v="0"/>
    <n v="17"/>
    <b v="0"/>
    <x v="14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x v="0"/>
    <n v="1427920363"/>
    <n v="1425331963"/>
    <b v="0"/>
    <n v="5"/>
    <b v="0"/>
    <x v="14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x v="0"/>
    <n v="1465169610"/>
    <n v="1462577610"/>
    <b v="0"/>
    <n v="53"/>
    <b v="0"/>
    <x v="14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x v="0"/>
    <n v="1287975829"/>
    <n v="1284087829"/>
    <b v="0"/>
    <n v="7"/>
    <b v="0"/>
    <x v="14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x v="0"/>
    <n v="1440734400"/>
    <n v="1438549026"/>
    <b v="0"/>
    <n v="72"/>
    <b v="0"/>
    <x v="14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x v="0"/>
    <n v="1354123908"/>
    <n v="1351528308"/>
    <b v="0"/>
    <n v="0"/>
    <b v="0"/>
    <x v="14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x v="0"/>
    <n v="1326651110"/>
    <n v="1322763110"/>
    <b v="0"/>
    <n v="2"/>
    <b v="0"/>
    <x v="14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x v="0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x v="0"/>
    <n v="1459365802"/>
    <n v="1456777402"/>
    <b v="0"/>
    <n v="2"/>
    <b v="0"/>
    <x v="13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x v="0"/>
    <n v="1276024260"/>
    <n v="1272050914"/>
    <b v="0"/>
    <n v="0"/>
    <b v="0"/>
    <x v="13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x v="0"/>
    <n v="1409412600"/>
    <n v="1404947422"/>
    <b v="0"/>
    <n v="3"/>
    <b v="0"/>
    <x v="13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x v="0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x v="0"/>
    <n v="1451786137"/>
    <n v="1449194137"/>
    <b v="0"/>
    <n v="3"/>
    <b v="0"/>
    <x v="13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x v="0"/>
    <n v="1295847926"/>
    <n v="1290663926"/>
    <b v="0"/>
    <n v="6"/>
    <b v="0"/>
    <x v="13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x v="0"/>
    <n v="1394681590"/>
    <n v="1392093190"/>
    <b v="0"/>
    <n v="0"/>
    <b v="0"/>
    <x v="13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x v="0"/>
    <n v="1315715823"/>
    <n v="1313123823"/>
    <b v="0"/>
    <n v="0"/>
    <b v="0"/>
    <x v="13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x v="0"/>
    <n v="1280206740"/>
    <n v="1276283655"/>
    <b v="0"/>
    <n v="0"/>
    <b v="0"/>
    <x v="13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x v="0"/>
    <n v="1343016000"/>
    <n v="1340296440"/>
    <b v="0"/>
    <n v="8"/>
    <b v="0"/>
    <x v="13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x v="1"/>
    <n v="1488546319"/>
    <n v="1483362319"/>
    <b v="0"/>
    <n v="5"/>
    <b v="0"/>
    <x v="13"/>
    <n v="143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x v="0"/>
    <n v="1390522045"/>
    <n v="1388707645"/>
    <b v="0"/>
    <n v="0"/>
    <b v="0"/>
    <x v="13"/>
    <n v="119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x v="0"/>
    <n v="1355197047"/>
    <n v="1350009447"/>
    <b v="0"/>
    <n v="2"/>
    <b v="0"/>
    <x v="13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x v="0"/>
    <n v="1336188019"/>
    <n v="1333596019"/>
    <b v="0"/>
    <n v="24"/>
    <b v="0"/>
    <x v="13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x v="0"/>
    <n v="1345918747"/>
    <n v="1343326747"/>
    <b v="0"/>
    <n v="0"/>
    <b v="0"/>
    <x v="13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x v="0"/>
    <n v="1330577940"/>
    <n v="1327853914"/>
    <b v="0"/>
    <n v="9"/>
    <b v="0"/>
    <x v="13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x v="0"/>
    <n v="1287723600"/>
    <n v="1284409734"/>
    <b v="0"/>
    <n v="0"/>
    <b v="0"/>
    <x v="13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x v="0"/>
    <n v="1405305000"/>
    <n v="1402612730"/>
    <b v="0"/>
    <n v="1"/>
    <b v="0"/>
    <x v="13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x v="1"/>
    <n v="1417474761"/>
    <n v="1414879161"/>
    <b v="0"/>
    <n v="10"/>
    <b v="0"/>
    <x v="13"/>
    <n v="506"/>
    <n v="701.1"/>
    <x v="4"/>
    <x v="13"/>
  </r>
  <r>
    <n v="919"/>
    <s v="Jazz CD:  Out of The Blue"/>
    <s v="Cool jazz with a New Orleans flavor."/>
    <n v="7000"/>
    <n v="7003"/>
    <x v="2"/>
    <x v="0"/>
    <x v="0"/>
    <n v="1355930645"/>
    <n v="1352906645"/>
    <b v="0"/>
    <n v="1"/>
    <b v="0"/>
    <x v="13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x v="0"/>
    <n v="1384448822"/>
    <n v="1381853222"/>
    <b v="0"/>
    <n v="0"/>
    <b v="0"/>
    <x v="13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x v="0"/>
    <n v="1323666376"/>
    <n v="1320033976"/>
    <b v="0"/>
    <n v="20"/>
    <b v="0"/>
    <x v="13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x v="0"/>
    <n v="1412167393"/>
    <n v="1409143393"/>
    <b v="0"/>
    <n v="30"/>
    <b v="0"/>
    <x v="13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x v="0"/>
    <n v="1416614523"/>
    <n v="1414018923"/>
    <b v="0"/>
    <n v="6"/>
    <b v="0"/>
    <x v="13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x v="0"/>
    <n v="1360795069"/>
    <n v="1358203069"/>
    <b v="0"/>
    <n v="15"/>
    <b v="0"/>
    <x v="13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x v="0"/>
    <n v="1385590111"/>
    <n v="1382994511"/>
    <b v="0"/>
    <n v="5"/>
    <b v="0"/>
    <x v="13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x v="0"/>
    <n v="1278628800"/>
    <n v="1276043330"/>
    <b v="0"/>
    <n v="0"/>
    <b v="0"/>
    <x v="13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x v="0"/>
    <n v="1337024695"/>
    <n v="1334432695"/>
    <b v="0"/>
    <n v="0"/>
    <b v="0"/>
    <x v="13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x v="0"/>
    <n v="1353196800"/>
    <n v="1348864913"/>
    <b v="0"/>
    <n v="28"/>
    <b v="0"/>
    <x v="13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x v="0"/>
    <n v="1333946569"/>
    <n v="1331358169"/>
    <b v="0"/>
    <n v="0"/>
    <b v="0"/>
    <x v="13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x v="0"/>
    <n v="1277501520"/>
    <n v="1273874306"/>
    <b v="0"/>
    <n v="5"/>
    <b v="0"/>
    <x v="13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x v="1"/>
    <n v="1395007200"/>
    <n v="1392021502"/>
    <b v="0"/>
    <n v="7"/>
    <b v="0"/>
    <x v="13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x v="0"/>
    <n v="1363990545"/>
    <n v="1360106145"/>
    <b v="0"/>
    <n v="30"/>
    <b v="0"/>
    <x v="13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x v="0"/>
    <n v="1399867409"/>
    <n v="1394683409"/>
    <b v="0"/>
    <n v="2"/>
    <b v="0"/>
    <x v="13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x v="5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x v="0"/>
    <n v="1454054429"/>
    <n v="1451462429"/>
    <b v="0"/>
    <n v="2"/>
    <b v="0"/>
    <x v="13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x v="0"/>
    <n v="1326916800"/>
    <n v="1323131689"/>
    <b v="0"/>
    <n v="0"/>
    <b v="0"/>
    <x v="13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x v="0"/>
    <n v="1383509357"/>
    <n v="1380913757"/>
    <b v="0"/>
    <n v="2"/>
    <b v="0"/>
    <x v="13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x v="0"/>
    <n v="1346585448"/>
    <n v="1343993448"/>
    <b v="0"/>
    <n v="1"/>
    <b v="0"/>
    <x v="13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x v="0"/>
    <n v="1372622280"/>
    <n v="1369246738"/>
    <b v="0"/>
    <n v="2"/>
    <b v="0"/>
    <x v="13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x v="0"/>
    <n v="1439251926"/>
    <n v="1435363926"/>
    <b v="0"/>
    <n v="14"/>
    <b v="0"/>
    <x v="8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x v="0"/>
    <n v="1486693145"/>
    <n v="1484101145"/>
    <b v="0"/>
    <n v="31"/>
    <b v="0"/>
    <x v="8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x v="0"/>
    <n v="1455826460"/>
    <n v="1452716060"/>
    <b v="0"/>
    <n v="16"/>
    <b v="0"/>
    <x v="8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x v="0"/>
    <n v="1480438905"/>
    <n v="1477843305"/>
    <b v="0"/>
    <n v="12"/>
    <b v="0"/>
    <x v="8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x v="0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x v="3"/>
    <n v="1487462340"/>
    <n v="1482958626"/>
    <b v="0"/>
    <n v="16"/>
    <b v="0"/>
    <x v="8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x v="0"/>
    <n v="1473444048"/>
    <n v="1470852048"/>
    <b v="0"/>
    <n v="5"/>
    <b v="0"/>
    <x v="8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x v="0"/>
    <n v="1467312306"/>
    <n v="1462128306"/>
    <b v="0"/>
    <n v="0"/>
    <b v="0"/>
    <x v="8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x v="3"/>
    <n v="1457812364"/>
    <n v="1455220364"/>
    <b v="0"/>
    <n v="8"/>
    <b v="0"/>
    <x v="8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x v="3"/>
    <n v="1456016576"/>
    <n v="1450832576"/>
    <b v="0"/>
    <n v="7"/>
    <b v="0"/>
    <x v="8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x v="5"/>
    <n v="1453053661"/>
    <n v="1450461661"/>
    <b v="0"/>
    <n v="24"/>
    <b v="0"/>
    <x v="8"/>
    <n v="102"/>
    <n v="271.08"/>
    <x v="2"/>
    <x v="8"/>
  </r>
  <r>
    <n v="951"/>
    <s v="Smart Harness"/>
    <s v="Revolutionizing the way we walk our dogs!"/>
    <n v="6500"/>
    <n v="6505"/>
    <x v="2"/>
    <x v="0"/>
    <x v="0"/>
    <n v="1465054872"/>
    <n v="1461166872"/>
    <b v="0"/>
    <n v="121"/>
    <b v="0"/>
    <x v="8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x v="0"/>
    <n v="1479483812"/>
    <n v="1476888212"/>
    <b v="0"/>
    <n v="196"/>
    <b v="0"/>
    <x v="8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x v="0"/>
    <n v="1422158199"/>
    <n v="1419566199"/>
    <b v="0"/>
    <n v="5"/>
    <b v="0"/>
    <x v="8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x v="0"/>
    <n v="1440100839"/>
    <n v="1436472039"/>
    <b v="0"/>
    <n v="73"/>
    <b v="0"/>
    <x v="8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x v="0"/>
    <n v="1473750300"/>
    <n v="1470294300"/>
    <b v="0"/>
    <n v="93"/>
    <b v="0"/>
    <x v="8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x v="0"/>
    <n v="1430081759"/>
    <n v="1424901359"/>
    <b v="0"/>
    <n v="17"/>
    <b v="0"/>
    <x v="8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x v="0"/>
    <n v="1479392133"/>
    <n v="1476710133"/>
    <b v="0"/>
    <n v="7"/>
    <b v="0"/>
    <x v="8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x v="0"/>
    <n v="1428641940"/>
    <n v="1426792563"/>
    <b v="0"/>
    <n v="17"/>
    <b v="0"/>
    <x v="8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x v="0"/>
    <n v="1421640665"/>
    <n v="1419048665"/>
    <b v="0"/>
    <n v="171"/>
    <b v="0"/>
    <x v="8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x v="0"/>
    <n v="1489500155"/>
    <n v="1485874955"/>
    <b v="0"/>
    <n v="188"/>
    <b v="0"/>
    <x v="8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x v="0"/>
    <n v="1487617200"/>
    <n v="1483634335"/>
    <b v="0"/>
    <n v="110"/>
    <b v="0"/>
    <x v="8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x v="0"/>
    <n v="1455210353"/>
    <n v="1451927153"/>
    <b v="0"/>
    <n v="37"/>
    <b v="0"/>
    <x v="8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x v="0"/>
    <n v="1476717319"/>
    <n v="1473693319"/>
    <b v="0"/>
    <n v="9"/>
    <b v="0"/>
    <x v="8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x v="5"/>
    <n v="1441119919"/>
    <n v="1437663919"/>
    <b v="0"/>
    <n v="29"/>
    <b v="0"/>
    <x v="8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x v="0"/>
    <n v="1477454340"/>
    <n v="1474676646"/>
    <b v="0"/>
    <n v="6"/>
    <b v="0"/>
    <x v="8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x v="0"/>
    <n v="1475766932"/>
    <n v="1473174932"/>
    <b v="0"/>
    <n v="30"/>
    <b v="0"/>
    <x v="8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x v="0"/>
    <n v="1461301574"/>
    <n v="1456121174"/>
    <b v="0"/>
    <n v="81"/>
    <b v="0"/>
    <x v="8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x v="0"/>
    <n v="1408134034"/>
    <n v="1405542034"/>
    <b v="0"/>
    <n v="4"/>
    <b v="0"/>
    <x v="8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x v="10"/>
    <n v="1486624607"/>
    <n v="1483773407"/>
    <b v="0"/>
    <n v="11"/>
    <b v="0"/>
    <x v="8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x v="5"/>
    <n v="1485147540"/>
    <n v="1481951853"/>
    <b v="0"/>
    <n v="14"/>
    <b v="0"/>
    <x v="8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x v="0"/>
    <n v="1433178060"/>
    <n v="1429290060"/>
    <b v="0"/>
    <n v="5"/>
    <b v="0"/>
    <x v="8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x v="0"/>
    <n v="1409813940"/>
    <n v="1407271598"/>
    <b v="0"/>
    <n v="45"/>
    <b v="0"/>
    <x v="8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x v="0"/>
    <n v="1447032093"/>
    <n v="1441844493"/>
    <b v="0"/>
    <n v="8"/>
    <b v="0"/>
    <x v="8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x v="0"/>
    <n v="1458925156"/>
    <n v="1456336756"/>
    <b v="0"/>
    <n v="3"/>
    <b v="0"/>
    <x v="8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x v="0"/>
    <n v="1467132185"/>
    <n v="1461948185"/>
    <b v="0"/>
    <n v="24"/>
    <b v="0"/>
    <x v="8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x v="2"/>
    <n v="1439515497"/>
    <n v="1435627497"/>
    <b v="0"/>
    <n v="18"/>
    <b v="0"/>
    <x v="8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x v="3"/>
    <n v="1456094197"/>
    <n v="1453502197"/>
    <b v="0"/>
    <n v="12"/>
    <b v="0"/>
    <x v="8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x v="9"/>
    <n v="1456385101"/>
    <n v="1453793101"/>
    <b v="0"/>
    <n v="123"/>
    <b v="0"/>
    <x v="8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x v="0"/>
    <n v="1466449140"/>
    <n v="1463392828"/>
    <b v="0"/>
    <n v="96"/>
    <b v="0"/>
    <x v="8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x v="0"/>
    <n v="1417387322"/>
    <n v="1413495722"/>
    <b v="0"/>
    <n v="31"/>
    <b v="0"/>
    <x v="8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x v="0"/>
    <n v="1407624222"/>
    <n v="1405032222"/>
    <b v="0"/>
    <n v="4"/>
    <b v="0"/>
    <x v="8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x v="0"/>
    <n v="1475431486"/>
    <n v="1472839486"/>
    <b v="0"/>
    <n v="3"/>
    <b v="0"/>
    <x v="8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x v="3"/>
    <n v="1471985640"/>
    <n v="1469289685"/>
    <b v="0"/>
    <n v="179"/>
    <b v="0"/>
    <x v="8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x v="0"/>
    <n v="1427507208"/>
    <n v="1424918808"/>
    <b v="0"/>
    <n v="3"/>
    <b v="0"/>
    <x v="8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x v="3"/>
    <n v="1451602800"/>
    <n v="1449011610"/>
    <b v="0"/>
    <n v="23"/>
    <b v="0"/>
    <x v="8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x v="1"/>
    <n v="1452384000"/>
    <n v="1447698300"/>
    <b v="0"/>
    <n v="23"/>
    <b v="0"/>
    <x v="8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x v="3"/>
    <n v="1403507050"/>
    <n v="1400051050"/>
    <b v="0"/>
    <n v="41"/>
    <b v="0"/>
    <x v="8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x v="3"/>
    <n v="1475310825"/>
    <n v="1472718825"/>
    <b v="0"/>
    <n v="0"/>
    <b v="0"/>
    <x v="8"/>
    <n v="102"/>
    <n v="0"/>
    <x v="2"/>
    <x v="8"/>
  </r>
  <r>
    <n v="989"/>
    <s v="Power Rope"/>
    <s v="The most useful phone charger you will ever buy"/>
    <n v="6000"/>
    <n v="6100"/>
    <x v="2"/>
    <x v="0"/>
    <x v="0"/>
    <n v="1475101495"/>
    <n v="1472509495"/>
    <b v="0"/>
    <n v="32"/>
    <b v="0"/>
    <x v="8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x v="0"/>
    <n v="1409770164"/>
    <n v="1407178164"/>
    <b v="0"/>
    <n v="2"/>
    <b v="0"/>
    <x v="8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x v="1"/>
    <n v="1468349460"/>
    <n v="1466186988"/>
    <b v="0"/>
    <n v="7"/>
    <b v="0"/>
    <x v="8"/>
    <n v="101"/>
    <n v="868.57"/>
    <x v="2"/>
    <x v="8"/>
  </r>
  <r>
    <n v="992"/>
    <s v="WairConditioning"/>
    <s v="The HOTTEST and COOLEST thing yet! WairConditioning... an entirely new level of comfortability!"/>
    <n v="5000"/>
    <n v="6080"/>
    <x v="2"/>
    <x v="0"/>
    <x v="0"/>
    <n v="1462655519"/>
    <n v="1457475119"/>
    <b v="0"/>
    <n v="4"/>
    <b v="0"/>
    <x v="8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x v="0"/>
    <n v="1478926800"/>
    <n v="1476054568"/>
    <b v="0"/>
    <n v="196"/>
    <b v="0"/>
    <x v="8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x v="0"/>
    <n v="1417388340"/>
    <n v="1412835530"/>
    <b v="0"/>
    <n v="11"/>
    <b v="0"/>
    <x v="8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x v="0"/>
    <n v="1417276800"/>
    <n v="1415140480"/>
    <b v="0"/>
    <n v="9"/>
    <b v="0"/>
    <x v="8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x v="0"/>
    <n v="1406474820"/>
    <n v="1403902060"/>
    <b v="0"/>
    <n v="5"/>
    <b v="0"/>
    <x v="8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x v="0"/>
    <n v="1417145297"/>
    <n v="1414549697"/>
    <b v="0"/>
    <n v="8"/>
    <b v="0"/>
    <x v="8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x v="5"/>
    <n v="1447909401"/>
    <n v="1444017801"/>
    <b v="0"/>
    <n v="229"/>
    <b v="0"/>
    <x v="8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x v="5"/>
    <n v="1415865720"/>
    <n v="1413270690"/>
    <b v="0"/>
    <n v="40"/>
    <b v="0"/>
    <x v="8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x v="0"/>
    <n v="1489537560"/>
    <n v="1484357160"/>
    <b v="0"/>
    <n v="6"/>
    <b v="0"/>
    <x v="8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x v="1"/>
    <n v="1485796613"/>
    <n v="1481908613"/>
    <b v="0"/>
    <n v="4"/>
    <b v="0"/>
    <x v="8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x v="0"/>
    <n v="1450331940"/>
    <n v="1447777514"/>
    <b v="0"/>
    <n v="22"/>
    <b v="0"/>
    <x v="8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x v="3"/>
    <n v="1489680061"/>
    <n v="1487091661"/>
    <b v="0"/>
    <n v="15"/>
    <b v="0"/>
    <x v="8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x v="0"/>
    <n v="1455814827"/>
    <n v="1453222827"/>
    <b v="0"/>
    <n v="95"/>
    <b v="0"/>
    <x v="8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x v="0"/>
    <n v="1446217183"/>
    <n v="1443538783"/>
    <b v="0"/>
    <n v="161"/>
    <b v="0"/>
    <x v="8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x v="0"/>
    <n v="1418368260"/>
    <n v="1417654672"/>
    <b v="0"/>
    <n v="8"/>
    <b v="0"/>
    <x v="8"/>
    <n v="12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x v="0"/>
    <n v="1481727623"/>
    <n v="1478095223"/>
    <b v="0"/>
    <n v="76"/>
    <b v="0"/>
    <x v="8"/>
    <n v="10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x v="10"/>
    <n v="1482953115"/>
    <n v="1480361115"/>
    <b v="0"/>
    <n v="1"/>
    <b v="0"/>
    <x v="8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x v="0"/>
    <n v="1466346646"/>
    <n v="1463754646"/>
    <b v="0"/>
    <n v="101"/>
    <b v="0"/>
    <x v="8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x v="0"/>
    <n v="1473044340"/>
    <n v="1468180462"/>
    <b v="0"/>
    <n v="4"/>
    <b v="0"/>
    <x v="8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x v="0"/>
    <n v="1418938395"/>
    <n v="1415050395"/>
    <b v="0"/>
    <n v="1"/>
    <b v="0"/>
    <x v="8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x v="0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x v="0"/>
    <n v="1451419200"/>
    <n v="1449000056"/>
    <b v="0"/>
    <n v="90"/>
    <b v="0"/>
    <x v="8"/>
    <n v="100"/>
    <n v="66.67"/>
    <x v="2"/>
    <x v="8"/>
  </r>
  <r>
    <n v="1014"/>
    <s v="CHEMION: The World's First Smart Glasses (Canceled)"/>
    <s v="CHEMION is an eyewear device that lets you show your creativity to the world."/>
    <n v="5000"/>
    <n v="6000"/>
    <x v="1"/>
    <x v="0"/>
    <x v="0"/>
    <n v="1420070615"/>
    <n v="1415750615"/>
    <b v="0"/>
    <n v="16"/>
    <b v="0"/>
    <x v="8"/>
    <n v="120"/>
    <n v="375"/>
    <x v="2"/>
    <x v="8"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x v="11"/>
    <n v="1448489095"/>
    <n v="1445893495"/>
    <b v="0"/>
    <n v="6"/>
    <b v="0"/>
    <x v="8"/>
    <n v="24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x v="0"/>
    <n v="1459992856"/>
    <n v="1456108456"/>
    <b v="0"/>
    <n v="38"/>
    <b v="0"/>
    <x v="8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x v="0"/>
    <n v="1448125935"/>
    <n v="1444666335"/>
    <b v="0"/>
    <n v="355"/>
    <b v="0"/>
    <x v="8"/>
    <n v="100"/>
    <n v="16.899999999999999"/>
    <x v="2"/>
    <x v="8"/>
  </r>
  <r>
    <n v="1018"/>
    <s v="Owl (Canceled)"/>
    <s v="Owl is a fitness tracker along with an accompanying iOS app, that is both fun and interactive for children."/>
    <n v="6000"/>
    <n v="6000"/>
    <x v="1"/>
    <x v="0"/>
    <x v="0"/>
    <n v="1468496933"/>
    <n v="1465904933"/>
    <b v="0"/>
    <n v="7"/>
    <b v="0"/>
    <x v="8"/>
    <n v="10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x v="0"/>
    <n v="1423092149"/>
    <n v="1420500149"/>
    <b v="0"/>
    <n v="400"/>
    <b v="0"/>
    <x v="8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x v="5"/>
    <n v="1433206020"/>
    <n v="1430617209"/>
    <b v="0"/>
    <n v="30"/>
    <b v="1"/>
    <x v="15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x v="0"/>
    <n v="1445054400"/>
    <n v="1443074571"/>
    <b v="1"/>
    <n v="478"/>
    <b v="1"/>
    <x v="15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x v="0"/>
    <n v="1431876677"/>
    <n v="1429284677"/>
    <b v="1"/>
    <n v="74"/>
    <b v="1"/>
    <x v="15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x v="1"/>
    <n v="1434837861"/>
    <n v="1432245861"/>
    <b v="0"/>
    <n v="131"/>
    <b v="1"/>
    <x v="15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x v="9"/>
    <n v="1454248563"/>
    <n v="1451656563"/>
    <b v="1"/>
    <n v="61"/>
    <b v="1"/>
    <x v="15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x v="0"/>
    <n v="1426532437"/>
    <n v="1423944037"/>
    <b v="1"/>
    <n v="1071"/>
    <b v="1"/>
    <x v="15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x v="1"/>
    <n v="1459414016"/>
    <n v="1456480016"/>
    <b v="1"/>
    <n v="122"/>
    <b v="1"/>
    <x v="15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x v="0"/>
    <n v="1414025347"/>
    <n v="1411433347"/>
    <b v="1"/>
    <n v="111"/>
    <b v="1"/>
    <x v="15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x v="1"/>
    <n v="1488830400"/>
    <n v="1484924605"/>
    <b v="1"/>
    <n v="255"/>
    <b v="1"/>
    <x v="15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x v="9"/>
    <n v="1428184740"/>
    <n v="1423501507"/>
    <b v="0"/>
    <n v="141"/>
    <b v="1"/>
    <x v="15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x v="0"/>
    <n v="1473680149"/>
    <n v="1472470549"/>
    <b v="0"/>
    <n v="159"/>
    <b v="1"/>
    <x v="15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x v="0"/>
    <n v="1450290010"/>
    <n v="1447698010"/>
    <b v="0"/>
    <n v="99"/>
    <b v="1"/>
    <x v="15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x v="0"/>
    <n v="1466697625"/>
    <n v="1464105625"/>
    <b v="0"/>
    <n v="96"/>
    <b v="1"/>
    <x v="15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x v="1"/>
    <n v="1481564080"/>
    <n v="1479144880"/>
    <b v="0"/>
    <n v="27"/>
    <b v="1"/>
    <x v="15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x v="0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x v="0"/>
    <n v="1423668220"/>
    <n v="1421076220"/>
    <b v="0"/>
    <n v="76"/>
    <b v="1"/>
    <x v="15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x v="0"/>
    <n v="1357545600"/>
    <n v="1354790790"/>
    <b v="0"/>
    <n v="211"/>
    <b v="1"/>
    <x v="15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x v="0"/>
    <n v="1431925200"/>
    <n v="1429991062"/>
    <b v="0"/>
    <n v="21"/>
    <b v="1"/>
    <x v="15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x v="0"/>
    <n v="1458362023"/>
    <n v="1455773623"/>
    <b v="0"/>
    <n v="61"/>
    <b v="1"/>
    <x v="15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x v="0"/>
    <n v="1481615940"/>
    <n v="1479436646"/>
    <b v="0"/>
    <n v="30"/>
    <b v="1"/>
    <x v="15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x v="0"/>
    <n v="1472317209"/>
    <n v="1469725209"/>
    <b v="0"/>
    <n v="1"/>
    <b v="0"/>
    <x v="16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x v="0"/>
    <n v="1406769992"/>
    <n v="1405041992"/>
    <b v="0"/>
    <n v="0"/>
    <b v="0"/>
    <x v="16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x v="0"/>
    <n v="1410516000"/>
    <n v="1406824948"/>
    <b v="0"/>
    <n v="1"/>
    <b v="0"/>
    <x v="16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x v="0"/>
    <n v="1432101855"/>
    <n v="1429509855"/>
    <b v="0"/>
    <n v="292"/>
    <b v="0"/>
    <x v="16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x v="0"/>
    <n v="1425587220"/>
    <n v="1420668801"/>
    <b v="0"/>
    <n v="2"/>
    <b v="0"/>
    <x v="16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x v="0"/>
    <n v="1408827550"/>
    <n v="1406235550"/>
    <b v="0"/>
    <n v="8"/>
    <b v="0"/>
    <x v="16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x v="3"/>
    <n v="1451161560"/>
    <n v="1447273560"/>
    <b v="0"/>
    <n v="0"/>
    <b v="0"/>
    <x v="16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x v="0"/>
    <n v="1415219915"/>
    <n v="1412624315"/>
    <b v="0"/>
    <n v="1"/>
    <b v="0"/>
    <x v="16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x v="0"/>
    <n v="1474766189"/>
    <n v="1471310189"/>
    <b v="0"/>
    <n v="4"/>
    <b v="0"/>
    <x v="16"/>
    <n v="103"/>
    <n v="1413.9"/>
    <x v="5"/>
    <x v="16"/>
  </r>
  <r>
    <n v="1049"/>
    <s v="J1 (Canceled)"/>
    <s v="------"/>
    <n v="5000"/>
    <n v="5651.58"/>
    <x v="1"/>
    <x v="0"/>
    <x v="0"/>
    <n v="1455272445"/>
    <n v="1452680445"/>
    <b v="0"/>
    <n v="0"/>
    <b v="0"/>
    <x v="16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x v="0"/>
    <n v="1442257677"/>
    <n v="1439665677"/>
    <b v="0"/>
    <n v="0"/>
    <b v="0"/>
    <x v="16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x v="0"/>
    <n v="1409098825"/>
    <n v="1406679625"/>
    <b v="0"/>
    <n v="0"/>
    <b v="0"/>
    <x v="16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x v="0"/>
    <n v="1465243740"/>
    <n v="1461438495"/>
    <b v="0"/>
    <n v="0"/>
    <b v="0"/>
    <x v="16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x v="0"/>
    <n v="1488773332"/>
    <n v="1486613332"/>
    <b v="0"/>
    <n v="1"/>
    <b v="0"/>
    <x v="16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x v="0"/>
    <n v="1407708000"/>
    <n v="1405110399"/>
    <b v="0"/>
    <n v="0"/>
    <b v="0"/>
    <x v="16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x v="0"/>
    <n v="1457394545"/>
    <n v="1454802545"/>
    <b v="0"/>
    <n v="0"/>
    <b v="0"/>
    <x v="16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x v="0"/>
    <n v="1429892177"/>
    <n v="1424711777"/>
    <b v="0"/>
    <n v="0"/>
    <b v="0"/>
    <x v="16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x v="0"/>
    <n v="1480888483"/>
    <n v="1478292883"/>
    <b v="0"/>
    <n v="0"/>
    <b v="0"/>
    <x v="16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x v="0"/>
    <n v="1427328000"/>
    <n v="1423777043"/>
    <b v="0"/>
    <n v="0"/>
    <b v="0"/>
    <x v="16"/>
    <n v="160"/>
    <n v="0"/>
    <x v="5"/>
    <x v="16"/>
  </r>
  <r>
    <n v="1059"/>
    <s v="Voice Over Artist (Canceled)"/>
    <s v="Turning myself into a vocal artist."/>
    <n v="5000"/>
    <n v="5585"/>
    <x v="1"/>
    <x v="0"/>
    <x v="0"/>
    <n v="1426269456"/>
    <n v="1423681056"/>
    <b v="0"/>
    <n v="0"/>
    <b v="0"/>
    <x v="16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x v="0"/>
    <n v="1429134893"/>
    <n v="1426542893"/>
    <b v="0"/>
    <n v="1"/>
    <b v="0"/>
    <x v="16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x v="0"/>
    <n v="1462150800"/>
    <n v="1456987108"/>
    <b v="0"/>
    <n v="0"/>
    <b v="0"/>
    <x v="16"/>
    <n v="279"/>
    <n v="0"/>
    <x v="5"/>
    <x v="16"/>
  </r>
  <r>
    <n v="1062"/>
    <s v="RETURNING AT A LATER DATE"/>
    <s v="SEE US ON PATREON www.badgirlartwork.com"/>
    <n v="5000"/>
    <n v="5570"/>
    <x v="1"/>
    <x v="0"/>
    <x v="0"/>
    <n v="1468351341"/>
    <n v="1467746541"/>
    <b v="0"/>
    <n v="4"/>
    <b v="0"/>
    <x v="16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x v="0"/>
    <n v="1472604262"/>
    <n v="1470012262"/>
    <b v="0"/>
    <n v="0"/>
    <b v="0"/>
    <x v="16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x v="0"/>
    <n v="1373174903"/>
    <n v="1369286903"/>
    <b v="0"/>
    <n v="123"/>
    <b v="0"/>
    <x v="17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x v="2"/>
    <n v="1392800922"/>
    <n v="1390381722"/>
    <b v="0"/>
    <n v="5"/>
    <b v="0"/>
    <x v="17"/>
    <n v="111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x v="0"/>
    <n v="1375657582"/>
    <n v="1371769582"/>
    <b v="0"/>
    <n v="148"/>
    <b v="0"/>
    <x v="17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x v="0"/>
    <n v="1387657931"/>
    <n v="1385065931"/>
    <b v="0"/>
    <n v="10"/>
    <b v="0"/>
    <x v="17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x v="0"/>
    <n v="1460274864"/>
    <n v="1457686464"/>
    <b v="0"/>
    <n v="4"/>
    <b v="0"/>
    <x v="17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x v="0"/>
    <n v="1385447459"/>
    <n v="1382679059"/>
    <b v="0"/>
    <n v="21"/>
    <b v="0"/>
    <x v="17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x v="0"/>
    <n v="1349050622"/>
    <n v="1347322622"/>
    <b v="0"/>
    <n v="2"/>
    <b v="0"/>
    <x v="17"/>
    <n v="110"/>
    <n v="2755"/>
    <x v="6"/>
    <x v="17"/>
  </r>
  <r>
    <n v="1071"/>
    <s v="DJ's Bane"/>
    <s v="I'm making a game where you choose how you want to kill the DJ, so you yourself can decide what music will be played at the party."/>
    <n v="2500"/>
    <n v="5509"/>
    <x v="2"/>
    <x v="10"/>
    <x v="8"/>
    <n v="1447787093"/>
    <n v="1445191493"/>
    <b v="0"/>
    <n v="0"/>
    <b v="0"/>
    <x v="17"/>
    <n v="22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x v="0"/>
    <n v="1391630297"/>
    <n v="1389038297"/>
    <b v="0"/>
    <n v="4"/>
    <b v="0"/>
    <x v="17"/>
    <n v="11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x v="0"/>
    <n v="1318806541"/>
    <n v="1316214541"/>
    <b v="0"/>
    <n v="1"/>
    <b v="0"/>
    <x v="17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x v="0"/>
    <n v="1388808545"/>
    <n v="1386216545"/>
    <b v="0"/>
    <n v="30"/>
    <b v="0"/>
    <x v="17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x v="0"/>
    <n v="1336340516"/>
    <n v="1333748516"/>
    <b v="0"/>
    <n v="3"/>
    <b v="0"/>
    <x v="17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x v="0"/>
    <n v="1410426250"/>
    <n v="1405674250"/>
    <b v="0"/>
    <n v="975"/>
    <b v="0"/>
    <x v="17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x v="0"/>
    <n v="1452744011"/>
    <n v="1450152011"/>
    <b v="0"/>
    <n v="167"/>
    <b v="0"/>
    <x v="17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x v="0"/>
    <n v="1311309721"/>
    <n v="1307421721"/>
    <b v="0"/>
    <n v="5"/>
    <b v="0"/>
    <x v="17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x v="3"/>
    <n v="1463232936"/>
    <n v="1461072936"/>
    <b v="0"/>
    <n v="18"/>
    <b v="0"/>
    <x v="17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x v="0"/>
    <n v="1399778333"/>
    <n v="1397186333"/>
    <b v="0"/>
    <n v="98"/>
    <b v="0"/>
    <x v="17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x v="0"/>
    <n v="1422483292"/>
    <n v="1419891292"/>
    <b v="0"/>
    <n v="4"/>
    <b v="0"/>
    <x v="17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x v="0"/>
    <n v="1344635088"/>
    <n v="1342043088"/>
    <b v="0"/>
    <n v="3"/>
    <b v="0"/>
    <x v="17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x v="5"/>
    <n v="1406994583"/>
    <n v="1401810583"/>
    <b v="0"/>
    <n v="1"/>
    <b v="0"/>
    <x v="17"/>
    <n v="35"/>
    <n v="5452"/>
    <x v="6"/>
    <x v="17"/>
  </r>
  <r>
    <n v="1084"/>
    <s v="My own channel"/>
    <s v="I want to start my own channel for gaming"/>
    <n v="3500"/>
    <n v="5443"/>
    <x v="2"/>
    <x v="0"/>
    <x v="0"/>
    <n v="1407534804"/>
    <n v="1404942804"/>
    <b v="0"/>
    <n v="0"/>
    <b v="0"/>
    <x v="17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x v="5"/>
    <n v="1457967975"/>
    <n v="1455379575"/>
    <b v="0"/>
    <n v="9"/>
    <b v="0"/>
    <x v="17"/>
    <n v="272"/>
    <n v="604.11"/>
    <x v="6"/>
    <x v="17"/>
  </r>
  <r>
    <n v="1086"/>
    <s v="Cyber Universe Online"/>
    <s v="Humanity's future in the Galaxy"/>
    <n v="5000"/>
    <n v="5433"/>
    <x v="2"/>
    <x v="0"/>
    <x v="0"/>
    <n v="1408913291"/>
    <n v="1406321291"/>
    <b v="0"/>
    <n v="2"/>
    <b v="0"/>
    <x v="17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x v="0"/>
    <n v="1402852087"/>
    <n v="1400260087"/>
    <b v="0"/>
    <n v="0"/>
    <b v="0"/>
    <x v="17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x v="0"/>
    <n v="1398366667"/>
    <n v="1395774667"/>
    <b v="0"/>
    <n v="147"/>
    <b v="0"/>
    <x v="17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x v="3"/>
    <n v="1435293175"/>
    <n v="1432701175"/>
    <b v="0"/>
    <n v="49"/>
    <b v="0"/>
    <x v="17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x v="2"/>
    <n v="1432873653"/>
    <n v="1430281653"/>
    <b v="0"/>
    <n v="1"/>
    <b v="0"/>
    <x v="17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x v="1"/>
    <n v="1460313672"/>
    <n v="1457725272"/>
    <b v="0"/>
    <n v="2"/>
    <b v="0"/>
    <x v="17"/>
    <n v="15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x v="0"/>
    <n v="1357432638"/>
    <n v="1354840638"/>
    <b v="0"/>
    <n v="7"/>
    <b v="0"/>
    <x v="17"/>
    <n v="108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x v="5"/>
    <n v="1455232937"/>
    <n v="1453936937"/>
    <b v="0"/>
    <n v="4"/>
    <b v="0"/>
    <x v="17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x v="0"/>
    <n v="1318180033"/>
    <n v="1315588033"/>
    <b v="0"/>
    <n v="27"/>
    <b v="0"/>
    <x v="17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x v="0"/>
    <n v="1377867220"/>
    <n v="1375275220"/>
    <b v="0"/>
    <n v="94"/>
    <b v="0"/>
    <x v="17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x v="0"/>
    <n v="1412393400"/>
    <n v="1409747154"/>
    <b v="0"/>
    <n v="29"/>
    <b v="0"/>
    <x v="17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x v="0"/>
    <n v="1393786877"/>
    <n v="1390330877"/>
    <b v="0"/>
    <n v="7"/>
    <b v="0"/>
    <x v="17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x v="0"/>
    <n v="1397413095"/>
    <n v="1394821095"/>
    <b v="0"/>
    <n v="22"/>
    <b v="0"/>
    <x v="17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x v="1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x v="3"/>
    <n v="1455417571"/>
    <n v="1452825571"/>
    <b v="0"/>
    <n v="10"/>
    <b v="0"/>
    <x v="17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x v="0"/>
    <n v="1468519920"/>
    <n v="1466188338"/>
    <b v="0"/>
    <n v="6"/>
    <b v="0"/>
    <x v="17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x v="0"/>
    <n v="1386568740"/>
    <n v="1383095125"/>
    <b v="0"/>
    <n v="24"/>
    <b v="0"/>
    <x v="17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x v="0"/>
    <n v="1466227190"/>
    <n v="1461043190"/>
    <b v="0"/>
    <n v="15"/>
    <b v="0"/>
    <x v="17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x v="1"/>
    <n v="1402480221"/>
    <n v="1399888221"/>
    <b v="0"/>
    <n v="37"/>
    <b v="0"/>
    <x v="17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x v="0"/>
    <n v="1395627327"/>
    <n v="1393038927"/>
    <b v="0"/>
    <n v="20"/>
    <b v="0"/>
    <x v="17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x v="0"/>
    <n v="1333557975"/>
    <n v="1330969575"/>
    <b v="0"/>
    <n v="7"/>
    <b v="0"/>
    <x v="17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x v="0"/>
    <n v="1406148024"/>
    <n v="1403556024"/>
    <b v="0"/>
    <n v="0"/>
    <b v="0"/>
    <x v="17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x v="0"/>
    <n v="1334326635"/>
    <n v="1329146235"/>
    <b v="0"/>
    <n v="21"/>
    <b v="0"/>
    <x v="17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x v="0"/>
    <n v="1479495790"/>
    <n v="1476900190"/>
    <b v="0"/>
    <n v="3"/>
    <b v="0"/>
    <x v="17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x v="0"/>
    <n v="1354919022"/>
    <n v="1352327022"/>
    <b v="0"/>
    <n v="11"/>
    <b v="0"/>
    <x v="17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x v="0"/>
    <n v="1452228790"/>
    <n v="1449636790"/>
    <b v="0"/>
    <n v="1"/>
    <b v="0"/>
    <x v="17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x v="0"/>
    <n v="1421656200"/>
    <n v="1416507211"/>
    <b v="0"/>
    <n v="312"/>
    <b v="0"/>
    <x v="17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x v="1"/>
    <n v="1408058820"/>
    <n v="1405466820"/>
    <b v="0"/>
    <n v="1"/>
    <b v="0"/>
    <x v="17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x v="1"/>
    <n v="1381306687"/>
    <n v="1378714687"/>
    <b v="0"/>
    <n v="3"/>
    <b v="0"/>
    <x v="17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x v="0"/>
    <n v="1459352495"/>
    <n v="1456764095"/>
    <b v="0"/>
    <n v="4"/>
    <b v="0"/>
    <x v="17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x v="0"/>
    <n v="1339273208"/>
    <n v="1334089208"/>
    <b v="0"/>
    <n v="10"/>
    <b v="0"/>
    <x v="17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x v="3"/>
    <n v="1451053313"/>
    <n v="1448461313"/>
    <b v="0"/>
    <n v="8"/>
    <b v="0"/>
    <x v="17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x v="2"/>
    <n v="1396666779"/>
    <n v="1394078379"/>
    <b v="0"/>
    <n v="3"/>
    <b v="0"/>
    <x v="17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x v="0"/>
    <n v="1396810864"/>
    <n v="1395687664"/>
    <b v="0"/>
    <n v="1"/>
    <b v="0"/>
    <x v="17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x v="0"/>
    <n v="1319835400"/>
    <n v="1315947400"/>
    <b v="0"/>
    <n v="0"/>
    <b v="0"/>
    <x v="17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x v="0"/>
    <n v="1457904316"/>
    <n v="1455315916"/>
    <b v="0"/>
    <n v="5"/>
    <b v="0"/>
    <x v="17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x v="1"/>
    <n v="1369932825"/>
    <n v="1368723225"/>
    <b v="0"/>
    <n v="0"/>
    <b v="0"/>
    <x v="17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x v="0"/>
    <n v="1397910848"/>
    <n v="1395318848"/>
    <b v="0"/>
    <n v="3"/>
    <b v="0"/>
    <x v="17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x v="0"/>
    <n v="1430409651"/>
    <n v="1427817651"/>
    <b v="0"/>
    <n v="7"/>
    <b v="0"/>
    <x v="18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x v="1"/>
    <n v="1443193130"/>
    <n v="1438009130"/>
    <b v="0"/>
    <n v="0"/>
    <b v="0"/>
    <x v="18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x v="0"/>
    <n v="1468482694"/>
    <n v="1465890694"/>
    <b v="0"/>
    <n v="2"/>
    <b v="0"/>
    <x v="18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x v="0"/>
    <n v="1416000600"/>
    <n v="1413318600"/>
    <b v="0"/>
    <n v="23"/>
    <b v="0"/>
    <x v="18"/>
    <n v="105"/>
    <n v="227.57"/>
    <x v="6"/>
    <x v="18"/>
  </r>
  <r>
    <n v="1128"/>
    <s v="Flying Turds"/>
    <s v="#havingfunFTW"/>
    <n v="280000"/>
    <n v="5233"/>
    <x v="2"/>
    <x v="1"/>
    <x v="1"/>
    <n v="1407425717"/>
    <n v="1404833717"/>
    <b v="0"/>
    <n v="1"/>
    <b v="0"/>
    <x v="18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x v="0"/>
    <n v="1465107693"/>
    <n v="1462515693"/>
    <b v="0"/>
    <n v="2"/>
    <b v="0"/>
    <x v="18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x v="0"/>
    <n v="1416963300"/>
    <n v="1411775700"/>
    <b v="0"/>
    <n v="3"/>
    <b v="0"/>
    <x v="18"/>
    <n v="131"/>
    <n v="1742"/>
    <x v="6"/>
    <x v="18"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x v="2"/>
    <n v="1450993668"/>
    <n v="1448401668"/>
    <b v="0"/>
    <n v="0"/>
    <b v="0"/>
    <x v="18"/>
    <n v="105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x v="5"/>
    <n v="1483238771"/>
    <n v="1480646771"/>
    <b v="0"/>
    <n v="13"/>
    <b v="0"/>
    <x v="18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x v="1"/>
    <n v="1406799981"/>
    <n v="1404207981"/>
    <b v="0"/>
    <n v="1"/>
    <b v="0"/>
    <x v="18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x v="2"/>
    <n v="1417235580"/>
    <n v="1416034228"/>
    <b v="0"/>
    <n v="1"/>
    <b v="0"/>
    <x v="18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x v="3"/>
    <n v="1470527094"/>
    <n v="1467935094"/>
    <b v="0"/>
    <n v="1"/>
    <b v="0"/>
    <x v="18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x v="3"/>
    <n v="1450541229"/>
    <n v="1447949229"/>
    <b v="0"/>
    <n v="6"/>
    <b v="0"/>
    <x v="18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x v="0"/>
    <n v="1461440421"/>
    <n v="1458848421"/>
    <b v="0"/>
    <n v="39"/>
    <b v="0"/>
    <x v="18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x v="0"/>
    <n v="1485035131"/>
    <n v="1483307131"/>
    <b v="0"/>
    <n v="4"/>
    <b v="0"/>
    <x v="18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x v="0"/>
    <n v="1420100426"/>
    <n v="1417508426"/>
    <b v="0"/>
    <n v="1"/>
    <b v="0"/>
    <x v="18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x v="1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0"/>
    <n v="5176"/>
    <x v="2"/>
    <x v="12"/>
    <x v="3"/>
    <n v="1436460450"/>
    <n v="1433868450"/>
    <b v="0"/>
    <n v="0"/>
    <b v="0"/>
    <x v="18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x v="0"/>
    <n v="1424131727"/>
    <n v="1421539727"/>
    <b v="0"/>
    <n v="0"/>
    <b v="0"/>
    <x v="18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x v="0"/>
    <n v="1450327126"/>
    <n v="1447735126"/>
    <b v="0"/>
    <n v="8"/>
    <b v="0"/>
    <x v="18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x v="0"/>
    <n v="1430281320"/>
    <n v="1427689320"/>
    <b v="0"/>
    <n v="0"/>
    <b v="0"/>
    <x v="19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x v="0"/>
    <n v="1412272592"/>
    <n v="1407088592"/>
    <b v="0"/>
    <n v="1"/>
    <b v="0"/>
    <x v="19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x v="0"/>
    <n v="1399071173"/>
    <n v="1395787973"/>
    <b v="0"/>
    <n v="12"/>
    <b v="0"/>
    <x v="19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x v="5"/>
    <n v="1413760783"/>
    <n v="1408576783"/>
    <b v="0"/>
    <n v="0"/>
    <b v="0"/>
    <x v="19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x v="0"/>
    <n v="1480568781"/>
    <n v="1477973181"/>
    <b v="0"/>
    <n v="3"/>
    <b v="0"/>
    <x v="19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x v="0"/>
    <n v="1466096566"/>
    <n v="1463504566"/>
    <b v="0"/>
    <n v="2"/>
    <b v="0"/>
    <x v="19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x v="0"/>
    <n v="1452293675"/>
    <n v="1447109675"/>
    <b v="0"/>
    <n v="6"/>
    <b v="0"/>
    <x v="19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x v="0"/>
    <n v="1441592863"/>
    <n v="1439000863"/>
    <b v="0"/>
    <n v="0"/>
    <b v="0"/>
    <x v="19"/>
    <n v="102"/>
    <n v="0"/>
    <x v="7"/>
    <x v="19"/>
  </r>
  <r>
    <n v="1152"/>
    <s v="Peruvian King Food Truck"/>
    <s v="Peruvian food truck with an LA twist."/>
    <n v="4000"/>
    <n v="5100"/>
    <x v="2"/>
    <x v="0"/>
    <x v="0"/>
    <n v="1431709312"/>
    <n v="1429117312"/>
    <b v="0"/>
    <n v="15"/>
    <b v="0"/>
    <x v="19"/>
    <n v="128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x v="0"/>
    <n v="1434647305"/>
    <n v="1432055305"/>
    <b v="0"/>
    <n v="1"/>
    <b v="0"/>
    <x v="19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x v="0"/>
    <n v="1441507006"/>
    <n v="1438915006"/>
    <b v="0"/>
    <n v="3"/>
    <b v="0"/>
    <x v="19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x v="0"/>
    <n v="1408040408"/>
    <n v="1405448408"/>
    <b v="0"/>
    <n v="8"/>
    <b v="0"/>
    <x v="19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x v="0"/>
    <n v="1424742162"/>
    <n v="1422150162"/>
    <b v="0"/>
    <n v="0"/>
    <b v="0"/>
    <x v="19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x v="0"/>
    <n v="1417795480"/>
    <n v="1412607880"/>
    <b v="0"/>
    <n v="3"/>
    <b v="0"/>
    <x v="19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x v="0"/>
    <n v="1418091128"/>
    <n v="1415499128"/>
    <b v="0"/>
    <n v="3"/>
    <b v="0"/>
    <x v="19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x v="0"/>
    <n v="1435679100"/>
    <n v="1433006765"/>
    <b v="0"/>
    <n v="0"/>
    <b v="0"/>
    <x v="19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x v="0"/>
    <n v="1427510586"/>
    <n v="1424922186"/>
    <b v="0"/>
    <n v="19"/>
    <b v="0"/>
    <x v="19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x v="0"/>
    <n v="1432047989"/>
    <n v="1430233589"/>
    <b v="0"/>
    <n v="0"/>
    <b v="0"/>
    <x v="19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x v="0"/>
    <n v="1411662264"/>
    <n v="1408983864"/>
    <b v="0"/>
    <n v="2"/>
    <b v="0"/>
    <x v="19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x v="0"/>
    <n v="1407604920"/>
    <n v="1405012920"/>
    <b v="0"/>
    <n v="0"/>
    <b v="0"/>
    <x v="19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x v="0"/>
    <n v="1466270582"/>
    <n v="1463678582"/>
    <b v="0"/>
    <n v="0"/>
    <b v="0"/>
    <x v="19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x v="0"/>
    <n v="1404623330"/>
    <n v="1401685730"/>
    <b v="0"/>
    <n v="25"/>
    <b v="0"/>
    <x v="19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x v="0"/>
    <n v="1435291200"/>
    <n v="1432640342"/>
    <b v="0"/>
    <n v="8"/>
    <b v="0"/>
    <x v="19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x v="0"/>
    <n v="1410543495"/>
    <n v="1407865095"/>
    <b v="0"/>
    <n v="16"/>
    <b v="0"/>
    <x v="19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x v="0"/>
    <n v="1474507065"/>
    <n v="1471915065"/>
    <b v="0"/>
    <n v="3"/>
    <b v="0"/>
    <x v="19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x v="0"/>
    <n v="1424593763"/>
    <n v="1422001763"/>
    <b v="0"/>
    <n v="3"/>
    <b v="0"/>
    <x v="19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x v="1"/>
    <n v="1433021171"/>
    <n v="1430429171"/>
    <b v="0"/>
    <n v="2"/>
    <b v="0"/>
    <x v="19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x v="0"/>
    <n v="1415909927"/>
    <n v="1414351127"/>
    <b v="0"/>
    <n v="1"/>
    <b v="0"/>
    <x v="19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x v="0"/>
    <n v="1408551752"/>
    <n v="1405959752"/>
    <b v="0"/>
    <n v="0"/>
    <b v="0"/>
    <x v="19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x v="0"/>
    <n v="1438576057"/>
    <n v="1435552057"/>
    <b v="0"/>
    <n v="1"/>
    <b v="0"/>
    <x v="19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x v="0"/>
    <n v="1462738327"/>
    <n v="1460146327"/>
    <b v="0"/>
    <n v="19"/>
    <b v="0"/>
    <x v="19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x v="0"/>
    <n v="1436981339"/>
    <n v="1434389339"/>
    <b v="0"/>
    <n v="9"/>
    <b v="0"/>
    <x v="19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x v="2"/>
    <n v="1488805200"/>
    <n v="1484094498"/>
    <b v="0"/>
    <n v="1"/>
    <b v="0"/>
    <x v="19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x v="1"/>
    <n v="1413388296"/>
    <n v="1410796296"/>
    <b v="0"/>
    <n v="0"/>
    <b v="0"/>
    <x v="19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x v="0"/>
    <n v="1408225452"/>
    <n v="1405633452"/>
    <b v="0"/>
    <n v="1"/>
    <b v="0"/>
    <x v="19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x v="5"/>
    <n v="1446052627"/>
    <n v="1443460627"/>
    <b v="0"/>
    <n v="5"/>
    <b v="0"/>
    <x v="19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x v="0"/>
    <n v="1403983314"/>
    <n v="1400786514"/>
    <b v="0"/>
    <n v="85"/>
    <b v="0"/>
    <x v="19"/>
    <n v="100"/>
    <n v="58.83"/>
    <x v="7"/>
    <x v="19"/>
  </r>
  <r>
    <n v="1181"/>
    <s v="Gringo Loco Tacos Food Truck"/>
    <s v="Bringing the best tacos to the streets of Chicago!"/>
    <n v="5000"/>
    <n v="5000"/>
    <x v="2"/>
    <x v="0"/>
    <x v="0"/>
    <n v="1425197321"/>
    <n v="1422605321"/>
    <b v="0"/>
    <n v="3"/>
    <b v="0"/>
    <x v="19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x v="0"/>
    <n v="1484239320"/>
    <n v="1482609088"/>
    <b v="0"/>
    <n v="4"/>
    <b v="0"/>
    <x v="19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x v="0"/>
    <n v="1478059140"/>
    <n v="1476391223"/>
    <b v="0"/>
    <n v="3"/>
    <b v="0"/>
    <x v="19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x v="1"/>
    <n v="1486391011"/>
    <n v="1483712611"/>
    <b v="0"/>
    <n v="375"/>
    <b v="1"/>
    <x v="20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x v="0"/>
    <n v="1433736000"/>
    <n v="1430945149"/>
    <b v="0"/>
    <n v="111"/>
    <b v="1"/>
    <x v="20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x v="1"/>
    <n v="1433198520"/>
    <n v="1430340195"/>
    <b v="0"/>
    <n v="123"/>
    <b v="1"/>
    <x v="20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x v="0"/>
    <n v="1431885600"/>
    <n v="1429133323"/>
    <b v="0"/>
    <n v="70"/>
    <b v="1"/>
    <x v="20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x v="5"/>
    <n v="1482943740"/>
    <n v="1481129340"/>
    <b v="0"/>
    <n v="85"/>
    <b v="1"/>
    <x v="20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x v="0"/>
    <n v="1467242995"/>
    <n v="1465428595"/>
    <b v="0"/>
    <n v="86"/>
    <b v="1"/>
    <x v="20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x v="0"/>
    <n v="1409500725"/>
    <n v="1406908725"/>
    <b v="0"/>
    <n v="13"/>
    <b v="1"/>
    <x v="20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x v="0"/>
    <n v="1458480560"/>
    <n v="1455892160"/>
    <b v="0"/>
    <n v="33"/>
    <b v="1"/>
    <x v="20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x v="1"/>
    <n v="1486814978"/>
    <n v="1484222978"/>
    <b v="0"/>
    <n v="15"/>
    <b v="1"/>
    <x v="20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x v="0"/>
    <n v="1460223453"/>
    <n v="1455043053"/>
    <b v="0"/>
    <n v="273"/>
    <b v="1"/>
    <x v="20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x v="3"/>
    <n v="1428493379"/>
    <n v="1425901379"/>
    <b v="0"/>
    <n v="714"/>
    <b v="1"/>
    <x v="20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x v="3"/>
    <n v="1450602000"/>
    <n v="1445415653"/>
    <b v="0"/>
    <n v="170"/>
    <b v="1"/>
    <x v="20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x v="1"/>
    <n v="1450467539"/>
    <n v="1447875539"/>
    <b v="0"/>
    <n v="512"/>
    <b v="1"/>
    <x v="20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x v="0"/>
    <n v="1465797540"/>
    <n v="1463155034"/>
    <b v="0"/>
    <n v="314"/>
    <b v="1"/>
    <x v="20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x v="0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x v="1"/>
    <n v="1436380200"/>
    <n v="1433615400"/>
    <b v="0"/>
    <n v="9"/>
    <b v="1"/>
    <x v="20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x v="0"/>
    <n v="1429183656"/>
    <n v="1427369256"/>
    <b v="0"/>
    <n v="103"/>
    <b v="1"/>
    <x v="20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x v="1"/>
    <n v="1468593246"/>
    <n v="1466001246"/>
    <b v="0"/>
    <n v="111"/>
    <b v="1"/>
    <x v="20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x v="2"/>
    <n v="1435388154"/>
    <n v="1432796154"/>
    <b v="0"/>
    <n v="271"/>
    <b v="1"/>
    <x v="20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x v="0"/>
    <n v="1433083527"/>
    <n v="1430491527"/>
    <b v="0"/>
    <n v="101"/>
    <b v="1"/>
    <x v="20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x v="0"/>
    <n v="1449205200"/>
    <n v="1445363833"/>
    <b v="0"/>
    <n v="57"/>
    <b v="1"/>
    <x v="20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x v="3"/>
    <n v="1434197351"/>
    <n v="1431605351"/>
    <b v="0"/>
    <n v="62"/>
    <b v="1"/>
    <x v="20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x v="3"/>
    <n v="1489238940"/>
    <n v="1486406253"/>
    <b v="0"/>
    <n v="32"/>
    <b v="1"/>
    <x v="20"/>
    <n v="117"/>
    <n v="146.41"/>
    <x v="8"/>
    <x v="20"/>
  </r>
  <r>
    <n v="1207"/>
    <s v="ITALIANA"/>
    <s v="A humanistic photo book about ancestral &amp; post-modern Italy."/>
    <n v="3500"/>
    <n v="4678.5"/>
    <x v="0"/>
    <x v="13"/>
    <x v="3"/>
    <n v="1459418400"/>
    <n v="1456827573"/>
    <b v="0"/>
    <n v="141"/>
    <b v="1"/>
    <x v="20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x v="0"/>
    <n v="1458835264"/>
    <n v="1456246864"/>
    <b v="0"/>
    <n v="75"/>
    <b v="1"/>
    <x v="20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x v="0"/>
    <n v="1488053905"/>
    <n v="1485461905"/>
    <b v="0"/>
    <n v="46"/>
    <b v="1"/>
    <x v="20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x v="9"/>
    <n v="1433106000"/>
    <n v="1431124572"/>
    <b v="0"/>
    <n v="103"/>
    <b v="1"/>
    <x v="20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x v="5"/>
    <n v="1465505261"/>
    <n v="1464209261"/>
    <b v="0"/>
    <n v="6"/>
    <b v="1"/>
    <x v="20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x v="0"/>
    <n v="1448586000"/>
    <n v="1447195695"/>
    <b v="0"/>
    <n v="83"/>
    <b v="1"/>
    <x v="20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x v="1"/>
    <n v="1485886100"/>
    <n v="1482862100"/>
    <b v="0"/>
    <n v="108"/>
    <b v="1"/>
    <x v="20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x v="0"/>
    <n v="1433880605"/>
    <n v="1428696605"/>
    <b v="0"/>
    <n v="25"/>
    <b v="1"/>
    <x v="20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x v="0"/>
    <n v="1401487756"/>
    <n v="1398895756"/>
    <b v="0"/>
    <n v="549"/>
    <b v="1"/>
    <x v="20"/>
    <n v="155"/>
    <n v="8.4499999999999993"/>
    <x v="8"/>
    <x v="20"/>
  </r>
  <r>
    <n v="1216"/>
    <s v="In Training: a book of Bonsai photographs"/>
    <s v="A fine art photography book taking a new look at the art of bonsai."/>
    <n v="15000"/>
    <n v="4635"/>
    <x v="0"/>
    <x v="0"/>
    <x v="0"/>
    <n v="1443826980"/>
    <n v="1441032457"/>
    <b v="0"/>
    <n v="222"/>
    <b v="1"/>
    <x v="20"/>
    <n v="31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x v="0"/>
    <n v="1468524340"/>
    <n v="1465932340"/>
    <b v="0"/>
    <n v="183"/>
    <b v="1"/>
    <x v="20"/>
    <n v="4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x v="0"/>
    <n v="1446346800"/>
    <n v="1443714800"/>
    <b v="0"/>
    <n v="89"/>
    <b v="1"/>
    <x v="20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x v="0"/>
    <n v="1476961513"/>
    <n v="1474369513"/>
    <b v="0"/>
    <n v="253"/>
    <b v="1"/>
    <x v="20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x v="3"/>
    <n v="1440515112"/>
    <n v="1437923112"/>
    <b v="0"/>
    <n v="140"/>
    <b v="1"/>
    <x v="20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x v="1"/>
    <n v="1480809600"/>
    <n v="1478431488"/>
    <b v="0"/>
    <n v="103"/>
    <b v="1"/>
    <x v="20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x v="5"/>
    <n v="1459483200"/>
    <n v="1456852647"/>
    <b v="0"/>
    <n v="138"/>
    <b v="1"/>
    <x v="20"/>
    <n v="102"/>
    <n v="33.11"/>
    <x v="8"/>
    <x v="20"/>
  </r>
  <r>
    <n v="1223"/>
    <s v="YOSEMITE PEOPLE"/>
    <s v="A photography book focusing on the people rather than the nature at Yosemite National Park."/>
    <n v="15000"/>
    <n v="4565"/>
    <x v="0"/>
    <x v="0"/>
    <x v="0"/>
    <n v="1478754909"/>
    <n v="1476159309"/>
    <b v="0"/>
    <n v="191"/>
    <b v="1"/>
    <x v="20"/>
    <n v="30"/>
    <n v="23.9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x v="0"/>
    <n v="1402060302"/>
    <n v="1396876302"/>
    <b v="0"/>
    <n v="18"/>
    <b v="0"/>
    <x v="21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x v="0"/>
    <n v="1382478278"/>
    <n v="1377294278"/>
    <b v="0"/>
    <n v="3"/>
    <b v="0"/>
    <x v="21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x v="0"/>
    <n v="1398042000"/>
    <n v="1395089981"/>
    <b v="0"/>
    <n v="40"/>
    <b v="0"/>
    <x v="21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x v="0"/>
    <n v="1407394800"/>
    <n v="1404770616"/>
    <b v="0"/>
    <n v="0"/>
    <b v="0"/>
    <x v="21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x v="0"/>
    <n v="1317231008"/>
    <n v="1312047008"/>
    <b v="0"/>
    <n v="24"/>
    <b v="0"/>
    <x v="21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x v="0"/>
    <n v="1334592000"/>
    <n v="1331982127"/>
    <b v="0"/>
    <n v="1"/>
    <b v="0"/>
    <x v="21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x v="0"/>
    <n v="1298589630"/>
    <n v="1295997630"/>
    <b v="0"/>
    <n v="0"/>
    <b v="0"/>
    <x v="21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x v="0"/>
    <n v="1440723600"/>
    <n v="1436394968"/>
    <b v="0"/>
    <n v="0"/>
    <b v="0"/>
    <x v="21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x v="0"/>
    <n v="1381090870"/>
    <n v="1377030070"/>
    <b v="0"/>
    <n v="1"/>
    <b v="0"/>
    <x v="21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x v="0"/>
    <n v="1329864374"/>
    <n v="1328049974"/>
    <b v="0"/>
    <n v="6"/>
    <b v="0"/>
    <x v="21"/>
    <n v="113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x v="1"/>
    <n v="1422903342"/>
    <n v="1420311342"/>
    <b v="0"/>
    <n v="0"/>
    <b v="0"/>
    <x v="21"/>
    <n v="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x v="0"/>
    <n v="1387077299"/>
    <n v="1383621299"/>
    <b v="0"/>
    <n v="6"/>
    <b v="0"/>
    <x v="21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x v="0"/>
    <n v="1343491200"/>
    <n v="1342801164"/>
    <b v="0"/>
    <n v="0"/>
    <b v="0"/>
    <x v="21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x v="0"/>
    <n v="1345790865"/>
    <n v="1344062865"/>
    <b v="0"/>
    <n v="0"/>
    <b v="0"/>
    <x v="21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x v="0"/>
    <n v="1312641536"/>
    <n v="1310049536"/>
    <b v="0"/>
    <n v="3"/>
    <b v="0"/>
    <x v="21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x v="0"/>
    <n v="1325804767"/>
    <n v="1323212767"/>
    <b v="0"/>
    <n v="0"/>
    <b v="0"/>
    <x v="21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x v="0"/>
    <n v="1373665860"/>
    <n v="1368579457"/>
    <b v="0"/>
    <n v="8"/>
    <b v="0"/>
    <x v="21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x v="0"/>
    <n v="1414994340"/>
    <n v="1413057980"/>
    <b v="0"/>
    <n v="34"/>
    <b v="0"/>
    <x v="21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x v="0"/>
    <n v="1315747080"/>
    <n v="1314417502"/>
    <b v="0"/>
    <n v="1"/>
    <b v="0"/>
    <x v="21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x v="0"/>
    <n v="1310158800"/>
    <n v="1304888771"/>
    <b v="0"/>
    <n v="38"/>
    <b v="0"/>
    <x v="21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x v="0"/>
    <n v="1366664400"/>
    <n v="1363981723"/>
    <b v="1"/>
    <n v="45"/>
    <b v="1"/>
    <x v="11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x v="0"/>
    <n v="1402755834"/>
    <n v="1400163834"/>
    <b v="1"/>
    <n v="17"/>
    <b v="1"/>
    <x v="11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x v="0"/>
    <n v="1323136949"/>
    <n v="1319245349"/>
    <b v="1"/>
    <n v="31"/>
    <b v="1"/>
    <x v="11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x v="0"/>
    <n v="1367823655"/>
    <n v="1365231655"/>
    <b v="1"/>
    <n v="50"/>
    <b v="1"/>
    <x v="11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x v="0"/>
    <n v="1402642740"/>
    <n v="1399563953"/>
    <b v="1"/>
    <n v="59"/>
    <b v="1"/>
    <x v="11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x v="0"/>
    <n v="1341683211"/>
    <n v="1339091211"/>
    <b v="1"/>
    <n v="81"/>
    <b v="1"/>
    <x v="11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x v="0"/>
    <n v="1410017131"/>
    <n v="1406129131"/>
    <b v="1"/>
    <n v="508"/>
    <b v="1"/>
    <x v="11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x v="0"/>
    <n v="1316979167"/>
    <n v="1311795167"/>
    <b v="1"/>
    <n v="74"/>
    <b v="1"/>
    <x v="11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x v="0"/>
    <n v="1382658169"/>
    <n v="1380238969"/>
    <b v="1"/>
    <n v="141"/>
    <b v="1"/>
    <x v="11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x v="0"/>
    <n v="1409770107"/>
    <n v="1407178107"/>
    <b v="1"/>
    <n v="711"/>
    <b v="1"/>
    <x v="11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x v="0"/>
    <n v="1293857940"/>
    <n v="1288968886"/>
    <b v="1"/>
    <n v="141"/>
    <b v="1"/>
    <x v="11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x v="0"/>
    <n v="1385932652"/>
    <n v="1383337052"/>
    <b v="1"/>
    <n v="109"/>
    <b v="1"/>
    <x v="11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x v="0"/>
    <n v="1329084231"/>
    <n v="1326492231"/>
    <b v="1"/>
    <n v="361"/>
    <b v="1"/>
    <x v="11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x v="0"/>
    <n v="1301792590"/>
    <n v="1297562590"/>
    <b v="1"/>
    <n v="176"/>
    <b v="1"/>
    <x v="11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x v="0"/>
    <n v="1377960012"/>
    <n v="1375368012"/>
    <b v="1"/>
    <n v="670"/>
    <b v="1"/>
    <x v="11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x v="0"/>
    <n v="1402286340"/>
    <n v="1399504664"/>
    <b v="1"/>
    <n v="96"/>
    <b v="1"/>
    <x v="11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x v="0"/>
    <n v="1393445620"/>
    <n v="1390853620"/>
    <b v="1"/>
    <n v="74"/>
    <b v="1"/>
    <x v="11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x v="0"/>
    <n v="1390983227"/>
    <n v="1388391227"/>
    <b v="1"/>
    <n v="52"/>
    <b v="1"/>
    <x v="11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x v="5"/>
    <n v="1392574692"/>
    <n v="1389982692"/>
    <b v="1"/>
    <n v="105"/>
    <b v="1"/>
    <x v="11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x v="0"/>
    <n v="1396054800"/>
    <n v="1393034470"/>
    <b v="1"/>
    <n v="41"/>
    <b v="1"/>
    <x v="11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x v="0"/>
    <n v="1383062083"/>
    <n v="1380556483"/>
    <b v="1"/>
    <n v="34"/>
    <b v="1"/>
    <x v="11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x v="0"/>
    <n v="1291131815"/>
    <n v="1287071015"/>
    <b v="1"/>
    <n v="66"/>
    <b v="1"/>
    <x v="11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x v="0"/>
    <n v="1389474145"/>
    <n v="1386882145"/>
    <b v="1"/>
    <n v="50"/>
    <b v="1"/>
    <x v="11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x v="0"/>
    <n v="1374674558"/>
    <n v="1372082558"/>
    <b v="1"/>
    <n v="159"/>
    <b v="1"/>
    <x v="11"/>
    <n v="107"/>
    <n v="26.92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x v="0"/>
    <n v="1379708247"/>
    <n v="1377116247"/>
    <b v="1"/>
    <n v="182"/>
    <b v="1"/>
    <x v="11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x v="0"/>
    <n v="1460764800"/>
    <n v="1458157512"/>
    <b v="1"/>
    <n v="206"/>
    <b v="1"/>
    <x v="11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x v="0"/>
    <n v="1332704042"/>
    <n v="1327523642"/>
    <b v="1"/>
    <n v="169"/>
    <b v="1"/>
    <x v="11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x v="0"/>
    <n v="1384363459"/>
    <n v="1381767859"/>
    <b v="1"/>
    <n v="31"/>
    <b v="1"/>
    <x v="11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x v="0"/>
    <n v="1276574400"/>
    <n v="1270576379"/>
    <b v="1"/>
    <n v="28"/>
    <b v="1"/>
    <x v="11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x v="5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x v="0"/>
    <n v="1346344425"/>
    <n v="1343320425"/>
    <b v="1"/>
    <n v="467"/>
    <b v="1"/>
    <x v="11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x v="0"/>
    <n v="1375908587"/>
    <n v="1372884587"/>
    <b v="1"/>
    <n v="389"/>
    <b v="1"/>
    <x v="11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x v="0"/>
    <n v="1251777600"/>
    <n v="1247504047"/>
    <b v="1"/>
    <n v="68"/>
    <b v="1"/>
    <x v="11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x v="0"/>
    <n v="1346765347"/>
    <n v="1343741347"/>
    <b v="1"/>
    <n v="413"/>
    <b v="1"/>
    <x v="11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x v="0"/>
    <n v="1403661600"/>
    <n v="1401196766"/>
    <b v="1"/>
    <n v="190"/>
    <b v="1"/>
    <x v="11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x v="0"/>
    <n v="1395624170"/>
    <n v="1392171770"/>
    <b v="1"/>
    <n v="189"/>
    <b v="1"/>
    <x v="11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x v="0"/>
    <n v="1299003054"/>
    <n v="1291227054"/>
    <b v="1"/>
    <n v="130"/>
    <b v="1"/>
    <x v="11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x v="0"/>
    <n v="1375033836"/>
    <n v="1373305836"/>
    <b v="1"/>
    <n v="74"/>
    <b v="1"/>
    <x v="11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x v="0"/>
    <n v="1386565140"/>
    <n v="1383909855"/>
    <b v="1"/>
    <n v="274"/>
    <b v="1"/>
    <x v="11"/>
    <n v="119"/>
    <n v="15.24"/>
    <x v="4"/>
    <x v="11"/>
  </r>
  <r>
    <n v="1283"/>
    <s v="Sketching In Stereo 3rd Album!"/>
    <s v="Our 3rd album is halfway complete, but we need your help to record, mix and master the final product!"/>
    <n v="3000"/>
    <n v="4176"/>
    <x v="0"/>
    <x v="0"/>
    <x v="0"/>
    <n v="1362974400"/>
    <n v="1360948389"/>
    <b v="1"/>
    <n v="22"/>
    <b v="1"/>
    <x v="11"/>
    <n v="139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x v="0"/>
    <n v="1483203540"/>
    <n v="1481175482"/>
    <b v="0"/>
    <n v="31"/>
    <b v="1"/>
    <x v="6"/>
    <n v="60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x v="1"/>
    <n v="1434808775"/>
    <n v="1433512775"/>
    <b v="0"/>
    <n v="63"/>
    <b v="1"/>
    <x v="6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x v="1"/>
    <n v="1424181600"/>
    <n v="1423041227"/>
    <b v="0"/>
    <n v="20"/>
    <b v="1"/>
    <x v="6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x v="1"/>
    <n v="1434120856"/>
    <n v="1428936856"/>
    <b v="0"/>
    <n v="25"/>
    <b v="1"/>
    <x v="6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x v="0"/>
    <n v="1470801600"/>
    <n v="1468122163"/>
    <b v="0"/>
    <n v="61"/>
    <b v="1"/>
    <x v="6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x v="0"/>
    <n v="1483499645"/>
    <n v="1480907645"/>
    <b v="0"/>
    <n v="52"/>
    <b v="1"/>
    <x v="6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x v="0"/>
    <n v="1429772340"/>
    <n v="1427121931"/>
    <b v="0"/>
    <n v="86"/>
    <b v="1"/>
    <x v="6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x v="0"/>
    <n v="1428390000"/>
    <n v="1425224391"/>
    <b v="0"/>
    <n v="42"/>
    <b v="1"/>
    <x v="6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x v="1"/>
    <n v="1444172340"/>
    <n v="1441822828"/>
    <b v="0"/>
    <n v="52"/>
    <b v="1"/>
    <x v="6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x v="0"/>
    <n v="1447523371"/>
    <n v="1444927771"/>
    <b v="0"/>
    <n v="120"/>
    <b v="1"/>
    <x v="6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x v="1"/>
    <n v="1445252400"/>
    <n v="1443696797"/>
    <b v="0"/>
    <n v="22"/>
    <b v="1"/>
    <x v="6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x v="1"/>
    <n v="1438189200"/>
    <n v="1435585497"/>
    <b v="0"/>
    <n v="64"/>
    <b v="1"/>
    <x v="6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x v="1"/>
    <n v="1457914373"/>
    <n v="1456189973"/>
    <b v="0"/>
    <n v="23"/>
    <b v="1"/>
    <x v="6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x v="0"/>
    <n v="1462125358"/>
    <n v="1459533358"/>
    <b v="0"/>
    <n v="238"/>
    <b v="1"/>
    <x v="6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x v="1"/>
    <n v="1461860432"/>
    <n v="1459268432"/>
    <b v="0"/>
    <n v="33"/>
    <b v="1"/>
    <x v="6"/>
    <n v="102"/>
    <n v="123.94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x v="0"/>
    <n v="1436902359"/>
    <n v="1434310359"/>
    <b v="0"/>
    <n v="32"/>
    <b v="1"/>
    <x v="6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x v="0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x v="0"/>
    <n v="1437447600"/>
    <n v="1436551178"/>
    <b v="0"/>
    <n v="29"/>
    <b v="1"/>
    <x v="6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x v="0"/>
    <n v="1480559011"/>
    <n v="1477963411"/>
    <b v="0"/>
    <n v="50"/>
    <b v="1"/>
    <x v="6"/>
    <n v="102"/>
    <n v="81.56"/>
    <x v="1"/>
    <x v="6"/>
  </r>
  <r>
    <n v="1303"/>
    <s v="Forward Arena Theatre Company: Summer Season"/>
    <s v="Groundbreaking queer theatre."/>
    <n v="4000"/>
    <n v="4073"/>
    <x v="0"/>
    <x v="1"/>
    <x v="1"/>
    <n v="1469962800"/>
    <n v="1468578920"/>
    <b v="0"/>
    <n v="108"/>
    <b v="1"/>
    <x v="6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x v="1"/>
    <n v="1489376405"/>
    <n v="1484196005"/>
    <b v="0"/>
    <n v="104"/>
    <b v="0"/>
    <x v="8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x v="0"/>
    <n v="1469122200"/>
    <n v="1466611108"/>
    <b v="0"/>
    <n v="86"/>
    <b v="0"/>
    <x v="8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x v="0"/>
    <n v="1417690734"/>
    <n v="1415098734"/>
    <b v="0"/>
    <n v="356"/>
    <b v="0"/>
    <x v="8"/>
    <n v="102"/>
    <n v="11.42"/>
    <x v="2"/>
    <x v="8"/>
  </r>
  <r>
    <n v="1307"/>
    <s v="VR Card - Customized Virtual Reality Viewer (Canceled)"/>
    <s v="Get VR to Everyone with Mailable, Ready to Use Viewers"/>
    <n v="4000"/>
    <n v="4055"/>
    <x v="1"/>
    <x v="0"/>
    <x v="0"/>
    <n v="1455710679"/>
    <n v="1453118679"/>
    <b v="0"/>
    <n v="45"/>
    <b v="0"/>
    <x v="8"/>
    <n v="101"/>
    <n v="90.11"/>
    <x v="2"/>
    <x v="8"/>
  </r>
  <r>
    <n v="1308"/>
    <s v="Boost Band: Wristband Phone Charger (Canceled)"/>
    <s v="Boost Band, a wristband that charges any device"/>
    <n v="3750"/>
    <n v="4055"/>
    <x v="1"/>
    <x v="0"/>
    <x v="0"/>
    <n v="1475937812"/>
    <n v="1472481812"/>
    <b v="0"/>
    <n v="38"/>
    <b v="0"/>
    <x v="8"/>
    <n v="108"/>
    <n v="106.7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x v="0"/>
    <n v="1444943468"/>
    <n v="1441919468"/>
    <b v="0"/>
    <n v="35"/>
    <b v="0"/>
    <x v="8"/>
    <n v="101"/>
    <n v="115.77"/>
    <x v="2"/>
    <x v="8"/>
  </r>
  <r>
    <n v="1310"/>
    <s v="k5-jkt.by kiger (Canceled)"/>
    <s v="An essential hoodie that holds all sized smart phones and keep your headphone wires tangle free."/>
    <n v="3000"/>
    <n v="4050"/>
    <x v="1"/>
    <x v="0"/>
    <x v="0"/>
    <n v="1471622450"/>
    <n v="1467734450"/>
    <b v="0"/>
    <n v="24"/>
    <b v="0"/>
    <x v="8"/>
    <n v="135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x v="0"/>
    <n v="1480536919"/>
    <n v="1477509319"/>
    <b v="0"/>
    <n v="100"/>
    <b v="0"/>
    <x v="8"/>
    <n v="119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x v="0"/>
    <n v="1429375922"/>
    <n v="1426783922"/>
    <b v="0"/>
    <n v="1"/>
    <b v="0"/>
    <x v="8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x v="0"/>
    <n v="1457024514"/>
    <n v="1454432514"/>
    <b v="0"/>
    <n v="122"/>
    <b v="0"/>
    <x v="8"/>
    <n v="115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x v="0"/>
    <n v="1477065860"/>
    <n v="1471881860"/>
    <b v="0"/>
    <n v="11"/>
    <b v="0"/>
    <x v="8"/>
    <n v="101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x v="0"/>
    <n v="1446771600"/>
    <n v="1443700648"/>
    <b v="0"/>
    <n v="248"/>
    <b v="0"/>
    <x v="8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x v="0"/>
    <n v="1456700709"/>
    <n v="1453676709"/>
    <b v="0"/>
    <n v="1"/>
    <b v="0"/>
    <x v="8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x v="7"/>
    <n v="1469109600"/>
    <n v="1464586746"/>
    <b v="0"/>
    <n v="19"/>
    <b v="0"/>
    <x v="8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x v="0"/>
    <n v="1420938172"/>
    <n v="1418346172"/>
    <b v="0"/>
    <n v="135"/>
    <b v="0"/>
    <x v="8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x v="1"/>
    <n v="1405094400"/>
    <n v="1403810965"/>
    <b v="0"/>
    <n v="9"/>
    <b v="0"/>
    <x v="8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x v="3"/>
    <n v="1483138800"/>
    <n v="1480610046"/>
    <b v="0"/>
    <n v="3"/>
    <b v="0"/>
    <x v="8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x v="9"/>
    <n v="1482515937"/>
    <n v="1479923937"/>
    <b v="0"/>
    <n v="7"/>
    <b v="0"/>
    <x v="8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x v="1"/>
    <n v="1432223125"/>
    <n v="1429631125"/>
    <b v="0"/>
    <n v="4"/>
    <b v="0"/>
    <x v="8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x v="0"/>
    <n v="1461653700"/>
    <n v="1458665146"/>
    <b v="0"/>
    <n v="44"/>
    <b v="0"/>
    <x v="8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x v="0"/>
    <n v="1476371552"/>
    <n v="1473779552"/>
    <b v="0"/>
    <n v="90"/>
    <b v="0"/>
    <x v="8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x v="0"/>
    <n v="1483063435"/>
    <n v="1480471435"/>
    <b v="0"/>
    <n v="8"/>
    <b v="0"/>
    <x v="8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x v="0"/>
    <n v="1421348428"/>
    <n v="1417460428"/>
    <b v="0"/>
    <n v="11"/>
    <b v="0"/>
    <x v="8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x v="0"/>
    <n v="1432916235"/>
    <n v="1430324235"/>
    <b v="0"/>
    <n v="41"/>
    <b v="0"/>
    <x v="8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x v="0"/>
    <n v="1476458734"/>
    <n v="1472570734"/>
    <b v="0"/>
    <n v="15"/>
    <b v="0"/>
    <x v="8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x v="0"/>
    <n v="1417501145"/>
    <n v="1414041545"/>
    <b v="0"/>
    <n v="9"/>
    <b v="0"/>
    <x v="8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x v="0"/>
    <n v="1467432000"/>
    <n v="1464763109"/>
    <b v="0"/>
    <n v="50"/>
    <b v="0"/>
    <x v="8"/>
    <n v="107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x v="0"/>
    <n v="1471435554"/>
    <n v="1468843554"/>
    <b v="0"/>
    <n v="34"/>
    <b v="0"/>
    <x v="8"/>
    <n v="100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x v="11"/>
    <n v="1485480408"/>
    <n v="1482888408"/>
    <b v="0"/>
    <n v="0"/>
    <b v="0"/>
    <x v="8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x v="2"/>
    <n v="1405478025"/>
    <n v="1402886025"/>
    <b v="0"/>
    <n v="0"/>
    <b v="0"/>
    <x v="8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x v="0"/>
    <n v="1457721287"/>
    <n v="1455129287"/>
    <b v="0"/>
    <n v="276"/>
    <b v="0"/>
    <x v="8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x v="0"/>
    <n v="1449354502"/>
    <n v="1446762502"/>
    <b v="0"/>
    <n v="16"/>
    <b v="0"/>
    <x v="8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x v="0"/>
    <n v="1418849028"/>
    <n v="1415825028"/>
    <b v="0"/>
    <n v="224"/>
    <b v="0"/>
    <x v="8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x v="0"/>
    <n v="1488549079"/>
    <n v="1485957079"/>
    <b v="0"/>
    <n v="140"/>
    <b v="0"/>
    <x v="8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x v="0"/>
    <n v="1438543033"/>
    <n v="1435951033"/>
    <b v="0"/>
    <n v="15"/>
    <b v="0"/>
    <x v="8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x v="0"/>
    <n v="1418056315"/>
    <n v="1414164715"/>
    <b v="0"/>
    <n v="37"/>
    <b v="0"/>
    <x v="8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x v="0"/>
    <n v="1408112253"/>
    <n v="1405520253"/>
    <b v="0"/>
    <n v="0"/>
    <b v="0"/>
    <x v="8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x v="1"/>
    <n v="1475333917"/>
    <n v="1472569117"/>
    <b v="0"/>
    <n v="46"/>
    <b v="0"/>
    <x v="8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x v="0"/>
    <n v="1437161739"/>
    <n v="1434569739"/>
    <b v="0"/>
    <n v="1"/>
    <b v="0"/>
    <x v="8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x v="0"/>
    <n v="1471579140"/>
    <n v="1466512683"/>
    <b v="0"/>
    <n v="323"/>
    <b v="0"/>
    <x v="8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x v="5"/>
    <n v="1467313039"/>
    <n v="1464807439"/>
    <b v="0"/>
    <n v="139"/>
    <b v="1"/>
    <x v="9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x v="0"/>
    <n v="1405366359"/>
    <n v="1402342359"/>
    <b v="0"/>
    <n v="7"/>
    <b v="1"/>
    <x v="9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x v="0"/>
    <n v="1372297751"/>
    <n v="1369705751"/>
    <b v="0"/>
    <n v="149"/>
    <b v="1"/>
    <x v="9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x v="0"/>
    <n v="1425741525"/>
    <n v="1423149525"/>
    <b v="0"/>
    <n v="31"/>
    <b v="1"/>
    <x v="9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x v="0"/>
    <n v="1418904533"/>
    <n v="1416485333"/>
    <b v="0"/>
    <n v="26"/>
    <b v="1"/>
    <x v="9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x v="5"/>
    <n v="1450249140"/>
    <n v="1447055935"/>
    <b v="0"/>
    <n v="172"/>
    <b v="1"/>
    <x v="9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x v="0"/>
    <n v="1451089134"/>
    <n v="1448497134"/>
    <b v="0"/>
    <n v="78"/>
    <b v="1"/>
    <x v="9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x v="0"/>
    <n v="1455299144"/>
    <n v="1452707144"/>
    <b v="0"/>
    <n v="120"/>
    <b v="1"/>
    <x v="9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x v="0"/>
    <n v="1441425540"/>
    <n v="1436968366"/>
    <b v="0"/>
    <n v="227"/>
    <b v="1"/>
    <x v="9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x v="0"/>
    <n v="1362960000"/>
    <n v="1359946188"/>
    <b v="0"/>
    <n v="42"/>
    <b v="1"/>
    <x v="9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x v="1"/>
    <n v="1465672979"/>
    <n v="1463080979"/>
    <b v="0"/>
    <n v="64"/>
    <b v="1"/>
    <x v="9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x v="1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x v="0"/>
    <n v="1372985760"/>
    <n v="1370393760"/>
    <b v="0"/>
    <n v="87"/>
    <b v="1"/>
    <x v="9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x v="0"/>
    <n v="1362117540"/>
    <n v="1359587137"/>
    <b v="0"/>
    <n v="65"/>
    <b v="1"/>
    <x v="9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x v="0"/>
    <n v="1309009323"/>
    <n v="1306417323"/>
    <b v="0"/>
    <n v="49"/>
    <b v="1"/>
    <x v="9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x v="0"/>
    <n v="1309980790"/>
    <n v="1304623990"/>
    <b v="0"/>
    <n v="19"/>
    <b v="1"/>
    <x v="9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x v="0"/>
    <n v="1343943420"/>
    <n v="1341524220"/>
    <b v="0"/>
    <n v="81"/>
    <b v="1"/>
    <x v="9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x v="1"/>
    <n v="1403370772"/>
    <n v="1400778772"/>
    <b v="0"/>
    <n v="264"/>
    <b v="1"/>
    <x v="9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x v="0"/>
    <n v="1378592731"/>
    <n v="1373408731"/>
    <b v="0"/>
    <n v="25"/>
    <b v="1"/>
    <x v="9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x v="0"/>
    <n v="1455523140"/>
    <n v="1453925727"/>
    <b v="0"/>
    <n v="5"/>
    <b v="1"/>
    <x v="9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x v="7"/>
    <n v="1420648906"/>
    <n v="1415464906"/>
    <b v="0"/>
    <n v="144"/>
    <b v="1"/>
    <x v="11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x v="0"/>
    <n v="1426523752"/>
    <n v="1423935352"/>
    <b v="0"/>
    <n v="92"/>
    <b v="1"/>
    <x v="11"/>
    <n v="107"/>
    <n v="40.6"/>
    <x v="4"/>
    <x v="11"/>
  </r>
  <r>
    <n v="1366"/>
    <s v="Kick It! A Tribute to the A.K.s"/>
    <s v="A musical memorial for Alexi Petersen."/>
    <n v="3000"/>
    <n v="3732"/>
    <x v="0"/>
    <x v="0"/>
    <x v="0"/>
    <n v="1417049663"/>
    <n v="1413158063"/>
    <b v="0"/>
    <n v="147"/>
    <b v="1"/>
    <x v="11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x v="0"/>
    <n v="1447463050"/>
    <n v="1444867450"/>
    <b v="0"/>
    <n v="90"/>
    <b v="1"/>
    <x v="11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x v="0"/>
    <n v="1434342894"/>
    <n v="1432269294"/>
    <b v="0"/>
    <n v="87"/>
    <b v="1"/>
    <x v="11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x v="0"/>
    <n v="1397225746"/>
    <n v="1394633746"/>
    <b v="0"/>
    <n v="406"/>
    <b v="1"/>
    <x v="11"/>
    <n v="123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x v="0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x v="0"/>
    <n v="1431022342"/>
    <n v="1428430342"/>
    <b v="0"/>
    <n v="70"/>
    <b v="1"/>
    <x v="11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x v="0"/>
    <n v="1342115132"/>
    <n v="1339523132"/>
    <b v="0"/>
    <n v="16"/>
    <b v="1"/>
    <x v="11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x v="0"/>
    <n v="1483138233"/>
    <n v="1480546233"/>
    <b v="0"/>
    <n v="52"/>
    <b v="1"/>
    <x v="11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x v="0"/>
    <n v="1458874388"/>
    <n v="1456285988"/>
    <b v="0"/>
    <n v="66"/>
    <b v="1"/>
    <x v="11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x v="3"/>
    <n v="1484444119"/>
    <n v="1481852119"/>
    <b v="0"/>
    <n v="109"/>
    <b v="1"/>
    <x v="11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x v="1"/>
    <n v="1480784606"/>
    <n v="1478189006"/>
    <b v="0"/>
    <n v="168"/>
    <b v="1"/>
    <x v="11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x v="0"/>
    <n v="1486095060"/>
    <n v="1484198170"/>
    <b v="0"/>
    <n v="31"/>
    <b v="1"/>
    <x v="11"/>
    <n v="104"/>
    <n v="117.9"/>
    <x v="4"/>
    <x v="11"/>
  </r>
  <r>
    <n v="1378"/>
    <s v="SIX BY SEVEN"/>
    <s v="A psychedelic post rock masterpiece!"/>
    <n v="3000"/>
    <n v="3641"/>
    <x v="0"/>
    <x v="1"/>
    <x v="1"/>
    <n v="1470075210"/>
    <n v="1468779210"/>
    <b v="0"/>
    <n v="133"/>
    <b v="1"/>
    <x v="11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x v="0"/>
    <n v="1433504876"/>
    <n v="1430912876"/>
    <b v="0"/>
    <n v="151"/>
    <b v="1"/>
    <x v="11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x v="0"/>
    <n v="1433815200"/>
    <n v="1431886706"/>
    <b v="0"/>
    <n v="5"/>
    <b v="1"/>
    <x v="11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x v="0"/>
    <n v="1482988125"/>
    <n v="1480396125"/>
    <b v="0"/>
    <n v="73"/>
    <b v="1"/>
    <x v="11"/>
    <n v="103"/>
    <n v="49.3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x v="0"/>
    <n v="1367867536"/>
    <n v="1365275536"/>
    <b v="0"/>
    <n v="148"/>
    <b v="1"/>
    <x v="11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x v="5"/>
    <n v="1482457678"/>
    <n v="1480729678"/>
    <b v="0"/>
    <n v="93"/>
    <b v="1"/>
    <x v="11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x v="0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x v="3"/>
    <n v="1461931860"/>
    <n v="1457109121"/>
    <b v="0"/>
    <n v="134"/>
    <b v="1"/>
    <x v="11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x v="0"/>
    <n v="1438183889"/>
    <n v="1435591889"/>
    <b v="0"/>
    <n v="14"/>
    <b v="1"/>
    <x v="11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x v="0"/>
    <n v="1433305800"/>
    <n v="1430604395"/>
    <b v="0"/>
    <n v="78"/>
    <b v="1"/>
    <x v="11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x v="0"/>
    <n v="1476720840"/>
    <n v="1474469117"/>
    <b v="0"/>
    <n v="112"/>
    <b v="1"/>
    <x v="11"/>
    <n v="119"/>
    <n v="31.7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x v="1"/>
    <n v="1471087957"/>
    <n v="1468495957"/>
    <b v="0"/>
    <n v="34"/>
    <b v="1"/>
    <x v="11"/>
    <n v="4"/>
    <n v="104.41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x v="0"/>
    <n v="1430154720"/>
    <n v="1427224606"/>
    <b v="0"/>
    <n v="19"/>
    <b v="1"/>
    <x v="11"/>
    <n v="118"/>
    <n v="186.84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x v="0"/>
    <n v="1440219540"/>
    <n v="1436369818"/>
    <b v="0"/>
    <n v="13"/>
    <b v="1"/>
    <x v="11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x v="0"/>
    <n v="1456976586"/>
    <n v="1454298186"/>
    <b v="0"/>
    <n v="104"/>
    <b v="1"/>
    <x v="11"/>
    <n v="101"/>
    <n v="33.99"/>
    <x v="4"/>
    <x v="11"/>
  </r>
  <r>
    <n v="1393"/>
    <s v="WolfHunt | Social Commentary Rock Project"/>
    <s v="Rock n' Roll tales of our times"/>
    <n v="3500"/>
    <n v="3531"/>
    <x v="0"/>
    <x v="0"/>
    <x v="0"/>
    <n v="1470068523"/>
    <n v="1467476523"/>
    <b v="0"/>
    <n v="52"/>
    <b v="1"/>
    <x v="11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x v="0"/>
    <n v="1488337200"/>
    <n v="1484623726"/>
    <b v="0"/>
    <n v="17"/>
    <b v="1"/>
    <x v="11"/>
    <n v="101"/>
    <n v="207.65"/>
    <x v="4"/>
    <x v="11"/>
  </r>
  <r>
    <n v="1395"/>
    <s v="Quiet Oaks Full Length Album"/>
    <s v="Help Quiet Oaks record their debut album!!!"/>
    <n v="5000"/>
    <n v="3530"/>
    <x v="0"/>
    <x v="0"/>
    <x v="0"/>
    <n v="1484430481"/>
    <n v="1481838481"/>
    <b v="0"/>
    <n v="82"/>
    <b v="1"/>
    <x v="11"/>
    <n v="7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x v="0"/>
    <n v="1423871882"/>
    <n v="1421279882"/>
    <b v="0"/>
    <n v="73"/>
    <b v="1"/>
    <x v="11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x v="0"/>
    <n v="1477603140"/>
    <n v="1475013710"/>
    <b v="0"/>
    <n v="158"/>
    <b v="1"/>
    <x v="11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x v="0"/>
    <n v="1467752334"/>
    <n v="1465160334"/>
    <b v="0"/>
    <n v="65"/>
    <b v="1"/>
    <x v="11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x v="0"/>
    <n v="1412640373"/>
    <n v="1410048373"/>
    <b v="0"/>
    <n v="184"/>
    <b v="1"/>
    <x v="11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x v="1"/>
    <n v="1465709400"/>
    <n v="1462695073"/>
    <b v="0"/>
    <n v="34"/>
    <b v="1"/>
    <x v="11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x v="0"/>
    <n v="1369612474"/>
    <n v="1367798074"/>
    <b v="0"/>
    <n v="240"/>
    <b v="1"/>
    <x v="11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x v="1"/>
    <n v="1430439411"/>
    <n v="1425259011"/>
    <b v="0"/>
    <n v="113"/>
    <b v="1"/>
    <x v="11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x v="0"/>
    <n v="1374802235"/>
    <n v="1372210235"/>
    <b v="0"/>
    <n v="66"/>
    <b v="1"/>
    <x v="11"/>
    <n v="233"/>
    <n v="53.03"/>
    <x v="4"/>
    <x v="11"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x v="1"/>
    <n v="1424607285"/>
    <n v="1422447285"/>
    <b v="1"/>
    <n v="5"/>
    <b v="0"/>
    <x v="22"/>
    <n v="175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x v="0"/>
    <n v="1417195201"/>
    <n v="1414599601"/>
    <b v="1"/>
    <n v="17"/>
    <b v="0"/>
    <x v="22"/>
    <n v="140"/>
    <n v="205.82"/>
    <x v="3"/>
    <x v="22"/>
  </r>
  <r>
    <n v="1406"/>
    <s v="Man Down! Translation project"/>
    <s v="The White coat and the battle dress uniform"/>
    <n v="3000"/>
    <n v="3486"/>
    <x v="2"/>
    <x v="13"/>
    <x v="3"/>
    <n v="1449914400"/>
    <n v="1445336607"/>
    <b v="0"/>
    <n v="3"/>
    <b v="0"/>
    <x v="22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x v="0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x v="1"/>
    <n v="1447451756"/>
    <n v="1444856156"/>
    <b v="0"/>
    <n v="6"/>
    <b v="0"/>
    <x v="22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x v="0"/>
    <n v="1420085535"/>
    <n v="1414897935"/>
    <b v="0"/>
    <n v="0"/>
    <b v="0"/>
    <x v="22"/>
    <n v="13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x v="3"/>
    <n v="1464939520"/>
    <n v="1461051520"/>
    <b v="0"/>
    <n v="1"/>
    <b v="0"/>
    <x v="22"/>
    <n v="7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x v="1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x v="0"/>
    <n v="1417656699"/>
    <n v="1415064699"/>
    <b v="0"/>
    <n v="13"/>
    <b v="0"/>
    <x v="22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x v="3"/>
    <n v="1455964170"/>
    <n v="1450780170"/>
    <b v="0"/>
    <n v="1"/>
    <b v="0"/>
    <x v="22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x v="0"/>
    <n v="1483423467"/>
    <n v="1480831467"/>
    <b v="0"/>
    <n v="1"/>
    <b v="0"/>
    <x v="22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x v="0"/>
    <n v="1439741591"/>
    <n v="1436285591"/>
    <b v="0"/>
    <n v="9"/>
    <b v="0"/>
    <x v="22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x v="0"/>
    <n v="1448147619"/>
    <n v="1445552019"/>
    <b v="0"/>
    <n v="0"/>
    <b v="0"/>
    <x v="22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x v="0"/>
    <n v="1442315460"/>
    <n v="1439696174"/>
    <b v="0"/>
    <n v="2"/>
    <b v="0"/>
    <x v="22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x v="3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x v="0"/>
    <n v="1476010619"/>
    <n v="1473418619"/>
    <b v="0"/>
    <n v="10"/>
    <b v="0"/>
    <x v="22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x v="0"/>
    <n v="1467129686"/>
    <n v="1464969686"/>
    <b v="0"/>
    <n v="3"/>
    <b v="0"/>
    <x v="22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x v="9"/>
    <n v="1423432709"/>
    <n v="1420840709"/>
    <b v="0"/>
    <n v="2"/>
    <b v="0"/>
    <x v="22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x v="4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x v="2"/>
    <n v="1451637531"/>
    <n v="1449045531"/>
    <b v="0"/>
    <n v="1"/>
    <b v="0"/>
    <x v="22"/>
    <n v="6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x v="0"/>
    <n v="1479233602"/>
    <n v="1478106802"/>
    <b v="0"/>
    <n v="14"/>
    <b v="0"/>
    <x v="22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x v="0"/>
    <n v="1430276959"/>
    <n v="1427684959"/>
    <b v="0"/>
    <n v="0"/>
    <b v="0"/>
    <x v="22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x v="3"/>
    <n v="1440408120"/>
    <n v="1435224120"/>
    <b v="0"/>
    <n v="0"/>
    <b v="0"/>
    <x v="22"/>
    <n v="106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x v="3"/>
    <n v="1474230385"/>
    <n v="1471638385"/>
    <b v="0"/>
    <n v="4"/>
    <b v="0"/>
    <x v="22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x v="3"/>
    <n v="1459584417"/>
    <n v="1456996017"/>
    <b v="0"/>
    <n v="3"/>
    <b v="0"/>
    <x v="22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x v="0"/>
    <n v="1428629242"/>
    <n v="1426037242"/>
    <b v="0"/>
    <n v="0"/>
    <b v="0"/>
    <x v="22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x v="0"/>
    <n v="1419017488"/>
    <n v="1416339088"/>
    <b v="0"/>
    <n v="5"/>
    <b v="0"/>
    <x v="22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x v="0"/>
    <n v="1448517816"/>
    <n v="1445922216"/>
    <b v="0"/>
    <n v="47"/>
    <b v="0"/>
    <x v="22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x v="0"/>
    <n v="1437417828"/>
    <n v="1434825828"/>
    <b v="0"/>
    <n v="0"/>
    <b v="0"/>
    <x v="22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x v="3"/>
    <n v="1481367600"/>
    <n v="1477839675"/>
    <b v="0"/>
    <n v="10"/>
    <b v="0"/>
    <x v="22"/>
    <n v="226"/>
    <n v="338.5"/>
    <x v="3"/>
    <x v="22"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x v="7"/>
    <n v="1433775600"/>
    <n v="1431973478"/>
    <b v="0"/>
    <n v="11"/>
    <b v="0"/>
    <x v="22"/>
    <n v="113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x v="3"/>
    <n v="1444589020"/>
    <n v="1441997020"/>
    <b v="0"/>
    <n v="2"/>
    <b v="0"/>
    <x v="22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x v="3"/>
    <n v="1456043057"/>
    <n v="1453451057"/>
    <b v="0"/>
    <n v="2"/>
    <b v="0"/>
    <x v="22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x v="0"/>
    <n v="1405227540"/>
    <n v="1402058739"/>
    <b v="0"/>
    <n v="22"/>
    <b v="0"/>
    <x v="22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x v="7"/>
    <n v="1461765300"/>
    <n v="1459198499"/>
    <b v="0"/>
    <n v="8"/>
    <b v="0"/>
    <x v="22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x v="5"/>
    <n v="1425758101"/>
    <n v="1423166101"/>
    <b v="0"/>
    <n v="6"/>
    <b v="0"/>
    <x v="22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x v="3"/>
    <n v="1464285463"/>
    <n v="1461693463"/>
    <b v="0"/>
    <n v="1"/>
    <b v="0"/>
    <x v="22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x v="1"/>
    <n v="1441995769"/>
    <n v="1436811769"/>
    <b v="0"/>
    <n v="3"/>
    <b v="0"/>
    <x v="22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x v="0"/>
    <n v="1464190158"/>
    <n v="1461598158"/>
    <b v="0"/>
    <n v="0"/>
    <b v="0"/>
    <x v="22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x v="3"/>
    <n v="1483395209"/>
    <n v="1480803209"/>
    <b v="0"/>
    <n v="0"/>
    <b v="0"/>
    <x v="22"/>
    <n v="112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x v="3"/>
    <n v="1442091462"/>
    <n v="1436907462"/>
    <b v="0"/>
    <n v="0"/>
    <b v="0"/>
    <x v="22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x v="3"/>
    <n v="1434286855"/>
    <n v="1431694855"/>
    <b v="0"/>
    <n v="0"/>
    <b v="0"/>
    <x v="22"/>
    <n v="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x v="3"/>
    <n v="1461235478"/>
    <n v="1459507478"/>
    <b v="0"/>
    <n v="0"/>
    <b v="0"/>
    <x v="22"/>
    <n v="111"/>
    <n v="0"/>
    <x v="3"/>
    <x v="22"/>
  </r>
  <r>
    <n v="1447"/>
    <s v="Indian Language Dictionary"/>
    <s v="I'm creating a dictionary of multiple Indian languages."/>
    <n v="3000"/>
    <n v="3330"/>
    <x v="2"/>
    <x v="0"/>
    <x v="0"/>
    <n v="1467999134"/>
    <n v="1465407134"/>
    <b v="0"/>
    <n v="3"/>
    <b v="0"/>
    <x v="22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x v="2"/>
    <n v="1432272300"/>
    <n v="1429655318"/>
    <b v="0"/>
    <n v="0"/>
    <b v="0"/>
    <x v="22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x v="0"/>
    <n v="1431286105"/>
    <n v="1427138905"/>
    <b v="0"/>
    <n v="0"/>
    <b v="0"/>
    <x v="22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x v="0"/>
    <n v="1455941197"/>
    <n v="1453349197"/>
    <b v="0"/>
    <n v="1"/>
    <b v="0"/>
    <x v="22"/>
    <n v="33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x v="0"/>
    <n v="1416355259"/>
    <n v="1413759659"/>
    <b v="0"/>
    <n v="2"/>
    <b v="0"/>
    <x v="22"/>
    <n v="111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x v="0"/>
    <n v="1406566363"/>
    <n v="1403974363"/>
    <b v="0"/>
    <n v="0"/>
    <b v="0"/>
    <x v="22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x v="3"/>
    <n v="1492270947"/>
    <n v="1488386547"/>
    <b v="0"/>
    <n v="0"/>
    <b v="0"/>
    <x v="22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x v="3"/>
    <n v="1461535140"/>
    <n v="1459716480"/>
    <b v="0"/>
    <n v="1"/>
    <b v="0"/>
    <x v="22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x v="0"/>
    <n v="1409924340"/>
    <n v="1405181320"/>
    <b v="0"/>
    <n v="7"/>
    <b v="0"/>
    <x v="22"/>
    <n v="118"/>
    <n v="473.57"/>
    <x v="3"/>
    <x v="22"/>
  </r>
  <r>
    <n v="1456"/>
    <s v="Sometimes you don't need love (Canceled)"/>
    <s v="English Version of my auto-published novel"/>
    <n v="500"/>
    <n v="3307"/>
    <x v="1"/>
    <x v="13"/>
    <x v="3"/>
    <n v="1483459365"/>
    <n v="1480867365"/>
    <b v="0"/>
    <n v="3"/>
    <b v="0"/>
    <x v="22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x v="0"/>
    <n v="1447281044"/>
    <n v="1444685444"/>
    <b v="0"/>
    <n v="0"/>
    <b v="0"/>
    <x v="22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x v="0"/>
    <n v="1407729600"/>
    <n v="1405097760"/>
    <b v="0"/>
    <n v="0"/>
    <b v="0"/>
    <x v="22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x v="7"/>
    <n v="1449077100"/>
    <n v="1446612896"/>
    <b v="0"/>
    <n v="0"/>
    <b v="0"/>
    <x v="22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x v="0"/>
    <n v="1417391100"/>
    <n v="1412371898"/>
    <b v="0"/>
    <n v="0"/>
    <b v="0"/>
    <x v="22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x v="0"/>
    <n v="1413849600"/>
    <n v="1410967754"/>
    <b v="1"/>
    <n v="340"/>
    <b v="1"/>
    <x v="23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x v="0"/>
    <n v="1365609271"/>
    <n v="1363017271"/>
    <b v="1"/>
    <n v="150"/>
    <b v="1"/>
    <x v="23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x v="0"/>
    <n v="1365367938"/>
    <n v="1361483538"/>
    <b v="1"/>
    <n v="25"/>
    <b v="1"/>
    <x v="23"/>
    <n v="109"/>
    <n v="131"/>
    <x v="3"/>
    <x v="23"/>
  </r>
  <r>
    <n v="1464"/>
    <s v="Science Studio"/>
    <s v="The Best Science Media on the Web"/>
    <n v="3000"/>
    <n v="3273"/>
    <x v="0"/>
    <x v="0"/>
    <x v="0"/>
    <n v="1361029958"/>
    <n v="1358437958"/>
    <b v="1"/>
    <n v="234"/>
    <b v="1"/>
    <x v="23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x v="0"/>
    <n v="1332385200"/>
    <n v="1329759452"/>
    <b v="1"/>
    <n v="2602"/>
    <b v="1"/>
    <x v="23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x v="0"/>
    <n v="1452574800"/>
    <n v="1449029266"/>
    <b v="1"/>
    <n v="248"/>
    <b v="1"/>
    <x v="23"/>
    <n v="102"/>
    <n v="13.19"/>
    <x v="3"/>
    <x v="23"/>
  </r>
  <r>
    <n v="1467"/>
    <s v="Radio Ambulante"/>
    <s v="We are a new Spanish language podcast telling uniquely Latin American stories."/>
    <n v="3000"/>
    <n v="3258"/>
    <x v="0"/>
    <x v="0"/>
    <x v="0"/>
    <n v="1332699285"/>
    <n v="1327518885"/>
    <b v="1"/>
    <n v="600"/>
    <b v="1"/>
    <x v="23"/>
    <n v="109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x v="0"/>
    <n v="1307838049"/>
    <n v="1302654049"/>
    <b v="1"/>
    <n v="293"/>
    <b v="1"/>
    <x v="23"/>
    <n v="105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x v="0"/>
    <n v="1360938109"/>
    <n v="1358346109"/>
    <b v="1"/>
    <n v="321"/>
    <b v="1"/>
    <x v="23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x v="0"/>
    <n v="1356724263"/>
    <n v="1354909863"/>
    <b v="1"/>
    <n v="81"/>
    <b v="1"/>
    <x v="23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x v="0"/>
    <n v="1428620334"/>
    <n v="1426028334"/>
    <b v="1"/>
    <n v="343"/>
    <b v="1"/>
    <x v="23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x v="0"/>
    <n v="1381928503"/>
    <n v="1379336503"/>
    <b v="1"/>
    <n v="336"/>
    <b v="1"/>
    <x v="23"/>
    <n v="108"/>
    <n v="9.6300000000000008"/>
    <x v="3"/>
    <x v="23"/>
  </r>
  <r>
    <n v="1473"/>
    <s v="ONE LOVES ONLY FORM"/>
    <s v="Public Radio Project"/>
    <n v="3000"/>
    <n v="3231"/>
    <x v="0"/>
    <x v="0"/>
    <x v="0"/>
    <n v="1330644639"/>
    <n v="1328052639"/>
    <b v="1"/>
    <n v="47"/>
    <b v="1"/>
    <x v="23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x v="0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x v="0"/>
    <n v="1419051540"/>
    <n v="1416244863"/>
    <b v="1"/>
    <n v="441"/>
    <b v="1"/>
    <x v="23"/>
    <n v="129"/>
    <n v="7.32"/>
    <x v="3"/>
    <x v="23"/>
  </r>
  <r>
    <n v="1476"/>
    <s v="The Comedy Button Podcast"/>
    <s v="The Comedy Button is a brand new nerd pop culture podcast with weekly video sketches."/>
    <n v="3000"/>
    <n v="3225"/>
    <x v="0"/>
    <x v="0"/>
    <x v="0"/>
    <n v="1315616422"/>
    <n v="1313024422"/>
    <b v="1"/>
    <n v="916"/>
    <b v="1"/>
    <x v="23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x v="0"/>
    <n v="1324609200"/>
    <n v="1319467604"/>
    <b v="1"/>
    <n v="369"/>
    <b v="1"/>
    <x v="23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x v="0"/>
    <n v="1368564913"/>
    <n v="1367355313"/>
    <b v="1"/>
    <n v="20242"/>
    <b v="1"/>
    <x v="23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x v="0"/>
    <n v="1399694340"/>
    <n v="1398448389"/>
    <b v="1"/>
    <n v="71"/>
    <b v="1"/>
    <x v="23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x v="0"/>
    <n v="1374858000"/>
    <n v="1373408699"/>
    <b v="1"/>
    <n v="635"/>
    <b v="1"/>
    <x v="23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x v="5"/>
    <n v="1383430145"/>
    <n v="1380838145"/>
    <b v="0"/>
    <n v="6"/>
    <b v="0"/>
    <x v="10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x v="0"/>
    <n v="1347004260"/>
    <n v="1345062936"/>
    <b v="0"/>
    <n v="1"/>
    <b v="0"/>
    <x v="10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x v="0"/>
    <n v="1469162275"/>
    <n v="1467002275"/>
    <b v="0"/>
    <n v="2"/>
    <b v="0"/>
    <x v="10"/>
    <n v="100"/>
    <n v="1602.5"/>
    <x v="3"/>
    <x v="10"/>
  </r>
  <r>
    <n v="1484"/>
    <s v="a book called filtered down thru the stars"/>
    <s v="The mussings of an old wizard"/>
    <n v="3000"/>
    <n v="3201"/>
    <x v="2"/>
    <x v="0"/>
    <x v="0"/>
    <n v="1342882260"/>
    <n v="1337834963"/>
    <b v="0"/>
    <n v="0"/>
    <b v="0"/>
    <x v="10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x v="0"/>
    <n v="1434827173"/>
    <n v="1430939173"/>
    <b v="0"/>
    <n v="3"/>
    <b v="0"/>
    <x v="10"/>
    <n v="40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x v="0"/>
    <n v="1425009761"/>
    <n v="1422417761"/>
    <b v="0"/>
    <n v="3"/>
    <b v="0"/>
    <x v="10"/>
    <n v="5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x v="0"/>
    <n v="1470175271"/>
    <n v="1467583271"/>
    <b v="0"/>
    <n v="0"/>
    <b v="0"/>
    <x v="10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x v="2"/>
    <n v="1388928660"/>
    <n v="1386336660"/>
    <b v="0"/>
    <n v="6"/>
    <b v="0"/>
    <x v="10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x v="0"/>
    <n v="1352994052"/>
    <n v="1350398452"/>
    <b v="0"/>
    <n v="0"/>
    <b v="0"/>
    <x v="10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x v="0"/>
    <n v="1380720474"/>
    <n v="1378214874"/>
    <b v="0"/>
    <n v="19"/>
    <b v="0"/>
    <x v="10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x v="0"/>
    <n v="1424014680"/>
    <n v="1418922443"/>
    <b v="0"/>
    <n v="1"/>
    <b v="0"/>
    <x v="10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x v="0"/>
    <n v="1308431646"/>
    <n v="1305839646"/>
    <b v="0"/>
    <n v="2"/>
    <b v="0"/>
    <x v="10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x v="0"/>
    <n v="1371415675"/>
    <n v="1368823675"/>
    <b v="0"/>
    <n v="0"/>
    <b v="0"/>
    <x v="10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x v="0"/>
    <n v="1428075480"/>
    <n v="1425489613"/>
    <b v="0"/>
    <n v="11"/>
    <b v="0"/>
    <x v="10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x v="0"/>
    <n v="1314471431"/>
    <n v="1311879431"/>
    <b v="0"/>
    <n v="0"/>
    <b v="0"/>
    <x v="10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x v="0"/>
    <n v="1410866659"/>
    <n v="1405682659"/>
    <b v="0"/>
    <n v="0"/>
    <b v="0"/>
    <x v="10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x v="0"/>
    <n v="1375299780"/>
    <n v="1371655522"/>
    <b v="0"/>
    <n v="1"/>
    <b v="0"/>
    <x v="10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x v="0"/>
    <n v="1409787378"/>
    <n v="1405899378"/>
    <b v="0"/>
    <n v="3"/>
    <b v="0"/>
    <x v="10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x v="0"/>
    <n v="1470355833"/>
    <n v="1465171833"/>
    <b v="0"/>
    <n v="1"/>
    <b v="0"/>
    <x v="10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x v="0"/>
    <n v="1367444557"/>
    <n v="1364852557"/>
    <b v="0"/>
    <n v="15"/>
    <b v="0"/>
    <x v="10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x v="5"/>
    <n v="1436364023"/>
    <n v="1433772023"/>
    <b v="1"/>
    <n v="885"/>
    <b v="1"/>
    <x v="20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x v="1"/>
    <n v="1458943200"/>
    <n v="1456491680"/>
    <b v="1"/>
    <n v="329"/>
    <b v="1"/>
    <x v="20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x v="3"/>
    <n v="1477210801"/>
    <n v="1472026801"/>
    <b v="1"/>
    <n v="71"/>
    <b v="1"/>
    <x v="20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x v="1"/>
    <n v="1402389180"/>
    <n v="1399996024"/>
    <b v="1"/>
    <n v="269"/>
    <b v="1"/>
    <x v="20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x v="3"/>
    <n v="1458676860"/>
    <n v="1455446303"/>
    <b v="1"/>
    <n v="345"/>
    <b v="1"/>
    <x v="20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x v="1"/>
    <n v="1406227904"/>
    <n v="1403635904"/>
    <b v="1"/>
    <n v="43"/>
    <b v="1"/>
    <x v="20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x v="0"/>
    <n v="1273911000"/>
    <n v="1268822909"/>
    <b v="1"/>
    <n v="33"/>
    <b v="1"/>
    <x v="20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x v="0"/>
    <n v="1403880281"/>
    <n v="1401201881"/>
    <b v="1"/>
    <n v="211"/>
    <b v="1"/>
    <x v="20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x v="3"/>
    <n v="1487113140"/>
    <n v="1484570885"/>
    <b v="1"/>
    <n v="196"/>
    <b v="1"/>
    <x v="20"/>
    <n v="12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x v="1"/>
    <n v="1405761278"/>
    <n v="1403169278"/>
    <b v="1"/>
    <n v="405"/>
    <b v="1"/>
    <x v="20"/>
    <n v="104"/>
    <n v="7.67"/>
    <x v="8"/>
    <x v="20"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x v="0"/>
    <n v="1447858804"/>
    <n v="1445263204"/>
    <b v="1"/>
    <n v="206"/>
    <b v="1"/>
    <x v="20"/>
    <n v="103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x v="0"/>
    <n v="1486311939"/>
    <n v="1483719939"/>
    <b v="1"/>
    <n v="335"/>
    <b v="1"/>
    <x v="20"/>
    <n v="16"/>
    <n v="9.2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x v="1"/>
    <n v="1405523866"/>
    <n v="1402931866"/>
    <b v="1"/>
    <n v="215"/>
    <b v="1"/>
    <x v="20"/>
    <n v="103"/>
    <n v="14.42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x v="0"/>
    <n v="1443363640"/>
    <n v="1439907640"/>
    <b v="1"/>
    <n v="176"/>
    <b v="1"/>
    <x v="20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x v="8"/>
    <n v="1458104697"/>
    <n v="1455516297"/>
    <b v="1"/>
    <n v="555"/>
    <b v="1"/>
    <x v="20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x v="0"/>
    <n v="1475762400"/>
    <n v="1473160292"/>
    <b v="1"/>
    <n v="116"/>
    <b v="1"/>
    <x v="20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x v="0"/>
    <n v="1417845600"/>
    <n v="1415194553"/>
    <b v="1"/>
    <n v="615"/>
    <b v="1"/>
    <x v="20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x v="0"/>
    <n v="1401565252"/>
    <n v="1398973252"/>
    <b v="1"/>
    <n v="236"/>
    <b v="1"/>
    <x v="20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x v="0"/>
    <n v="1403301540"/>
    <n v="1400867283"/>
    <b v="1"/>
    <n v="145"/>
    <b v="1"/>
    <x v="20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x v="0"/>
    <n v="1418961600"/>
    <n v="1415824513"/>
    <b v="1"/>
    <n v="167"/>
    <b v="1"/>
    <x v="20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x v="0"/>
    <n v="1465272091"/>
    <n v="1462248091"/>
    <b v="1"/>
    <n v="235"/>
    <b v="1"/>
    <x v="20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x v="0"/>
    <n v="1413575739"/>
    <n v="1410983739"/>
    <b v="1"/>
    <n v="452"/>
    <b v="1"/>
    <x v="20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x v="0"/>
    <n v="1419292800"/>
    <n v="1416592916"/>
    <b v="1"/>
    <n v="241"/>
    <b v="1"/>
    <x v="20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x v="9"/>
    <n v="1487592090"/>
    <n v="1485000090"/>
    <b v="1"/>
    <n v="28"/>
    <b v="1"/>
    <x v="20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x v="0"/>
    <n v="1471539138"/>
    <n v="1468947138"/>
    <b v="1"/>
    <n v="140"/>
    <b v="1"/>
    <x v="20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x v="0"/>
    <n v="1453185447"/>
    <n v="1448951847"/>
    <b v="1"/>
    <n v="280"/>
    <b v="1"/>
    <x v="20"/>
    <n v="109"/>
    <n v="10.91"/>
    <x v="8"/>
    <x v="20"/>
  </r>
  <r>
    <n v="1527"/>
    <s v="Island - Japan, from the view point of many"/>
    <s v="Eight creatives visited Japan. This is a unique photo-book of their separate but collected experiences."/>
    <n v="3000"/>
    <n v="3055"/>
    <x v="0"/>
    <x v="0"/>
    <x v="0"/>
    <n v="1489497886"/>
    <n v="1487082286"/>
    <b v="1"/>
    <n v="70"/>
    <b v="1"/>
    <x v="20"/>
    <n v="102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x v="0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x v="0"/>
    <n v="1426773920"/>
    <n v="1424185520"/>
    <b v="1"/>
    <n v="141"/>
    <b v="1"/>
    <x v="20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x v="0"/>
    <n v="1445624695"/>
    <n v="1443464695"/>
    <b v="1"/>
    <n v="874"/>
    <b v="1"/>
    <x v="20"/>
    <n v="12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x v="0"/>
    <n v="1417402800"/>
    <n v="1414610126"/>
    <b v="1"/>
    <n v="73"/>
    <b v="1"/>
    <x v="20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x v="2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x v="0"/>
    <n v="1462161540"/>
    <n v="1457913777"/>
    <b v="1"/>
    <n v="740"/>
    <b v="1"/>
    <x v="20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x v="0"/>
    <n v="1441383062"/>
    <n v="1438791062"/>
    <b v="1"/>
    <n v="369"/>
    <b v="1"/>
    <x v="20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x v="0"/>
    <n v="1464040800"/>
    <n v="1461527631"/>
    <b v="1"/>
    <n v="110"/>
    <b v="1"/>
    <x v="20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x v="0"/>
    <n v="1440702910"/>
    <n v="1438110910"/>
    <b v="1"/>
    <n v="455"/>
    <b v="1"/>
    <x v="20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x v="3"/>
    <n v="1470506400"/>
    <n v="1467358427"/>
    <b v="1"/>
    <n v="224"/>
    <b v="1"/>
    <x v="20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x v="0"/>
    <n v="1421952370"/>
    <n v="1418064370"/>
    <b v="1"/>
    <n v="46"/>
    <b v="1"/>
    <x v="20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x v="0"/>
    <n v="1483481019"/>
    <n v="1480629819"/>
    <b v="0"/>
    <n v="284"/>
    <b v="1"/>
    <x v="20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x v="0"/>
    <n v="1416964500"/>
    <n v="1414368616"/>
    <b v="1"/>
    <n v="98"/>
    <b v="1"/>
    <x v="20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x v="0"/>
    <n v="1420045538"/>
    <n v="1417453538"/>
    <b v="0"/>
    <n v="2"/>
    <b v="0"/>
    <x v="24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x v="5"/>
    <n v="1435708500"/>
    <n v="1434412500"/>
    <b v="0"/>
    <n v="1"/>
    <b v="0"/>
    <x v="24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x v="0"/>
    <n v="1416662034"/>
    <n v="1414066434"/>
    <b v="0"/>
    <n v="1"/>
    <b v="0"/>
    <x v="24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x v="0"/>
    <n v="1427847480"/>
    <n v="1424222024"/>
    <b v="0"/>
    <n v="0"/>
    <b v="0"/>
    <x v="24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x v="0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x v="1"/>
    <n v="1410930399"/>
    <n v="1405746399"/>
    <b v="0"/>
    <n v="11"/>
    <b v="0"/>
    <x v="24"/>
    <n v="108"/>
    <n v="274.16000000000003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x v="0"/>
    <n v="1487844882"/>
    <n v="1487240082"/>
    <b v="0"/>
    <n v="0"/>
    <b v="0"/>
    <x v="24"/>
    <n v="101"/>
    <n v="0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x v="0"/>
    <n v="1447020620"/>
    <n v="1444425020"/>
    <b v="0"/>
    <n v="1"/>
    <b v="0"/>
    <x v="24"/>
    <n v="151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x v="0"/>
    <n v="1446524159"/>
    <n v="1443928559"/>
    <b v="0"/>
    <n v="6"/>
    <b v="0"/>
    <x v="24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x v="1"/>
    <n v="1463050034"/>
    <n v="1460458034"/>
    <b v="0"/>
    <n v="7"/>
    <b v="0"/>
    <x v="24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x v="0"/>
    <n v="1432756039"/>
    <n v="1430164039"/>
    <b v="0"/>
    <n v="0"/>
    <b v="0"/>
    <x v="24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x v="0"/>
    <n v="1412135940"/>
    <n v="1410366708"/>
    <b v="0"/>
    <n v="16"/>
    <b v="0"/>
    <x v="24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x v="0"/>
    <n v="1441176447"/>
    <n v="1438584447"/>
    <b v="0"/>
    <n v="0"/>
    <b v="0"/>
    <x v="24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x v="2"/>
    <n v="1438495390"/>
    <n v="1435903390"/>
    <b v="0"/>
    <n v="0"/>
    <b v="0"/>
    <x v="24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x v="0"/>
    <n v="1442509200"/>
    <n v="1440513832"/>
    <b v="0"/>
    <n v="0"/>
    <b v="0"/>
    <x v="24"/>
    <n v="18"/>
    <n v="0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x v="5"/>
    <n v="1467603624"/>
    <n v="1465011624"/>
    <b v="0"/>
    <n v="12"/>
    <b v="0"/>
    <x v="24"/>
    <n v="60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x v="0"/>
    <n v="1411227633"/>
    <n v="1408549233"/>
    <b v="0"/>
    <n v="1"/>
    <b v="0"/>
    <x v="24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x v="1"/>
    <n v="1440763920"/>
    <n v="1435656759"/>
    <b v="0"/>
    <n v="3"/>
    <b v="0"/>
    <x v="24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x v="0"/>
    <n v="1430270199"/>
    <n v="1428974199"/>
    <b v="0"/>
    <n v="1"/>
    <b v="0"/>
    <x v="24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x v="0"/>
    <n v="1415842193"/>
    <n v="1414110593"/>
    <b v="0"/>
    <n v="4"/>
    <b v="0"/>
    <x v="24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x v="0"/>
    <n v="1383789603"/>
    <n v="1381194003"/>
    <b v="0"/>
    <n v="1"/>
    <b v="0"/>
    <x v="25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x v="0"/>
    <n v="1259715000"/>
    <n v="1253712916"/>
    <b v="0"/>
    <n v="0"/>
    <b v="0"/>
    <x v="25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x v="1"/>
    <n v="1394815751"/>
    <n v="1389635351"/>
    <b v="0"/>
    <n v="2"/>
    <b v="0"/>
    <x v="25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x v="0"/>
    <n v="1432843500"/>
    <n v="1430124509"/>
    <b v="0"/>
    <n v="1"/>
    <b v="0"/>
    <x v="25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x v="0"/>
    <n v="1307554261"/>
    <n v="1304962261"/>
    <b v="0"/>
    <n v="1"/>
    <b v="0"/>
    <x v="25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x v="0"/>
    <n v="1469656800"/>
    <n v="1467151204"/>
    <b v="0"/>
    <n v="59"/>
    <b v="0"/>
    <x v="25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x v="0"/>
    <n v="1392595200"/>
    <n v="1391293745"/>
    <b v="0"/>
    <n v="13"/>
    <b v="0"/>
    <x v="25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x v="0"/>
    <n v="1419384585"/>
    <n v="1416360585"/>
    <b v="0"/>
    <n v="22"/>
    <b v="0"/>
    <x v="25"/>
    <n v="5"/>
    <n v="135.05000000000001"/>
    <x v="3"/>
    <x v="25"/>
  </r>
  <r>
    <n v="1569"/>
    <s v="to be removed (Canceled)"/>
    <s v="to be removed"/>
    <n v="5000"/>
    <n v="2965"/>
    <x v="1"/>
    <x v="0"/>
    <x v="0"/>
    <n v="1369498714"/>
    <n v="1366906714"/>
    <b v="0"/>
    <n v="0"/>
    <b v="0"/>
    <x v="25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x v="0"/>
    <n v="1460140282"/>
    <n v="1457551882"/>
    <b v="0"/>
    <n v="52"/>
    <b v="0"/>
    <x v="25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x v="1"/>
    <n v="1434738483"/>
    <n v="1432146483"/>
    <b v="0"/>
    <n v="4"/>
    <b v="0"/>
    <x v="25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x v="1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x v="5"/>
    <n v="1491019140"/>
    <n v="1487548802"/>
    <b v="0"/>
    <n v="3"/>
    <b v="0"/>
    <x v="25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x v="0"/>
    <n v="1424211329"/>
    <n v="1421187329"/>
    <b v="0"/>
    <n v="6"/>
    <b v="0"/>
    <x v="25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x v="0"/>
    <n v="1404909296"/>
    <n v="1402317296"/>
    <b v="0"/>
    <n v="35"/>
    <b v="0"/>
    <x v="25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x v="0"/>
    <n v="1435698368"/>
    <n v="1431810368"/>
    <b v="0"/>
    <n v="10"/>
    <b v="0"/>
    <x v="25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x v="0"/>
    <n v="1343161248"/>
    <n v="1337977248"/>
    <b v="0"/>
    <n v="2"/>
    <b v="0"/>
    <x v="25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x v="0"/>
    <n v="1283392800"/>
    <n v="1281317691"/>
    <b v="0"/>
    <n v="4"/>
    <b v="0"/>
    <x v="25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x v="0"/>
    <n v="1377734091"/>
    <n v="1374882891"/>
    <b v="0"/>
    <n v="2"/>
    <b v="0"/>
    <x v="25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x v="0"/>
    <n v="1337562726"/>
    <n v="1332378726"/>
    <b v="0"/>
    <n v="0"/>
    <b v="0"/>
    <x v="25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x v="1"/>
    <n v="1450521990"/>
    <n v="1447757190"/>
    <b v="0"/>
    <n v="1"/>
    <b v="0"/>
    <x v="26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x v="0"/>
    <n v="1445894400"/>
    <n v="1440961053"/>
    <b v="0"/>
    <n v="3"/>
    <b v="0"/>
    <x v="26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x v="1"/>
    <n v="1411681391"/>
    <n v="1409089391"/>
    <b v="0"/>
    <n v="1"/>
    <b v="0"/>
    <x v="26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x v="0"/>
    <n v="1401464101"/>
    <n v="1400600101"/>
    <b v="0"/>
    <n v="0"/>
    <b v="0"/>
    <x v="26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x v="5"/>
    <n v="1482663600"/>
    <n v="1480800568"/>
    <b v="0"/>
    <n v="12"/>
    <b v="0"/>
    <x v="26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x v="0"/>
    <n v="1428197422"/>
    <n v="1425609022"/>
    <b v="0"/>
    <n v="0"/>
    <b v="0"/>
    <x v="26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x v="0"/>
    <n v="1418510965"/>
    <n v="1415918965"/>
    <b v="0"/>
    <n v="1"/>
    <b v="0"/>
    <x v="26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x v="0"/>
    <n v="1422735120"/>
    <n v="1420091999"/>
    <b v="0"/>
    <n v="0"/>
    <b v="0"/>
    <x v="26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x v="0"/>
    <n v="1444433886"/>
    <n v="1441841886"/>
    <b v="0"/>
    <n v="0"/>
    <b v="0"/>
    <x v="26"/>
    <n v="115"/>
    <n v="0"/>
    <x v="8"/>
    <x v="26"/>
  </r>
  <r>
    <n v="1590"/>
    <s v="An Italian Adventure"/>
    <s v="Discover Italy through photography."/>
    <n v="2000"/>
    <n v="2864"/>
    <x v="2"/>
    <x v="13"/>
    <x v="3"/>
    <n v="1443040464"/>
    <n v="1440448464"/>
    <b v="0"/>
    <n v="2"/>
    <b v="0"/>
    <x v="26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x v="1"/>
    <n v="1459700741"/>
    <n v="1457112341"/>
    <b v="0"/>
    <n v="92"/>
    <b v="0"/>
    <x v="26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x v="0"/>
    <n v="1427503485"/>
    <n v="1423619085"/>
    <b v="0"/>
    <n v="0"/>
    <b v="0"/>
    <x v="26"/>
    <n v="114"/>
    <n v="0"/>
    <x v="8"/>
    <x v="26"/>
  </r>
  <r>
    <n v="1593"/>
    <s v="Picturing Italy"/>
    <s v="A trip to fulfill a dream of capturing the wonders and history of ancient Italy in person."/>
    <n v="100000"/>
    <n v="2842"/>
    <x v="2"/>
    <x v="0"/>
    <x v="0"/>
    <n v="1425154655"/>
    <n v="1422562655"/>
    <b v="0"/>
    <n v="3"/>
    <b v="0"/>
    <x v="26"/>
    <n v="3"/>
    <n v="947.33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x v="0"/>
    <n v="1463329260"/>
    <n v="1458147982"/>
    <b v="0"/>
    <n v="10"/>
    <b v="0"/>
    <x v="26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x v="0"/>
    <n v="1403122380"/>
    <n v="1400634728"/>
    <b v="0"/>
    <n v="7"/>
    <b v="0"/>
    <x v="26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x v="1"/>
    <n v="1418469569"/>
    <n v="1414577969"/>
    <b v="0"/>
    <n v="3"/>
    <b v="0"/>
    <x v="26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x v="0"/>
    <n v="1474360197"/>
    <n v="1471768197"/>
    <b v="0"/>
    <n v="0"/>
    <b v="0"/>
    <x v="26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x v="0"/>
    <n v="1437926458"/>
    <n v="1432742458"/>
    <b v="0"/>
    <n v="1"/>
    <b v="0"/>
    <x v="26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x v="1"/>
    <n v="1460116576"/>
    <n v="1457528176"/>
    <b v="0"/>
    <n v="0"/>
    <b v="0"/>
    <x v="26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x v="0"/>
    <n v="1405401060"/>
    <n v="1401585752"/>
    <b v="0"/>
    <n v="9"/>
    <b v="0"/>
    <x v="26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x v="0"/>
    <n v="1304561633"/>
    <n v="1301969633"/>
    <b v="0"/>
    <n v="56"/>
    <b v="1"/>
    <x v="11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x v="0"/>
    <n v="1318633200"/>
    <n v="1314947317"/>
    <b v="0"/>
    <n v="32"/>
    <b v="1"/>
    <x v="11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x v="0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x v="0"/>
    <n v="1332011835"/>
    <n v="1328559435"/>
    <b v="0"/>
    <n v="70"/>
    <b v="1"/>
    <x v="11"/>
    <n v="11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x v="0"/>
    <n v="1312182000"/>
    <n v="1311380313"/>
    <b v="0"/>
    <n v="44"/>
    <b v="1"/>
    <x v="11"/>
    <n v="23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x v="0"/>
    <n v="1300930838"/>
    <n v="1293158438"/>
    <b v="0"/>
    <n v="92"/>
    <b v="1"/>
    <x v="11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x v="0"/>
    <n v="1339701851"/>
    <n v="1337887451"/>
    <b v="0"/>
    <n v="205"/>
    <b v="1"/>
    <x v="11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x v="0"/>
    <n v="1388553960"/>
    <n v="1385754986"/>
    <b v="0"/>
    <n v="23"/>
    <b v="1"/>
    <x v="11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x v="0"/>
    <n v="1320220800"/>
    <n v="1315612909"/>
    <b v="0"/>
    <n v="4"/>
    <b v="1"/>
    <x v="11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x v="0"/>
    <n v="1355609510"/>
    <n v="1353017510"/>
    <b v="0"/>
    <n v="112"/>
    <b v="1"/>
    <x v="11"/>
    <n v="100"/>
    <n v="24.55"/>
    <x v="4"/>
    <x v="11"/>
  </r>
  <r>
    <n v="1611"/>
    <s v="Skelton-Luns CD/7&quot;             No Big Deal."/>
    <s v="Skelton-Luns CD/7&quot; No Big Deal."/>
    <n v="12001"/>
    <n v="2746"/>
    <x v="0"/>
    <x v="0"/>
    <x v="0"/>
    <n v="1370390432"/>
    <n v="1368576032"/>
    <b v="0"/>
    <n v="27"/>
    <b v="1"/>
    <x v="11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x v="0"/>
    <n v="1357160384"/>
    <n v="1354568384"/>
    <b v="0"/>
    <n v="11"/>
    <b v="1"/>
    <x v="11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x v="0"/>
    <n v="1342921202"/>
    <n v="1340329202"/>
    <b v="0"/>
    <n v="26"/>
    <b v="1"/>
    <x v="11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x v="0"/>
    <n v="1407085200"/>
    <n v="1401924769"/>
    <b v="0"/>
    <n v="77"/>
    <b v="1"/>
    <x v="11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x v="0"/>
    <n v="1323742396"/>
    <n v="1319850796"/>
    <b v="0"/>
    <n v="136"/>
    <b v="1"/>
    <x v="11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x v="0"/>
    <n v="1353621600"/>
    <n v="1350061821"/>
    <b v="0"/>
    <n v="157"/>
    <b v="1"/>
    <x v="11"/>
    <n v="55"/>
    <n v="17.36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x v="0"/>
    <n v="1383332400"/>
    <n v="1380470188"/>
    <b v="0"/>
    <n v="158"/>
    <b v="1"/>
    <x v="11"/>
    <n v="9"/>
    <n v="17.25"/>
    <x v="4"/>
    <x v="11"/>
  </r>
  <r>
    <n v="1618"/>
    <s v="Janus Word Album"/>
    <s v="Janus Word combines hard rock with melodic acoustic music for a unique and awesome sound."/>
    <n v="2500"/>
    <n v="2725"/>
    <x v="0"/>
    <x v="0"/>
    <x v="0"/>
    <n v="1362757335"/>
    <n v="1359301335"/>
    <b v="0"/>
    <n v="27"/>
    <b v="1"/>
    <x v="11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x v="0"/>
    <n v="1410755286"/>
    <n v="1408940886"/>
    <b v="0"/>
    <n v="23"/>
    <b v="1"/>
    <x v="11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x v="0"/>
    <n v="1361606940"/>
    <n v="1361002140"/>
    <b v="0"/>
    <n v="17"/>
    <b v="1"/>
    <x v="11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x v="0"/>
    <n v="1338177540"/>
    <n v="1333550015"/>
    <b v="0"/>
    <n v="37"/>
    <b v="1"/>
    <x v="11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x v="0"/>
    <n v="1418803140"/>
    <n v="1415343874"/>
    <b v="0"/>
    <n v="65"/>
    <b v="1"/>
    <x v="11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x v="1"/>
    <n v="1377621089"/>
    <n v="1372437089"/>
    <b v="0"/>
    <n v="18"/>
    <b v="1"/>
    <x v="11"/>
    <n v="108"/>
    <n v="150.28"/>
    <x v="4"/>
    <x v="11"/>
  </r>
  <r>
    <n v="1624"/>
    <s v="Joey De Noble needs YOUR help!"/>
    <s v="Joey De Noble is raising money to help record his latest music, and he wants YOU to be a part of it!"/>
    <n v="6500"/>
    <n v="2700"/>
    <x v="0"/>
    <x v="0"/>
    <x v="0"/>
    <n v="1357721335"/>
    <n v="1354265335"/>
    <b v="0"/>
    <n v="25"/>
    <b v="1"/>
    <x v="11"/>
    <n v="42"/>
    <n v="108"/>
    <x v="4"/>
    <x v="11"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x v="0"/>
    <n v="1347382053"/>
    <n v="1344962853"/>
    <b v="0"/>
    <n v="104"/>
    <b v="1"/>
    <x v="11"/>
    <n v="108"/>
    <n v="25.96"/>
    <x v="4"/>
    <x v="11"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x v="0"/>
    <n v="1385932867"/>
    <n v="1383337267"/>
    <b v="0"/>
    <n v="108"/>
    <b v="1"/>
    <x v="11"/>
    <n v="5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x v="0"/>
    <n v="1353905940"/>
    <n v="1351011489"/>
    <b v="0"/>
    <n v="38"/>
    <b v="1"/>
    <x v="11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x v="0"/>
    <n v="1403026882"/>
    <n v="1400175682"/>
    <b v="0"/>
    <n v="88"/>
    <b v="1"/>
    <x v="11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x v="0"/>
    <n v="1392929333"/>
    <n v="1389041333"/>
    <b v="0"/>
    <n v="82"/>
    <b v="1"/>
    <x v="11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x v="0"/>
    <n v="1330671540"/>
    <n v="1328040375"/>
    <b v="0"/>
    <n v="126"/>
    <b v="1"/>
    <x v="11"/>
    <n v="134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x v="0"/>
    <n v="1350074261"/>
    <n v="1347482261"/>
    <b v="0"/>
    <n v="133"/>
    <b v="1"/>
    <x v="11"/>
    <n v="10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x v="0"/>
    <n v="1316851854"/>
    <n v="1311667854"/>
    <b v="0"/>
    <n v="47"/>
    <b v="1"/>
    <x v="11"/>
    <n v="3"/>
    <n v="56.81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x v="0"/>
    <n v="1326690000"/>
    <n v="1324329156"/>
    <b v="0"/>
    <n v="58"/>
    <b v="1"/>
    <x v="11"/>
    <n v="107"/>
    <n v="46.03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x v="0"/>
    <n v="1306994340"/>
    <n v="1303706001"/>
    <b v="0"/>
    <n v="32"/>
    <b v="1"/>
    <x v="11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x v="0"/>
    <n v="1468270261"/>
    <n v="1463086261"/>
    <b v="0"/>
    <n v="37"/>
    <b v="1"/>
    <x v="11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x v="0"/>
    <n v="1307851200"/>
    <n v="1304129088"/>
    <b v="0"/>
    <n v="87"/>
    <b v="1"/>
    <x v="11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x v="0"/>
    <n v="1262302740"/>
    <n v="1257444140"/>
    <b v="0"/>
    <n v="15"/>
    <b v="1"/>
    <x v="11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x v="0"/>
    <n v="1362086700"/>
    <n v="1358180968"/>
    <b v="0"/>
    <n v="27"/>
    <b v="1"/>
    <x v="11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x v="0"/>
    <n v="1330789165"/>
    <n v="1328197165"/>
    <b v="0"/>
    <n v="19"/>
    <b v="1"/>
    <x v="11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x v="0"/>
    <n v="1280800740"/>
    <n v="1279603955"/>
    <b v="0"/>
    <n v="17"/>
    <b v="1"/>
    <x v="11"/>
    <n v="146"/>
    <n v="155"/>
    <x v="4"/>
    <x v="11"/>
  </r>
  <r>
    <n v="1641"/>
    <s v="Tanya Dartson- Run for Your Life music video"/>
    <s v="Music Video For Upbeat and Inspiring Song - Run For Your Life"/>
    <n v="2550"/>
    <n v="2630"/>
    <x v="0"/>
    <x v="0"/>
    <x v="0"/>
    <n v="1418998744"/>
    <n v="1416406744"/>
    <b v="0"/>
    <n v="26"/>
    <b v="1"/>
    <x v="27"/>
    <n v="103"/>
    <n v="101.15"/>
    <x v="4"/>
    <x v="27"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x v="0"/>
    <n v="1308011727"/>
    <n v="1306283727"/>
    <b v="0"/>
    <n v="28"/>
    <b v="1"/>
    <x v="27"/>
    <n v="11"/>
    <n v="93.9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x v="0"/>
    <n v="1348516012"/>
    <n v="1345924012"/>
    <b v="0"/>
    <n v="37"/>
    <b v="1"/>
    <x v="27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x v="0"/>
    <n v="1353551160"/>
    <n v="1348363560"/>
    <b v="0"/>
    <n v="128"/>
    <b v="1"/>
    <x v="27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x v="0"/>
    <n v="1379515740"/>
    <n v="1378306140"/>
    <b v="0"/>
    <n v="10"/>
    <b v="1"/>
    <x v="27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x v="1"/>
    <n v="1408039860"/>
    <n v="1405248503"/>
    <b v="0"/>
    <n v="83"/>
    <b v="1"/>
    <x v="27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x v="0"/>
    <n v="1339235377"/>
    <n v="1336643377"/>
    <b v="0"/>
    <n v="46"/>
    <b v="1"/>
    <x v="27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x v="0"/>
    <n v="1300636482"/>
    <n v="1298048082"/>
    <b v="0"/>
    <n v="90"/>
    <b v="1"/>
    <x v="27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x v="0"/>
    <n v="1400862355"/>
    <n v="1396974355"/>
    <b v="0"/>
    <n v="81"/>
    <b v="1"/>
    <x v="27"/>
    <n v="104"/>
    <n v="32.200000000000003"/>
    <x v="4"/>
    <x v="27"/>
  </r>
  <r>
    <n v="1650"/>
    <s v="The Psalm Praise Project, Vol. 2"/>
    <s v="Help me record a CD that uses pop styling to give a fresh sound to ancient wisdom from scripture!"/>
    <n v="5000"/>
    <n v="2608"/>
    <x v="0"/>
    <x v="0"/>
    <x v="0"/>
    <n v="1381314437"/>
    <n v="1378722437"/>
    <b v="0"/>
    <n v="32"/>
    <b v="1"/>
    <x v="27"/>
    <n v="52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x v="0"/>
    <n v="1303801140"/>
    <n v="1300916220"/>
    <b v="0"/>
    <n v="20"/>
    <b v="1"/>
    <x v="27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x v="0"/>
    <n v="1385297393"/>
    <n v="1382701793"/>
    <b v="0"/>
    <n v="70"/>
    <b v="1"/>
    <x v="27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x v="0"/>
    <n v="1303675296"/>
    <n v="1300996896"/>
    <b v="0"/>
    <n v="168"/>
    <b v="1"/>
    <x v="27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x v="0"/>
    <n v="1334784160"/>
    <n v="1332192160"/>
    <b v="0"/>
    <n v="34"/>
    <b v="1"/>
    <x v="27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x v="0"/>
    <n v="1333648820"/>
    <n v="1331060420"/>
    <b v="0"/>
    <n v="48"/>
    <b v="1"/>
    <x v="27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x v="0"/>
    <n v="1355437052"/>
    <n v="1352845052"/>
    <b v="0"/>
    <n v="48"/>
    <b v="1"/>
    <x v="27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x v="0"/>
    <n v="1337885168"/>
    <n v="1335293168"/>
    <b v="0"/>
    <n v="221"/>
    <b v="1"/>
    <x v="27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x v="0"/>
    <n v="1355840400"/>
    <n v="1352524767"/>
    <b v="0"/>
    <n v="107"/>
    <b v="1"/>
    <x v="27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x v="1"/>
    <n v="1387281600"/>
    <n v="1384811721"/>
    <b v="0"/>
    <n v="45"/>
    <b v="1"/>
    <x v="27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x v="3"/>
    <n v="1462053540"/>
    <n v="1459355950"/>
    <b v="0"/>
    <n v="36"/>
    <b v="1"/>
    <x v="27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x v="3"/>
    <n v="1453064400"/>
    <n v="1449359831"/>
    <b v="0"/>
    <n v="101"/>
    <b v="1"/>
    <x v="27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x v="0"/>
    <n v="1325310336"/>
    <n v="1320122736"/>
    <b v="0"/>
    <n v="62"/>
    <b v="1"/>
    <x v="27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x v="0"/>
    <n v="1422750707"/>
    <n v="1420158707"/>
    <b v="0"/>
    <n v="32"/>
    <b v="1"/>
    <x v="27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x v="0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x v="0"/>
    <n v="1298343600"/>
    <n v="1295624113"/>
    <b v="0"/>
    <n v="93"/>
    <b v="1"/>
    <x v="27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x v="0"/>
    <n v="1364447073"/>
    <n v="1361858673"/>
    <b v="0"/>
    <n v="98"/>
    <b v="1"/>
    <x v="27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x v="0"/>
    <n v="1394521140"/>
    <n v="1392169298"/>
    <b v="0"/>
    <n v="82"/>
    <b v="1"/>
    <x v="27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x v="0"/>
    <n v="1322454939"/>
    <n v="1319859339"/>
    <b v="0"/>
    <n v="116"/>
    <b v="1"/>
    <x v="27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x v="0"/>
    <n v="1464729276"/>
    <n v="1459545276"/>
    <b v="0"/>
    <n v="52"/>
    <b v="1"/>
    <x v="27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x v="0"/>
    <n v="1278302400"/>
    <n v="1273961999"/>
    <b v="0"/>
    <n v="23"/>
    <b v="1"/>
    <x v="27"/>
    <n v="102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x v="0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2500"/>
    <n v="2560"/>
    <x v="0"/>
    <x v="0"/>
    <x v="0"/>
    <n v="1338824730"/>
    <n v="1336232730"/>
    <b v="0"/>
    <n v="49"/>
    <b v="1"/>
    <x v="27"/>
    <n v="102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x v="0"/>
    <n v="1425675892"/>
    <n v="1423083892"/>
    <b v="0"/>
    <n v="59"/>
    <b v="1"/>
    <x v="27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x v="0"/>
    <n v="1471503540"/>
    <n v="1468852306"/>
    <b v="0"/>
    <n v="113"/>
    <b v="1"/>
    <x v="27"/>
    <n v="102"/>
    <n v="22.61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x v="0"/>
    <n v="1318802580"/>
    <n v="1316194540"/>
    <b v="0"/>
    <n v="34"/>
    <b v="1"/>
    <x v="27"/>
    <n v="128"/>
    <n v="75.150000000000006"/>
    <x v="4"/>
    <x v="27"/>
  </r>
  <r>
    <n v="1676"/>
    <s v="Bridge 19 CD Release Tour"/>
    <s v="Help fund Bridge 19's tour in support of their first duo record, to be released in May 2012."/>
    <n v="2500"/>
    <n v="2550"/>
    <x v="0"/>
    <x v="0"/>
    <x v="0"/>
    <n v="1334980740"/>
    <n v="1330968347"/>
    <b v="0"/>
    <n v="42"/>
    <b v="1"/>
    <x v="27"/>
    <n v="102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x v="3"/>
    <n v="1460786340"/>
    <n v="1455615976"/>
    <b v="0"/>
    <n v="42"/>
    <b v="1"/>
    <x v="27"/>
    <n v="1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x v="0"/>
    <n v="1391718671"/>
    <n v="1390509071"/>
    <b v="0"/>
    <n v="49"/>
    <b v="1"/>
    <x v="27"/>
    <n v="46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x v="0"/>
    <n v="1311298745"/>
    <n v="1309311545"/>
    <b v="0"/>
    <n v="56"/>
    <b v="1"/>
    <x v="27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x v="0"/>
    <n v="1405188667"/>
    <n v="1402596667"/>
    <b v="0"/>
    <n v="25"/>
    <b v="1"/>
    <x v="27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x v="0"/>
    <n v="1490752800"/>
    <n v="1486522484"/>
    <b v="0"/>
    <n v="884"/>
    <b v="0"/>
    <x v="28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x v="0"/>
    <n v="1492142860"/>
    <n v="1486962460"/>
    <b v="0"/>
    <n v="0"/>
    <b v="0"/>
    <x v="28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x v="3"/>
    <n v="1491590738"/>
    <n v="1489517138"/>
    <b v="0"/>
    <n v="10"/>
    <b v="0"/>
    <x v="28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x v="0"/>
    <n v="1489775641"/>
    <n v="1487360041"/>
    <b v="0"/>
    <n v="101"/>
    <b v="0"/>
    <x v="28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x v="0"/>
    <n v="1490331623"/>
    <n v="1487743223"/>
    <b v="0"/>
    <n v="15"/>
    <b v="0"/>
    <x v="28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x v="5"/>
    <n v="1493320519"/>
    <n v="1488140119"/>
    <b v="0"/>
    <n v="1"/>
    <b v="0"/>
    <x v="28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x v="0"/>
    <n v="1491855300"/>
    <n v="1488935245"/>
    <b v="0"/>
    <n v="39"/>
    <b v="0"/>
    <x v="28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x v="0"/>
    <n v="1491738594"/>
    <n v="1489150194"/>
    <b v="0"/>
    <n v="7"/>
    <b v="0"/>
    <x v="28"/>
    <n v="101"/>
    <n v="360.71"/>
    <x v="4"/>
    <x v="28"/>
  </r>
  <r>
    <n v="1689"/>
    <s v="Fly Away"/>
    <s v="Praising the Living God in the second half of life."/>
    <n v="15000"/>
    <n v="2524"/>
    <x v="3"/>
    <x v="0"/>
    <x v="0"/>
    <n v="1489700230"/>
    <n v="1487111830"/>
    <b v="0"/>
    <n v="14"/>
    <b v="0"/>
    <x v="28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x v="0"/>
    <n v="1491470442"/>
    <n v="1488882042"/>
    <b v="0"/>
    <n v="11"/>
    <b v="0"/>
    <x v="28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x v="0"/>
    <n v="1491181200"/>
    <n v="1488387008"/>
    <b v="0"/>
    <n v="38"/>
    <b v="0"/>
    <x v="28"/>
    <n v="105"/>
    <n v="66.34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x v="0"/>
    <n v="1490572740"/>
    <n v="1487734667"/>
    <b v="0"/>
    <n v="15"/>
    <b v="0"/>
    <x v="28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x v="1"/>
    <n v="1491768000"/>
    <n v="1489097112"/>
    <b v="0"/>
    <n v="8"/>
    <b v="0"/>
    <x v="28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x v="0"/>
    <n v="1490589360"/>
    <n v="1488038674"/>
    <b v="0"/>
    <n v="1"/>
    <b v="0"/>
    <x v="28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x v="0"/>
    <n v="1491786000"/>
    <n v="1488847514"/>
    <b v="0"/>
    <n v="23"/>
    <b v="0"/>
    <x v="28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x v="0"/>
    <n v="1491007211"/>
    <n v="1488418811"/>
    <b v="0"/>
    <n v="0"/>
    <b v="0"/>
    <x v="28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x v="0"/>
    <n v="1491781648"/>
    <n v="1489193248"/>
    <b v="0"/>
    <n v="22"/>
    <b v="0"/>
    <x v="28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x v="0"/>
    <n v="1490499180"/>
    <n v="1488430760"/>
    <b v="0"/>
    <n v="0"/>
    <b v="0"/>
    <x v="28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x v="0"/>
    <n v="1491943445"/>
    <n v="1489351445"/>
    <b v="0"/>
    <n v="4"/>
    <b v="0"/>
    <x v="28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x v="0"/>
    <n v="1491019200"/>
    <n v="1488418990"/>
    <b v="0"/>
    <n v="79"/>
    <b v="0"/>
    <x v="28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x v="0"/>
    <n v="1421337405"/>
    <n v="1418745405"/>
    <b v="0"/>
    <n v="2"/>
    <b v="0"/>
    <x v="28"/>
    <n v="15"/>
    <n v="1250.5"/>
    <x v="4"/>
    <x v="28"/>
  </r>
  <r>
    <n v="1702"/>
    <s v="lyndale lewis and new vision prosper cd release"/>
    <s v="I can do all things through christ jesus"/>
    <n v="2500"/>
    <n v="2501"/>
    <x v="2"/>
    <x v="0"/>
    <x v="0"/>
    <n v="1427745150"/>
    <n v="1425156750"/>
    <b v="0"/>
    <n v="1"/>
    <b v="0"/>
    <x v="28"/>
    <n v="10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x v="0"/>
    <n v="1441003537"/>
    <n v="1435819537"/>
    <b v="0"/>
    <n v="2"/>
    <b v="0"/>
    <x v="28"/>
    <n v="167"/>
    <n v="1250.1300000000001"/>
    <x v="4"/>
    <x v="28"/>
  </r>
  <r>
    <n v="1704"/>
    <s v="Jericho Down Worship Album"/>
    <s v="We want to record an album of popular praise &amp; worship songs with our own influence and style."/>
    <n v="2500"/>
    <n v="2500"/>
    <x v="2"/>
    <x v="0"/>
    <x v="0"/>
    <n v="1424056873"/>
    <n v="1421464873"/>
    <b v="0"/>
    <n v="11"/>
    <b v="0"/>
    <x v="28"/>
    <n v="100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x v="0"/>
    <n v="1441814400"/>
    <n v="1440807846"/>
    <b v="0"/>
    <n v="0"/>
    <b v="0"/>
    <x v="28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x v="3"/>
    <n v="1440314472"/>
    <n v="1435130472"/>
    <b v="0"/>
    <n v="0"/>
    <b v="0"/>
    <x v="28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x v="0"/>
    <n v="1459181895"/>
    <n v="1456593495"/>
    <b v="0"/>
    <n v="9"/>
    <b v="0"/>
    <x v="28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x v="0"/>
    <n v="1462135706"/>
    <n v="1458679706"/>
    <b v="0"/>
    <n v="0"/>
    <b v="0"/>
    <x v="28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x v="0"/>
    <n v="1409513940"/>
    <n v="1405949514"/>
    <b v="0"/>
    <n v="4"/>
    <b v="0"/>
    <x v="28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x v="3"/>
    <n v="1453122000"/>
    <n v="1449151888"/>
    <b v="0"/>
    <n v="1"/>
    <b v="0"/>
    <x v="28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x v="0"/>
    <n v="1409585434"/>
    <n v="1406907034"/>
    <b v="0"/>
    <n v="2"/>
    <b v="0"/>
    <x v="28"/>
    <n v="31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x v="0"/>
    <n v="1435701353"/>
    <n v="1430517353"/>
    <b v="0"/>
    <n v="0"/>
    <b v="0"/>
    <x v="28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x v="0"/>
    <n v="1412536412"/>
    <n v="1409944412"/>
    <b v="0"/>
    <n v="1"/>
    <b v="0"/>
    <x v="28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x v="0"/>
    <n v="1430517761"/>
    <n v="1427925761"/>
    <b v="0"/>
    <n v="17"/>
    <b v="0"/>
    <x v="28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x v="0"/>
    <n v="1427772120"/>
    <n v="1425186785"/>
    <b v="0"/>
    <n v="2"/>
    <b v="0"/>
    <x v="28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x v="0"/>
    <n v="1481295099"/>
    <n v="1477835499"/>
    <b v="0"/>
    <n v="3"/>
    <b v="0"/>
    <x v="28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x v="0"/>
    <n v="1461211200"/>
    <n v="1459467238"/>
    <b v="0"/>
    <n v="41"/>
    <b v="0"/>
    <x v="28"/>
    <n v="12"/>
    <n v="60.2"/>
    <x v="4"/>
    <x v="28"/>
  </r>
  <r>
    <n v="1718"/>
    <s v="The Prodigal Son"/>
    <s v="A melody for the galaxy."/>
    <n v="2000"/>
    <n v="2456.66"/>
    <x v="2"/>
    <x v="0"/>
    <x v="0"/>
    <n v="1463201940"/>
    <n v="1459435149"/>
    <b v="0"/>
    <n v="2"/>
    <b v="0"/>
    <x v="28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x v="0"/>
    <n v="1410958191"/>
    <n v="1408366191"/>
    <b v="0"/>
    <n v="3"/>
    <b v="0"/>
    <x v="28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x v="0"/>
    <n v="1415562471"/>
    <n v="1412966871"/>
    <b v="0"/>
    <n v="8"/>
    <b v="0"/>
    <x v="28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x v="0"/>
    <n v="1449831863"/>
    <n v="1447239863"/>
    <b v="0"/>
    <n v="0"/>
    <b v="0"/>
    <x v="28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x v="0"/>
    <n v="1459642200"/>
    <n v="1456441429"/>
    <b v="0"/>
    <n v="1"/>
    <b v="0"/>
    <x v="28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x v="0"/>
    <n v="1435730400"/>
    <n v="1430855315"/>
    <b v="0"/>
    <n v="3"/>
    <b v="0"/>
    <x v="28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x v="0"/>
    <n v="1414707762"/>
    <n v="1412115762"/>
    <b v="0"/>
    <n v="4"/>
    <b v="0"/>
    <x v="28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x v="0"/>
    <n v="1408922049"/>
    <n v="1406330049"/>
    <b v="0"/>
    <n v="9"/>
    <b v="0"/>
    <x v="28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x v="0"/>
    <n v="1403906664"/>
    <n v="1401401064"/>
    <b v="0"/>
    <n v="16"/>
    <b v="0"/>
    <x v="28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x v="1"/>
    <n v="1428231600"/>
    <n v="1423520177"/>
    <b v="0"/>
    <n v="1"/>
    <b v="0"/>
    <x v="28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x v="0"/>
    <n v="1445439674"/>
    <n v="1442847674"/>
    <b v="0"/>
    <n v="7"/>
    <b v="0"/>
    <x v="28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x v="0"/>
    <n v="1465521306"/>
    <n v="1460337306"/>
    <b v="0"/>
    <n v="0"/>
    <b v="0"/>
    <x v="28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x v="0"/>
    <n v="1445738783"/>
    <n v="1443146783"/>
    <b v="0"/>
    <n v="0"/>
    <b v="0"/>
    <x v="28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x v="0"/>
    <n v="1434034800"/>
    <n v="1432849552"/>
    <b v="0"/>
    <n v="0"/>
    <b v="0"/>
    <x v="28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x v="0"/>
    <n v="1452920400"/>
    <n v="1447777481"/>
    <b v="0"/>
    <n v="0"/>
    <b v="0"/>
    <x v="28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x v="0"/>
    <n v="1473802200"/>
    <n v="1472746374"/>
    <b v="0"/>
    <n v="0"/>
    <b v="0"/>
    <x v="28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x v="0"/>
    <n v="1431046356"/>
    <n v="1428454356"/>
    <b v="0"/>
    <n v="1"/>
    <b v="0"/>
    <x v="28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x v="0"/>
    <n v="1470598345"/>
    <n v="1468006345"/>
    <b v="0"/>
    <n v="2"/>
    <b v="0"/>
    <x v="28"/>
    <n v="158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x v="0"/>
    <n v="1447018833"/>
    <n v="1444423233"/>
    <b v="0"/>
    <n v="1"/>
    <b v="0"/>
    <x v="28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x v="0"/>
    <n v="1437432392"/>
    <n v="1434840392"/>
    <b v="0"/>
    <n v="15"/>
    <b v="0"/>
    <x v="28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x v="0"/>
    <n v="1412283542"/>
    <n v="1409691542"/>
    <b v="0"/>
    <n v="1"/>
    <b v="0"/>
    <x v="28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x v="0"/>
    <n v="1462391932"/>
    <n v="1457297932"/>
    <b v="0"/>
    <n v="1"/>
    <b v="0"/>
    <x v="28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x v="0"/>
    <n v="1437075422"/>
    <n v="1434483422"/>
    <b v="0"/>
    <n v="0"/>
    <b v="0"/>
    <x v="28"/>
    <n v="20"/>
    <n v="0"/>
    <x v="4"/>
    <x v="28"/>
  </r>
  <r>
    <n v="1741"/>
    <s v="Caught off Guard"/>
    <s v="A photo journal documenting my experiences and travels across New Zealand"/>
    <n v="17000"/>
    <n v="2355"/>
    <x v="0"/>
    <x v="1"/>
    <x v="1"/>
    <n v="1433948671"/>
    <n v="1430060671"/>
    <b v="0"/>
    <n v="52"/>
    <b v="1"/>
    <x v="20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x v="0"/>
    <n v="1483822800"/>
    <n v="1481058170"/>
    <b v="0"/>
    <n v="34"/>
    <b v="1"/>
    <x v="20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x v="0"/>
    <n v="1472270340"/>
    <n v="1470348775"/>
    <b v="0"/>
    <n v="67"/>
    <b v="1"/>
    <x v="20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x v="1"/>
    <n v="1425821477"/>
    <n v="1421937077"/>
    <b v="0"/>
    <n v="70"/>
    <b v="1"/>
    <x v="20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x v="0"/>
    <n v="1482372000"/>
    <n v="1479276838"/>
    <b v="0"/>
    <n v="89"/>
    <b v="1"/>
    <x v="20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x v="0"/>
    <n v="1479952800"/>
    <n v="1477368867"/>
    <b v="0"/>
    <n v="107"/>
    <b v="1"/>
    <x v="20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x v="1"/>
    <n v="1447426800"/>
    <n v="1444904830"/>
    <b v="0"/>
    <n v="159"/>
    <b v="1"/>
    <x v="20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x v="5"/>
    <n v="1441234143"/>
    <n v="1438642143"/>
    <b v="0"/>
    <n v="181"/>
    <b v="1"/>
    <x v="20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x v="3"/>
    <n v="1488394800"/>
    <n v="1485213921"/>
    <b v="0"/>
    <n v="131"/>
    <b v="1"/>
    <x v="20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x v="0"/>
    <n v="1461096304"/>
    <n v="1458936304"/>
    <b v="0"/>
    <n v="125"/>
    <b v="1"/>
    <x v="20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x v="0"/>
    <n v="1426787123"/>
    <n v="1424198723"/>
    <b v="0"/>
    <n v="61"/>
    <b v="1"/>
    <x v="20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="1"/>
    <x v="20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x v="7"/>
    <n v="1458579568"/>
    <n v="1455991168"/>
    <b v="0"/>
    <n v="35"/>
    <b v="1"/>
    <x v="20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x v="5"/>
    <n v="1428091353"/>
    <n v="1425502953"/>
    <b v="0"/>
    <n v="90"/>
    <b v="1"/>
    <x v="20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x v="0"/>
    <n v="1444071361"/>
    <n v="1441479361"/>
    <b v="0"/>
    <n v="4"/>
    <b v="1"/>
    <x v="20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x v="0"/>
    <n v="1472443269"/>
    <n v="1468987269"/>
    <b v="0"/>
    <n v="120"/>
    <b v="1"/>
    <x v="20"/>
    <n v="110"/>
    <n v="19.21"/>
    <x v="8"/>
    <x v="20"/>
  </r>
  <r>
    <n v="1757"/>
    <s v="The Resurgence of Femininity Photo Thesis"/>
    <s v="I want to create a self published photo art book on the topic of the resurgence of femininity."/>
    <n v="2000"/>
    <n v="2300"/>
    <x v="0"/>
    <x v="0"/>
    <x v="0"/>
    <n v="1485631740"/>
    <n v="1483041083"/>
    <b v="0"/>
    <n v="14"/>
    <b v="1"/>
    <x v="20"/>
    <n v="115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x v="0"/>
    <n v="1468536992"/>
    <n v="1463352992"/>
    <b v="0"/>
    <n v="27"/>
    <b v="1"/>
    <x v="20"/>
    <n v="7"/>
    <n v="85.19"/>
    <x v="8"/>
    <x v="20"/>
  </r>
  <r>
    <n v="1759"/>
    <s v="Death Valley"/>
    <s v="Death Valley will be the first photo book of Andi State"/>
    <n v="500"/>
    <n v="2299"/>
    <x v="0"/>
    <x v="0"/>
    <x v="0"/>
    <n v="1427309629"/>
    <n v="1425585229"/>
    <b v="0"/>
    <n v="49"/>
    <b v="1"/>
    <x v="20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x v="0"/>
    <n v="1456416513"/>
    <n v="1454688513"/>
    <b v="0"/>
    <n v="102"/>
    <b v="1"/>
    <x v="20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x v="1"/>
    <n v="1442065060"/>
    <n v="1437745060"/>
    <b v="0"/>
    <n v="3"/>
    <b v="1"/>
    <x v="20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x v="0"/>
    <n v="1457739245"/>
    <n v="1455147245"/>
    <b v="0"/>
    <n v="25"/>
    <b v="1"/>
    <x v="20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x v="0"/>
    <n v="1477255840"/>
    <n v="1474663840"/>
    <b v="0"/>
    <n v="118"/>
    <b v="1"/>
    <x v="20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x v="1"/>
    <n v="1407065979"/>
    <n v="1404560379"/>
    <b v="1"/>
    <n v="39"/>
    <b v="0"/>
    <x v="20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x v="0"/>
    <n v="1407972712"/>
    <n v="1405380712"/>
    <b v="1"/>
    <n v="103"/>
    <b v="0"/>
    <x v="20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x v="2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x v="0"/>
    <n v="1407080884"/>
    <n v="1404488884"/>
    <b v="1"/>
    <n v="39"/>
    <b v="0"/>
    <x v="20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x v="0"/>
    <n v="1411824444"/>
    <n v="1406640444"/>
    <b v="1"/>
    <n v="15"/>
    <b v="0"/>
    <x v="20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x v="0"/>
    <n v="1421177959"/>
    <n v="1418585959"/>
    <b v="1"/>
    <n v="22"/>
    <b v="0"/>
    <x v="20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x v="0"/>
    <n v="1413312194"/>
    <n v="1410288194"/>
    <b v="1"/>
    <n v="92"/>
    <b v="0"/>
    <x v="20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x v="1"/>
    <n v="1414107040"/>
    <n v="1411515040"/>
    <b v="1"/>
    <n v="25"/>
    <b v="0"/>
    <x v="20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x v="1"/>
    <n v="1404666836"/>
    <n v="1399482836"/>
    <b v="1"/>
    <n v="19"/>
    <b v="0"/>
    <x v="20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x v="0"/>
    <n v="1421691298"/>
    <n v="1417803298"/>
    <b v="1"/>
    <n v="19"/>
    <b v="0"/>
    <x v="20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x v="0"/>
    <n v="1417273140"/>
    <n v="1413609292"/>
    <b v="1"/>
    <n v="13"/>
    <b v="0"/>
    <x v="20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x v="0"/>
    <n v="1414193160"/>
    <n v="1410305160"/>
    <b v="1"/>
    <n v="124"/>
    <b v="0"/>
    <x v="20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x v="1"/>
    <n v="1414623471"/>
    <n v="1411513071"/>
    <b v="1"/>
    <n v="4"/>
    <b v="0"/>
    <x v="20"/>
    <n v="148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x v="3"/>
    <n v="1424421253"/>
    <n v="1421829253"/>
    <b v="1"/>
    <n v="10"/>
    <b v="0"/>
    <x v="20"/>
    <n v="111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x v="0"/>
    <n v="1427485395"/>
    <n v="1423600995"/>
    <b v="1"/>
    <n v="15"/>
    <b v="0"/>
    <x v="20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x v="0"/>
    <n v="1472834180"/>
    <n v="1470242180"/>
    <b v="1"/>
    <n v="38"/>
    <b v="0"/>
    <x v="20"/>
    <n v="126"/>
    <n v="58.16"/>
    <x v="8"/>
    <x v="20"/>
  </r>
  <r>
    <n v="1780"/>
    <s v="Native Nation"/>
    <s v="It is time to recognize and give to the indigenus groups the credit they deserve. It is time to understand where we come from."/>
    <n v="2200"/>
    <n v="2210"/>
    <x v="2"/>
    <x v="0"/>
    <x v="0"/>
    <n v="1467469510"/>
    <n v="1462285510"/>
    <b v="1"/>
    <n v="152"/>
    <b v="0"/>
    <x v="20"/>
    <n v="100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x v="0"/>
    <n v="1473950945"/>
    <n v="1471272545"/>
    <b v="1"/>
    <n v="24"/>
    <b v="0"/>
    <x v="20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x v="0"/>
    <n v="1456062489"/>
    <n v="1453211289"/>
    <b v="1"/>
    <n v="76"/>
    <b v="0"/>
    <x v="20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x v="0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x v="0"/>
    <n v="1422674700"/>
    <n v="1419954240"/>
    <b v="1"/>
    <n v="33"/>
    <b v="0"/>
    <x v="20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x v="0"/>
    <n v="1413417600"/>
    <n v="1410750855"/>
    <b v="1"/>
    <n v="108"/>
    <b v="0"/>
    <x v="20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x v="3"/>
    <n v="1418649177"/>
    <n v="1416057177"/>
    <b v="1"/>
    <n v="29"/>
    <b v="0"/>
    <x v="20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x v="0"/>
    <n v="1428158637"/>
    <n v="1425570237"/>
    <b v="1"/>
    <n v="24"/>
    <b v="0"/>
    <x v="20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x v="1"/>
    <n v="1414795542"/>
    <n v="1412203542"/>
    <b v="1"/>
    <n v="4"/>
    <b v="0"/>
    <x v="20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x v="0"/>
    <n v="1421042403"/>
    <n v="1415858403"/>
    <b v="1"/>
    <n v="4"/>
    <b v="0"/>
    <x v="20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x v="0"/>
    <n v="1423152678"/>
    <n v="1420560678"/>
    <b v="1"/>
    <n v="15"/>
    <b v="0"/>
    <x v="20"/>
    <n v="14"/>
    <n v="145.47"/>
    <x v="8"/>
    <x v="20"/>
  </r>
  <r>
    <n v="1791"/>
    <s v="disCover: Napoli"/>
    <s v="For the love of street photography and the beauty of traditional cultures in southern Italy."/>
    <n v="1900"/>
    <n v="2182"/>
    <x v="2"/>
    <x v="1"/>
    <x v="1"/>
    <n v="1422553565"/>
    <n v="1417369565"/>
    <b v="1"/>
    <n v="4"/>
    <b v="0"/>
    <x v="20"/>
    <n v="115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x v="0"/>
    <n v="1439189940"/>
    <n v="1435970682"/>
    <b v="1"/>
    <n v="139"/>
    <b v="0"/>
    <x v="20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x v="2"/>
    <n v="1417127040"/>
    <n v="1414531440"/>
    <b v="1"/>
    <n v="2"/>
    <b v="0"/>
    <x v="20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x v="0"/>
    <n v="1423660422"/>
    <n v="1420636422"/>
    <b v="1"/>
    <n v="18"/>
    <b v="0"/>
    <x v="20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x v="3"/>
    <n v="1476460800"/>
    <n v="1473922541"/>
    <b v="1"/>
    <n v="81"/>
    <b v="0"/>
    <x v="20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x v="1"/>
    <n v="1469356366"/>
    <n v="1464172366"/>
    <b v="1"/>
    <n v="86"/>
    <b v="0"/>
    <x v="20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x v="0"/>
    <n v="1481809189"/>
    <n v="1479217189"/>
    <b v="1"/>
    <n v="140"/>
    <b v="0"/>
    <x v="20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x v="0"/>
    <n v="1454572233"/>
    <n v="1449388233"/>
    <b v="1"/>
    <n v="37"/>
    <b v="0"/>
    <x v="20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x v="1"/>
    <n v="1415740408"/>
    <n v="1414008808"/>
    <b v="1"/>
    <n v="6"/>
    <b v="0"/>
    <x v="20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x v="1"/>
    <n v="1476109970"/>
    <n v="1473517970"/>
    <b v="1"/>
    <n v="113"/>
    <b v="0"/>
    <x v="20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x v="1"/>
    <n v="1450181400"/>
    <n v="1447429868"/>
    <b v="1"/>
    <n v="37"/>
    <b v="0"/>
    <x v="20"/>
    <n v="18"/>
    <n v="58.16"/>
    <x v="8"/>
    <x v="20"/>
  </r>
  <r>
    <n v="1802"/>
    <s v="Out Of The Dark"/>
    <s v="Inner Darkness turned into a photobook. Personal work i shot during my recovery...in Berlin."/>
    <n v="2000"/>
    <n v="2152"/>
    <x v="2"/>
    <x v="12"/>
    <x v="3"/>
    <n v="1435442340"/>
    <n v="1433416830"/>
    <b v="1"/>
    <n v="18"/>
    <b v="0"/>
    <x v="20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x v="0"/>
    <n v="1423878182"/>
    <n v="1421199782"/>
    <b v="1"/>
    <n v="75"/>
    <b v="0"/>
    <x v="20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x v="0"/>
    <n v="1447521404"/>
    <n v="1444061804"/>
    <b v="1"/>
    <n v="52"/>
    <b v="0"/>
    <x v="20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x v="3"/>
    <n v="1443808800"/>
    <n v="1441048658"/>
    <b v="1"/>
    <n v="122"/>
    <b v="0"/>
    <x v="20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x v="1"/>
    <n v="1412090349"/>
    <n v="1409066349"/>
    <b v="1"/>
    <n v="8"/>
    <b v="0"/>
    <x v="20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x v="0"/>
    <n v="1411868313"/>
    <n v="1409276313"/>
    <b v="1"/>
    <n v="8"/>
    <b v="0"/>
    <x v="20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x v="0"/>
    <n v="1486830030"/>
    <n v="1483806030"/>
    <b v="1"/>
    <n v="96"/>
    <b v="0"/>
    <x v="20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x v="5"/>
    <n v="1425246439"/>
    <n v="1422222439"/>
    <b v="1"/>
    <n v="9"/>
    <b v="0"/>
    <x v="20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x v="0"/>
    <n v="1408657826"/>
    <n v="1407621026"/>
    <b v="0"/>
    <n v="2"/>
    <b v="0"/>
    <x v="20"/>
    <n v="107"/>
    <n v="1070.5"/>
    <x v="8"/>
    <x v="20"/>
  </r>
  <r>
    <n v="1811"/>
    <s v="The Year of Sunsets"/>
    <s v="A collection of 365 color photographs of sunsets in 2014, beautifully presented in a hardcover book."/>
    <n v="1500"/>
    <n v="2140"/>
    <x v="2"/>
    <x v="0"/>
    <x v="0"/>
    <n v="1414123200"/>
    <n v="1408962270"/>
    <b v="0"/>
    <n v="26"/>
    <b v="0"/>
    <x v="20"/>
    <n v="143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x v="1"/>
    <n v="1467531536"/>
    <n v="1464939536"/>
    <b v="0"/>
    <n v="23"/>
    <b v="0"/>
    <x v="20"/>
    <n v="102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x v="1"/>
    <n v="1407532812"/>
    <n v="1404940812"/>
    <b v="0"/>
    <n v="0"/>
    <b v="0"/>
    <x v="20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x v="1"/>
    <n v="1425108736"/>
    <n v="1422516736"/>
    <b v="0"/>
    <n v="140"/>
    <b v="0"/>
    <x v="20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x v="0"/>
    <n v="1435787137"/>
    <n v="1434577537"/>
    <b v="0"/>
    <n v="0"/>
    <b v="0"/>
    <x v="20"/>
    <n v="15"/>
    <n v="0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x v="11"/>
    <n v="1469473200"/>
    <n v="1467061303"/>
    <b v="0"/>
    <n v="6"/>
    <b v="0"/>
    <x v="20"/>
    <n v="107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x v="0"/>
    <n v="1485759540"/>
    <n v="1480607607"/>
    <b v="0"/>
    <n v="100"/>
    <b v="0"/>
    <x v="20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x v="0"/>
    <n v="1428035850"/>
    <n v="1425447450"/>
    <b v="0"/>
    <n v="0"/>
    <b v="0"/>
    <x v="20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x v="0"/>
    <n v="1406743396"/>
    <n v="1404151396"/>
    <b v="0"/>
    <n v="4"/>
    <b v="0"/>
    <x v="20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x v="0"/>
    <n v="1427850090"/>
    <n v="1425261690"/>
    <b v="0"/>
    <n v="8"/>
    <b v="0"/>
    <x v="20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x v="0"/>
    <n v="1330760367"/>
    <n v="1326872367"/>
    <b v="0"/>
    <n v="57"/>
    <b v="1"/>
    <x v="11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x v="5"/>
    <n v="1391194860"/>
    <n v="1388084862"/>
    <b v="0"/>
    <n v="11"/>
    <b v="1"/>
    <x v="11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x v="0"/>
    <n v="1351095976"/>
    <n v="1348503976"/>
    <b v="0"/>
    <n v="33"/>
    <b v="1"/>
    <x v="11"/>
    <n v="211"/>
    <n v="63.95"/>
    <x v="4"/>
    <x v="11"/>
  </r>
  <r>
    <n v="1824"/>
    <s v="Tin Man's Broken Wisdom Fund"/>
    <s v="cd fund raiser"/>
    <n v="2000"/>
    <n v="2110"/>
    <x v="0"/>
    <x v="0"/>
    <x v="0"/>
    <n v="1389146880"/>
    <n v="1387403967"/>
    <b v="0"/>
    <n v="40"/>
    <b v="1"/>
    <x v="11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x v="0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x v="0"/>
    <n v="1392675017"/>
    <n v="1390083017"/>
    <b v="0"/>
    <n v="38"/>
    <b v="1"/>
    <x v="11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x v="0"/>
    <n v="1299138561"/>
    <n v="1294818561"/>
    <b v="0"/>
    <n v="96"/>
    <b v="1"/>
    <x v="11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x v="0"/>
    <n v="1399672800"/>
    <n v="1396906530"/>
    <b v="0"/>
    <n v="48"/>
    <b v="1"/>
    <x v="11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x v="0"/>
    <n v="1295647200"/>
    <n v="1291428371"/>
    <b v="0"/>
    <n v="33"/>
    <b v="1"/>
    <x v="11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x v="0"/>
    <n v="1393259107"/>
    <n v="1390667107"/>
    <b v="0"/>
    <n v="226"/>
    <b v="1"/>
    <x v="11"/>
    <n v="105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20000"/>
    <n v="2100"/>
    <x v="0"/>
    <x v="0"/>
    <x v="0"/>
    <n v="1336866863"/>
    <n v="1335570863"/>
    <b v="0"/>
    <n v="14"/>
    <b v="1"/>
    <x v="11"/>
    <n v="11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x v="0"/>
    <n v="1299243427"/>
    <n v="1296651427"/>
    <b v="0"/>
    <n v="20"/>
    <b v="1"/>
    <x v="11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x v="0"/>
    <n v="1362211140"/>
    <n v="1359421403"/>
    <b v="0"/>
    <n v="25"/>
    <b v="1"/>
    <x v="11"/>
    <n v="300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x v="0"/>
    <n v="1422140895"/>
    <n v="1418684895"/>
    <b v="0"/>
    <n v="90"/>
    <b v="1"/>
    <x v="11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x v="1"/>
    <n v="1459439471"/>
    <n v="1456851071"/>
    <b v="0"/>
    <n v="11"/>
    <b v="1"/>
    <x v="11"/>
    <n v="105"/>
    <n v="190.45"/>
    <x v="4"/>
    <x v="11"/>
  </r>
  <r>
    <n v="1836"/>
    <s v="KICKSTART OUR &lt;+3"/>
    <s v="Help fund our 2013 Sound &amp; Lighting Touring rig!"/>
    <n v="2000"/>
    <n v="2093"/>
    <x v="0"/>
    <x v="0"/>
    <x v="0"/>
    <n v="1361129129"/>
    <n v="1359660329"/>
    <b v="0"/>
    <n v="55"/>
    <b v="1"/>
    <x v="11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x v="0"/>
    <n v="1332029335"/>
    <n v="1326848935"/>
    <b v="0"/>
    <n v="30"/>
    <b v="1"/>
    <x v="11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x v="0"/>
    <n v="1317438000"/>
    <n v="1314989557"/>
    <b v="0"/>
    <n v="28"/>
    <b v="1"/>
    <x v="11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x v="0"/>
    <n v="1475342382"/>
    <n v="1472750382"/>
    <b v="0"/>
    <n v="45"/>
    <b v="1"/>
    <x v="11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x v="0"/>
    <n v="1367902740"/>
    <n v="1366251510"/>
    <b v="0"/>
    <n v="13"/>
    <b v="1"/>
    <x v="11"/>
    <n v="173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x v="0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x v="0"/>
    <n v="1425275940"/>
    <n v="1422371381"/>
    <b v="0"/>
    <n v="21"/>
    <b v="1"/>
    <x v="11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x v="0"/>
    <n v="1298245954"/>
    <n v="1295653954"/>
    <b v="0"/>
    <n v="134"/>
    <b v="1"/>
    <x v="11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x v="0"/>
    <n v="1307761200"/>
    <n v="1304464914"/>
    <b v="0"/>
    <n v="20"/>
    <b v="1"/>
    <x v="11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x v="0"/>
    <n v="1466139300"/>
    <n v="1464854398"/>
    <b v="0"/>
    <n v="19"/>
    <b v="1"/>
    <x v="11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x v="0"/>
    <n v="1355585777"/>
    <n v="1352993777"/>
    <b v="0"/>
    <n v="209"/>
    <b v="1"/>
    <x v="11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x v="0"/>
    <n v="1429594832"/>
    <n v="1427780432"/>
    <b v="0"/>
    <n v="38"/>
    <b v="1"/>
    <x v="11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x v="0"/>
    <n v="1312095540"/>
    <n v="1306608888"/>
    <b v="0"/>
    <n v="24"/>
    <b v="1"/>
    <x v="11"/>
    <n v="207"/>
    <n v="86.04"/>
    <x v="4"/>
    <x v="11"/>
  </r>
  <r>
    <n v="1849"/>
    <s v="Release the Skyline Album"/>
    <s v="Release the Skylines is a small, local Cleveland metal band looking to record an album."/>
    <n v="2000"/>
    <n v="2065"/>
    <x v="0"/>
    <x v="0"/>
    <x v="0"/>
    <n v="1350505059"/>
    <n v="1347913059"/>
    <b v="0"/>
    <n v="8"/>
    <b v="1"/>
    <x v="11"/>
    <n v="103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x v="0"/>
    <n v="1405033300"/>
    <n v="1402441300"/>
    <b v="0"/>
    <n v="179"/>
    <b v="1"/>
    <x v="11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x v="0"/>
    <n v="1406509200"/>
    <n v="1404769538"/>
    <b v="0"/>
    <n v="26"/>
    <b v="1"/>
    <x v="11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x v="0"/>
    <n v="1429920000"/>
    <n v="1426703452"/>
    <b v="0"/>
    <n v="131"/>
    <b v="1"/>
    <x v="11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x v="0"/>
    <n v="1352860017"/>
    <n v="1348536417"/>
    <b v="0"/>
    <n v="14"/>
    <b v="1"/>
    <x v="11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x v="0"/>
    <n v="1369355437"/>
    <n v="1366763437"/>
    <b v="0"/>
    <n v="174"/>
    <b v="1"/>
    <x v="11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x v="5"/>
    <n v="1389012940"/>
    <n v="1385124940"/>
    <b v="0"/>
    <n v="191"/>
    <b v="1"/>
    <x v="11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x v="0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x v="0"/>
    <n v="1410546413"/>
    <n v="1407954413"/>
    <b v="0"/>
    <n v="22"/>
    <b v="1"/>
    <x v="11"/>
    <n v="20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x v="0"/>
    <n v="1324014521"/>
    <n v="1318826921"/>
    <b v="0"/>
    <n v="149"/>
    <b v="1"/>
    <x v="11"/>
    <n v="2"/>
    <n v="13.78"/>
    <x v="4"/>
    <x v="11"/>
  </r>
  <r>
    <n v="1859"/>
    <s v="Queen Kwong Tour to London and Paris"/>
    <s v="Queen Kwong is going ON TOUR to London and Paris!"/>
    <n v="1500"/>
    <n v="2052"/>
    <x v="0"/>
    <x v="0"/>
    <x v="0"/>
    <n v="1316716129"/>
    <n v="1314124129"/>
    <b v="0"/>
    <n v="56"/>
    <b v="1"/>
    <x v="11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x v="0"/>
    <n v="1391706084"/>
    <n v="1389891684"/>
    <b v="0"/>
    <n v="19"/>
    <b v="1"/>
    <x v="11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x v="1"/>
    <n v="1422256341"/>
    <n v="1419664341"/>
    <b v="0"/>
    <n v="0"/>
    <b v="0"/>
    <x v="18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x v="0"/>
    <n v="1488958200"/>
    <n v="1484912974"/>
    <b v="0"/>
    <n v="16"/>
    <b v="0"/>
    <x v="18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x v="0"/>
    <n v="1402600085"/>
    <n v="1400008085"/>
    <b v="0"/>
    <n v="2"/>
    <b v="0"/>
    <x v="18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x v="0"/>
    <n v="1399223500"/>
    <n v="1396631500"/>
    <b v="0"/>
    <n v="48"/>
    <b v="0"/>
    <x v="18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x v="1"/>
    <n v="1478425747"/>
    <n v="1475398147"/>
    <b v="0"/>
    <n v="2"/>
    <b v="0"/>
    <x v="18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x v="0"/>
    <n v="1488340800"/>
    <n v="1483768497"/>
    <b v="0"/>
    <n v="2"/>
    <b v="0"/>
    <x v="18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x v="0"/>
    <n v="1478383912"/>
    <n v="1475791912"/>
    <b v="0"/>
    <n v="1"/>
    <b v="0"/>
    <x v="18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x v="0"/>
    <n v="1450166340"/>
    <n v="1448044925"/>
    <b v="0"/>
    <n v="17"/>
    <b v="0"/>
    <x v="18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x v="0"/>
    <n v="1483488249"/>
    <n v="1480896249"/>
    <b v="0"/>
    <n v="0"/>
    <b v="0"/>
    <x v="18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x v="0"/>
    <n v="1454213820"/>
    <n v="1451723535"/>
    <b v="0"/>
    <n v="11"/>
    <b v="0"/>
    <x v="18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x v="0"/>
    <n v="1416512901"/>
    <n v="1413053301"/>
    <b v="0"/>
    <n v="95"/>
    <b v="0"/>
    <x v="18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x v="0"/>
    <n v="1435633602"/>
    <n v="1433041602"/>
    <b v="0"/>
    <n v="13"/>
    <b v="0"/>
    <x v="18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x v="5"/>
    <n v="1436373900"/>
    <n v="1433861210"/>
    <b v="0"/>
    <n v="2"/>
    <b v="0"/>
    <x v="18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x v="0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x v="0"/>
    <n v="1470519308"/>
    <n v="1465335308"/>
    <b v="0"/>
    <n v="3"/>
    <b v="0"/>
    <x v="18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x v="2"/>
    <n v="1402901405"/>
    <n v="1400309405"/>
    <b v="0"/>
    <n v="0"/>
    <b v="0"/>
    <x v="18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x v="0"/>
    <n v="1425170525"/>
    <n v="1422664925"/>
    <b v="0"/>
    <n v="0"/>
    <b v="0"/>
    <x v="18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x v="2"/>
    <n v="1402618355"/>
    <n v="1400026355"/>
    <b v="0"/>
    <n v="0"/>
    <b v="0"/>
    <x v="18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x v="3"/>
    <n v="1457966129"/>
    <n v="1455377729"/>
    <b v="0"/>
    <n v="2"/>
    <b v="0"/>
    <x v="18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x v="1"/>
    <n v="1459341380"/>
    <n v="1456839380"/>
    <b v="0"/>
    <n v="24"/>
    <b v="0"/>
    <x v="18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x v="0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x v="0"/>
    <n v="1341964080"/>
    <n v="1339109212"/>
    <b v="0"/>
    <n v="81"/>
    <b v="1"/>
    <x v="14"/>
    <n v="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x v="0"/>
    <n v="1333921508"/>
    <n v="1331333108"/>
    <b v="0"/>
    <n v="32"/>
    <b v="1"/>
    <x v="14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x v="0"/>
    <n v="1354017600"/>
    <n v="1350967535"/>
    <b v="0"/>
    <n v="26"/>
    <b v="1"/>
    <x v="14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x v="0"/>
    <n v="1344636000"/>
    <n v="1341800110"/>
    <b v="0"/>
    <n v="105"/>
    <b v="1"/>
    <x v="14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x v="0"/>
    <n v="1415832338"/>
    <n v="1413236738"/>
    <b v="0"/>
    <n v="29"/>
    <b v="1"/>
    <x v="14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x v="3"/>
    <n v="1449178200"/>
    <n v="1447614732"/>
    <b v="0"/>
    <n v="8"/>
    <b v="1"/>
    <x v="14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x v="0"/>
    <n v="1275368340"/>
    <n v="1272692732"/>
    <b v="0"/>
    <n v="89"/>
    <b v="1"/>
    <x v="14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x v="0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x v="0"/>
    <n v="1355597528"/>
    <n v="1353005528"/>
    <b v="0"/>
    <n v="246"/>
    <b v="1"/>
    <x v="14"/>
    <n v="12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x v="0"/>
    <n v="1279778400"/>
    <n v="1275851354"/>
    <b v="0"/>
    <n v="120"/>
    <b v="1"/>
    <x v="14"/>
    <n v="101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x v="0"/>
    <n v="1307459881"/>
    <n v="1304867881"/>
    <b v="0"/>
    <n v="26"/>
    <b v="1"/>
    <x v="14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x v="0"/>
    <n v="1302926340"/>
    <n v="1301524585"/>
    <b v="0"/>
    <n v="45"/>
    <b v="1"/>
    <x v="14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x v="0"/>
    <n v="1329082983"/>
    <n v="1326404583"/>
    <b v="0"/>
    <n v="20"/>
    <b v="1"/>
    <x v="14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x v="0"/>
    <n v="1445363722"/>
    <n v="1442771722"/>
    <b v="0"/>
    <n v="47"/>
    <b v="1"/>
    <x v="14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2000"/>
    <n v="2005"/>
    <x v="0"/>
    <x v="0"/>
    <x v="0"/>
    <n v="1334250165"/>
    <n v="1331658165"/>
    <b v="0"/>
    <n v="13"/>
    <b v="1"/>
    <x v="14"/>
    <n v="100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x v="0"/>
    <n v="1393966800"/>
    <n v="1392040806"/>
    <b v="0"/>
    <n v="183"/>
    <b v="1"/>
    <x v="14"/>
    <n v="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x v="0"/>
    <n v="1454349600"/>
    <n v="1451277473"/>
    <b v="0"/>
    <n v="21"/>
    <b v="1"/>
    <x v="14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x v="0"/>
    <n v="1427319366"/>
    <n v="1424730966"/>
    <b v="0"/>
    <n v="42"/>
    <b v="1"/>
    <x v="14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x v="0"/>
    <n v="1349517540"/>
    <n v="1347137731"/>
    <b v="0"/>
    <n v="54"/>
    <b v="1"/>
    <x v="14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x v="1"/>
    <n v="1432299600"/>
    <n v="1429707729"/>
    <b v="0"/>
    <n v="25"/>
    <b v="0"/>
    <x v="29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x v="3"/>
    <n v="1425495447"/>
    <n v="1422903447"/>
    <b v="0"/>
    <n v="3"/>
    <b v="0"/>
    <x v="29"/>
    <n v="133"/>
    <n v="667.41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x v="0"/>
    <n v="1485541791"/>
    <n v="1480357791"/>
    <b v="0"/>
    <n v="41"/>
    <b v="0"/>
    <x v="29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x v="0"/>
    <n v="1451752021"/>
    <n v="1447864021"/>
    <b v="0"/>
    <n v="2"/>
    <b v="0"/>
    <x v="29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x v="0"/>
    <n v="1410127994"/>
    <n v="1407535994"/>
    <b v="0"/>
    <n v="4"/>
    <b v="0"/>
    <x v="29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x v="0"/>
    <n v="1466697983"/>
    <n v="1464105983"/>
    <b v="0"/>
    <n v="99"/>
    <b v="0"/>
    <x v="29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x v="0"/>
    <n v="1400853925"/>
    <n v="1399557925"/>
    <b v="0"/>
    <n v="4"/>
    <b v="0"/>
    <x v="29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x v="0"/>
    <n v="1483048900"/>
    <n v="1480456900"/>
    <b v="0"/>
    <n v="4"/>
    <b v="0"/>
    <x v="29"/>
    <n v="133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x v="0"/>
    <n v="1414059479"/>
    <n v="1411467479"/>
    <b v="0"/>
    <n v="38"/>
    <b v="0"/>
    <x v="29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x v="3"/>
    <n v="1446331500"/>
    <n v="1442531217"/>
    <b v="0"/>
    <n v="285"/>
    <b v="0"/>
    <x v="29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x v="4"/>
    <n v="1407545334"/>
    <n v="1404953334"/>
    <b v="0"/>
    <n v="1"/>
    <b v="0"/>
    <x v="29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x v="0"/>
    <n v="1433395560"/>
    <n v="1430803560"/>
    <b v="0"/>
    <n v="42"/>
    <b v="0"/>
    <x v="29"/>
    <n v="133"/>
    <n v="47.62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x v="1"/>
    <n v="1412770578"/>
    <n v="1410178578"/>
    <b v="0"/>
    <n v="26"/>
    <b v="0"/>
    <x v="29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x v="0"/>
    <n v="1414814340"/>
    <n v="1413519073"/>
    <b v="0"/>
    <n v="2"/>
    <b v="0"/>
    <x v="29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x v="0"/>
    <n v="1409620222"/>
    <n v="1407892222"/>
    <b v="0"/>
    <n v="4"/>
    <b v="0"/>
    <x v="29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x v="0"/>
    <n v="1478542375"/>
    <n v="1476378775"/>
    <b v="0"/>
    <n v="6"/>
    <b v="0"/>
    <x v="29"/>
    <n v="100"/>
    <n v="333.33"/>
    <x v="2"/>
    <x v="29"/>
  </r>
  <r>
    <n v="1917"/>
    <s v="Chronovisor:The MOST innovative watch for night time reading"/>
    <s v="Let's build a legendary brand altogether"/>
    <n v="2000"/>
    <n v="2000"/>
    <x v="2"/>
    <x v="7"/>
    <x v="6"/>
    <n v="1486708133"/>
    <n v="1484116133"/>
    <b v="0"/>
    <n v="70"/>
    <b v="0"/>
    <x v="29"/>
    <n v="100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x v="0"/>
    <n v="1407869851"/>
    <n v="1404845851"/>
    <b v="0"/>
    <n v="9"/>
    <b v="0"/>
    <x v="29"/>
    <n v="100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x v="0"/>
    <n v="1432069249"/>
    <n v="1429477249"/>
    <b v="0"/>
    <n v="8"/>
    <b v="0"/>
    <x v="29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x v="1"/>
    <n v="1445468400"/>
    <n v="1443042061"/>
    <b v="0"/>
    <n v="105"/>
    <b v="0"/>
    <x v="29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x v="0"/>
    <n v="1342243143"/>
    <n v="1339651143"/>
    <b v="0"/>
    <n v="38"/>
    <b v="1"/>
    <x v="14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x v="0"/>
    <n v="1386828507"/>
    <n v="1384236507"/>
    <b v="0"/>
    <n v="64"/>
    <b v="1"/>
    <x v="14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x v="0"/>
    <n v="1317099540"/>
    <n v="1313612532"/>
    <b v="0"/>
    <n v="13"/>
    <b v="1"/>
    <x v="14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x v="0"/>
    <n v="1389814380"/>
    <n v="1387390555"/>
    <b v="0"/>
    <n v="33"/>
    <b v="1"/>
    <x v="14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x v="0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x v="0"/>
    <n v="1288657560"/>
    <n v="1286319256"/>
    <b v="0"/>
    <n v="107"/>
    <b v="1"/>
    <x v="14"/>
    <n v="108"/>
    <n v="18.14"/>
    <x v="4"/>
    <x v="14"/>
  </r>
  <r>
    <n v="1927"/>
    <s v="GBS Detroit Presents Hampshire"/>
    <s v="Hampshire is headed to GBS Detroit."/>
    <n v="1250"/>
    <n v="1940"/>
    <x v="0"/>
    <x v="0"/>
    <x v="0"/>
    <n v="1331182740"/>
    <n v="1329856839"/>
    <b v="0"/>
    <n v="11"/>
    <b v="1"/>
    <x v="14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x v="0"/>
    <n v="1367940794"/>
    <n v="1365348794"/>
    <b v="0"/>
    <n v="34"/>
    <b v="1"/>
    <x v="14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x v="0"/>
    <n v="1309825866"/>
    <n v="1306197066"/>
    <b v="0"/>
    <n v="75"/>
    <b v="1"/>
    <x v="14"/>
    <n v="113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x v="0"/>
    <n v="1373203482"/>
    <n v="1368019482"/>
    <b v="0"/>
    <n v="26"/>
    <b v="1"/>
    <x v="14"/>
    <n v="128"/>
    <n v="73.849999999999994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x v="0"/>
    <n v="1337657400"/>
    <n v="1336512309"/>
    <b v="0"/>
    <n v="50"/>
    <b v="1"/>
    <x v="14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x v="0"/>
    <n v="1327433173"/>
    <n v="1325618773"/>
    <b v="0"/>
    <n v="80"/>
    <b v="1"/>
    <x v="14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x v="0"/>
    <n v="1411787307"/>
    <n v="1409195307"/>
    <b v="0"/>
    <n v="110"/>
    <b v="1"/>
    <x v="14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x v="0"/>
    <n v="1324789200"/>
    <n v="1321649321"/>
    <b v="0"/>
    <n v="77"/>
    <b v="1"/>
    <x v="14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x v="0"/>
    <n v="1403326740"/>
    <n v="1400106171"/>
    <b v="0"/>
    <n v="50"/>
    <b v="1"/>
    <x v="14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x v="0"/>
    <n v="1323151140"/>
    <n v="1320528070"/>
    <b v="0"/>
    <n v="145"/>
    <b v="1"/>
    <x v="14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x v="0"/>
    <n v="1339732740"/>
    <n v="1338346281"/>
    <b v="0"/>
    <n v="29"/>
    <b v="1"/>
    <x v="14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x v="0"/>
    <n v="1372741200"/>
    <n v="1370067231"/>
    <b v="0"/>
    <n v="114"/>
    <b v="1"/>
    <x v="14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x v="0"/>
    <n v="1362955108"/>
    <n v="1360366708"/>
    <b v="0"/>
    <n v="96"/>
    <b v="1"/>
    <x v="14"/>
    <n v="125"/>
    <n v="19.55"/>
    <x v="4"/>
    <x v="14"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x v="0"/>
    <n v="1308110340"/>
    <n v="1304770233"/>
    <b v="0"/>
    <n v="31"/>
    <b v="1"/>
    <x v="14"/>
    <n v="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x v="0"/>
    <n v="1400137131"/>
    <n v="1397545131"/>
    <b v="1"/>
    <n v="4883"/>
    <b v="1"/>
    <x v="30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x v="0"/>
    <n v="1309809140"/>
    <n v="1302033140"/>
    <b v="1"/>
    <n v="95"/>
    <b v="1"/>
    <x v="30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x v="0"/>
    <n v="1470896916"/>
    <n v="1467008916"/>
    <b v="1"/>
    <n v="2478"/>
    <b v="1"/>
    <x v="30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x v="0"/>
    <n v="1398952890"/>
    <n v="1396360890"/>
    <b v="1"/>
    <n v="1789"/>
    <b v="1"/>
    <x v="30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x v="3"/>
    <n v="1436680958"/>
    <n v="1433224958"/>
    <b v="1"/>
    <n v="680"/>
    <b v="1"/>
    <x v="30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x v="0"/>
    <n v="1397961361"/>
    <n v="1392780961"/>
    <b v="1"/>
    <n v="70"/>
    <b v="1"/>
    <x v="30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x v="0"/>
    <n v="1258955940"/>
    <n v="1255730520"/>
    <b v="1"/>
    <n v="23"/>
    <b v="1"/>
    <x v="30"/>
    <n v="107"/>
    <n v="81.17"/>
    <x v="2"/>
    <x v="30"/>
  </r>
  <r>
    <n v="1948"/>
    <s v="UDOO X86: The Most Powerful Maker Board Ever"/>
    <s v="10 times more powerful than Raspberry Pi 3, x86 64-bit architecture"/>
    <n v="10000"/>
    <n v="1864"/>
    <x v="0"/>
    <x v="0"/>
    <x v="0"/>
    <n v="1465232520"/>
    <n v="1460557809"/>
    <b v="1"/>
    <n v="4245"/>
    <b v="1"/>
    <x v="30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x v="1"/>
    <n v="1404986951"/>
    <n v="1402394951"/>
    <b v="1"/>
    <n v="943"/>
    <b v="1"/>
    <x v="30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x v="0"/>
    <n v="1303446073"/>
    <n v="1300767673"/>
    <b v="1"/>
    <n v="1876"/>
    <b v="1"/>
    <x v="30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x v="0"/>
    <n v="1478516737"/>
    <n v="1475921137"/>
    <b v="1"/>
    <n v="834"/>
    <b v="1"/>
    <x v="30"/>
    <n v="186"/>
    <n v="2.23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x v="5"/>
    <n v="1381934015"/>
    <n v="1378737215"/>
    <b v="1"/>
    <n v="682"/>
    <b v="1"/>
    <x v="30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x v="0"/>
    <n v="1330657200"/>
    <n v="1328158065"/>
    <b v="1"/>
    <n v="147"/>
    <b v="1"/>
    <x v="30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x v="0"/>
    <n v="1457758800"/>
    <n v="1453730176"/>
    <b v="1"/>
    <n v="415"/>
    <b v="1"/>
    <x v="30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x v="0"/>
    <n v="1337799600"/>
    <n v="1334989881"/>
    <b v="1"/>
    <n v="290"/>
    <b v="1"/>
    <x v="30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x v="0"/>
    <n v="1429391405"/>
    <n v="1425507005"/>
    <b v="1"/>
    <n v="365"/>
    <b v="1"/>
    <x v="30"/>
    <n v="12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x v="0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x v="0"/>
    <n v="1364078561"/>
    <n v="1361490161"/>
    <b v="1"/>
    <n v="1356"/>
    <b v="1"/>
    <x v="30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x v="0"/>
    <n v="1412121600"/>
    <n v="1408565860"/>
    <b v="1"/>
    <n v="424"/>
    <b v="1"/>
    <x v="30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x v="9"/>
    <n v="1419151341"/>
    <n v="1416559341"/>
    <b v="1"/>
    <n v="33"/>
    <b v="1"/>
    <x v="30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x v="0"/>
    <n v="1349495940"/>
    <n v="1346042417"/>
    <b v="1"/>
    <n v="1633"/>
    <b v="1"/>
    <x v="30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x v="0"/>
    <n v="1400006636"/>
    <n v="1397414636"/>
    <b v="1"/>
    <n v="306"/>
    <b v="1"/>
    <x v="30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x v="1"/>
    <n v="1410862734"/>
    <n v="1407838734"/>
    <b v="1"/>
    <n v="205"/>
    <b v="1"/>
    <x v="30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x v="3"/>
    <n v="1461306772"/>
    <n v="1458714772"/>
    <b v="1"/>
    <n v="1281"/>
    <b v="1"/>
    <x v="30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x v="0"/>
    <n v="1326330000"/>
    <n v="1324433310"/>
    <b v="1"/>
    <n v="103"/>
    <b v="1"/>
    <x v="30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x v="0"/>
    <n v="1408021098"/>
    <n v="1405429098"/>
    <b v="1"/>
    <n v="1513"/>
    <b v="1"/>
    <x v="30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x v="0"/>
    <n v="1398959729"/>
    <n v="1396367729"/>
    <b v="1"/>
    <n v="405"/>
    <b v="1"/>
    <x v="30"/>
    <n v="100"/>
    <n v="4.4400000000000004"/>
    <x v="2"/>
    <x v="30"/>
  </r>
  <r>
    <n v="1968"/>
    <s v="XSHIFTER: World's First Affordable Wireless Shifting System"/>
    <s v="Bringing the advantages of wireless smart shifting to every cyclist. FITS ANY BIKE"/>
    <n v="3000000"/>
    <n v="1800"/>
    <x v="0"/>
    <x v="0"/>
    <x v="0"/>
    <n v="1480777515"/>
    <n v="1478095515"/>
    <b v="1"/>
    <n v="510"/>
    <b v="1"/>
    <x v="30"/>
    <n v="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x v="1"/>
    <n v="1470423668"/>
    <n v="1467831668"/>
    <b v="1"/>
    <n v="1887"/>
    <b v="1"/>
    <x v="30"/>
    <n v="120"/>
    <n v="0.95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x v="0"/>
    <n v="1366429101"/>
    <n v="1361248701"/>
    <b v="1"/>
    <n v="701"/>
    <b v="1"/>
    <x v="30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x v="0"/>
    <n v="1384488000"/>
    <n v="1381752061"/>
    <b v="1"/>
    <n v="3863"/>
    <b v="1"/>
    <x v="30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x v="0"/>
    <n v="1353201444"/>
    <n v="1350605844"/>
    <b v="1"/>
    <n v="238"/>
    <b v="1"/>
    <x v="30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x v="0"/>
    <n v="1470466800"/>
    <n v="1467134464"/>
    <b v="1"/>
    <n v="2051"/>
    <b v="1"/>
    <x v="30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x v="1"/>
    <n v="1376899269"/>
    <n v="1371715269"/>
    <b v="1"/>
    <n v="402"/>
    <b v="1"/>
    <x v="30"/>
    <n v="36"/>
    <n v="4.43"/>
    <x v="2"/>
    <x v="30"/>
  </r>
  <r>
    <n v="1975"/>
    <s v="Bugle2: A DIY Phono Preamp"/>
    <s v="The Bugle2 is a second generation DIY kit phono preamplifier for vinyl playback."/>
    <n v="12000"/>
    <n v="1776"/>
    <x v="0"/>
    <x v="0"/>
    <x v="0"/>
    <n v="1362938851"/>
    <n v="1360346851"/>
    <b v="1"/>
    <n v="253"/>
    <b v="1"/>
    <x v="30"/>
    <n v="15"/>
    <n v="7.02"/>
    <x v="2"/>
    <x v="30"/>
  </r>
  <r>
    <n v="1976"/>
    <s v="Pi Lite white - Bright white LED display for Raspberry Pi"/>
    <s v="Can you help us make an ultra bright white one a reality?"/>
    <n v="1500"/>
    <n v="1776"/>
    <x v="0"/>
    <x v="1"/>
    <x v="1"/>
    <n v="1373751325"/>
    <n v="1371159325"/>
    <b v="1"/>
    <n v="473"/>
    <b v="1"/>
    <x v="30"/>
    <n v="118"/>
    <n v="3.75"/>
    <x v="2"/>
    <x v="30"/>
  </r>
  <r>
    <n v="1977"/>
    <s v="Ario: Smart Lighting. Better Health."/>
    <s v="Ario learns about you, syncs your body clock, and keeps you healthy through natural lighting patterns."/>
    <n v="1750"/>
    <n v="1776"/>
    <x v="0"/>
    <x v="0"/>
    <x v="0"/>
    <n v="1450511940"/>
    <n v="1446527540"/>
    <b v="1"/>
    <n v="821"/>
    <b v="1"/>
    <x v="30"/>
    <n v="101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x v="0"/>
    <n v="1339484400"/>
    <n v="1336627492"/>
    <b v="1"/>
    <n v="388"/>
    <b v="1"/>
    <x v="30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x v="0"/>
    <n v="1447909140"/>
    <n v="1444734146"/>
    <b v="1"/>
    <n v="813"/>
    <b v="1"/>
    <x v="30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x v="3"/>
    <n v="1459684862"/>
    <n v="1456232462"/>
    <b v="1"/>
    <n v="1945"/>
    <b v="1"/>
    <x v="30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x v="5"/>
    <n v="1404926665"/>
    <n v="1402334665"/>
    <b v="0"/>
    <n v="12"/>
    <b v="0"/>
    <x v="31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x v="6"/>
    <n v="1480863887"/>
    <n v="1478268287"/>
    <b v="0"/>
    <n v="0"/>
    <b v="0"/>
    <x v="31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x v="0"/>
    <n v="1472799600"/>
    <n v="1470874618"/>
    <b v="0"/>
    <n v="16"/>
    <b v="0"/>
    <x v="31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x v="0"/>
    <n v="1417377481"/>
    <n v="1412189881"/>
    <b v="0"/>
    <n v="7"/>
    <b v="0"/>
    <x v="31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x v="1"/>
    <n v="1470178800"/>
    <n v="1467650771"/>
    <b v="0"/>
    <n v="4"/>
    <b v="0"/>
    <x v="31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x v="1"/>
    <n v="1457947483"/>
    <n v="1455359083"/>
    <b v="0"/>
    <n v="1"/>
    <b v="0"/>
    <x v="31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x v="1"/>
    <n v="1425223276"/>
    <n v="1422631276"/>
    <b v="0"/>
    <n v="28"/>
    <b v="0"/>
    <x v="31"/>
    <n v="250"/>
    <n v="62.5"/>
    <x v="8"/>
    <x v="31"/>
  </r>
  <r>
    <n v="1988"/>
    <s v="Phillip Michael Photography"/>
    <s v="Expressing art in an image!"/>
    <n v="75000"/>
    <n v="1748"/>
    <x v="2"/>
    <x v="0"/>
    <x v="0"/>
    <n v="1440094742"/>
    <n v="1437502742"/>
    <b v="0"/>
    <n v="1"/>
    <b v="0"/>
    <x v="31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x v="0"/>
    <n v="1481473208"/>
    <n v="1478881208"/>
    <b v="0"/>
    <n v="1"/>
    <b v="0"/>
    <x v="31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x v="0"/>
    <n v="1455338532"/>
    <n v="1454042532"/>
    <b v="0"/>
    <n v="5"/>
    <b v="0"/>
    <x v="31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x v="0"/>
    <n v="1435958786"/>
    <n v="1434144386"/>
    <b v="0"/>
    <n v="3"/>
    <b v="0"/>
    <x v="31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x v="0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x v="1"/>
    <n v="1450706837"/>
    <n v="1448114837"/>
    <b v="0"/>
    <n v="0"/>
    <b v="0"/>
    <x v="31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x v="0"/>
    <n v="1481072942"/>
    <n v="1475885342"/>
    <b v="0"/>
    <n v="0"/>
    <b v="0"/>
    <x v="31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x v="5"/>
    <n v="1437082736"/>
    <n v="1435354736"/>
    <b v="0"/>
    <n v="3"/>
    <b v="0"/>
    <x v="31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x v="0"/>
    <n v="1405021211"/>
    <n v="1402429211"/>
    <b v="0"/>
    <n v="0"/>
    <b v="0"/>
    <x v="31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x v="0"/>
    <n v="1409091612"/>
    <n v="1406499612"/>
    <b v="0"/>
    <n v="0"/>
    <b v="0"/>
    <x v="31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x v="0"/>
    <n v="1406861438"/>
    <n v="1402973438"/>
    <b v="0"/>
    <n v="3"/>
    <b v="0"/>
    <x v="31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x v="1"/>
    <n v="1415882108"/>
    <n v="1413286508"/>
    <b v="0"/>
    <n v="7"/>
    <b v="0"/>
    <x v="31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x v="5"/>
    <n v="1452120613"/>
    <n v="1449528613"/>
    <b v="0"/>
    <n v="25"/>
    <b v="0"/>
    <x v="31"/>
    <n v="28"/>
    <n v="67.92"/>
    <x v="8"/>
    <x v="31"/>
  </r>
  <r>
    <n v="2001"/>
    <s v="Nuimo: Seamless Smart Home Interface"/>
    <s v="Nuimo is a universal controller for the internet of things. Control your music, lights, locks and more."/>
    <n v="3500"/>
    <n v="1697"/>
    <x v="0"/>
    <x v="12"/>
    <x v="3"/>
    <n v="1434139200"/>
    <n v="1431406916"/>
    <b v="1"/>
    <n v="1637"/>
    <b v="1"/>
    <x v="30"/>
    <n v="48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x v="0"/>
    <n v="1485191143"/>
    <n v="1482599143"/>
    <b v="1"/>
    <n v="1375"/>
    <b v="1"/>
    <x v="30"/>
    <n v="16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x v="0"/>
    <n v="1278111600"/>
    <n v="1276830052"/>
    <b v="1"/>
    <n v="17"/>
    <b v="1"/>
    <x v="30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x v="0"/>
    <n v="1405002663"/>
    <n v="1402410663"/>
    <b v="1"/>
    <n v="354"/>
    <b v="1"/>
    <x v="30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n v="1500"/>
    <n v="1686"/>
    <x v="0"/>
    <x v="0"/>
    <x v="0"/>
    <n v="1381895940"/>
    <n v="1379532618"/>
    <b v="1"/>
    <n v="191"/>
    <b v="1"/>
    <x v="30"/>
    <n v="11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x v="0"/>
    <n v="1417611645"/>
    <n v="1414584045"/>
    <b v="1"/>
    <n v="303"/>
    <b v="1"/>
    <x v="30"/>
    <n v="211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x v="0"/>
    <n v="1282622400"/>
    <n v="1276891586"/>
    <b v="1"/>
    <n v="137"/>
    <b v="1"/>
    <x v="30"/>
    <n v="109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x v="0"/>
    <n v="1316442622"/>
    <n v="1312641022"/>
    <b v="1"/>
    <n v="41"/>
    <b v="1"/>
    <x v="30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x v="3"/>
    <n v="1479890743"/>
    <n v="1476776743"/>
    <b v="1"/>
    <n v="398"/>
    <b v="1"/>
    <x v="30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x v="0"/>
    <n v="1471564491"/>
    <n v="1468972491"/>
    <b v="1"/>
    <n v="1737"/>
    <b v="1"/>
    <x v="30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x v="3"/>
    <n v="1452553200"/>
    <n v="1449650173"/>
    <b v="1"/>
    <n v="971"/>
    <b v="1"/>
    <x v="30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x v="0"/>
    <n v="1423165441"/>
    <n v="1420573441"/>
    <b v="1"/>
    <n v="183"/>
    <b v="1"/>
    <x v="30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x v="0"/>
    <n v="1468019014"/>
    <n v="1462835014"/>
    <b v="1"/>
    <n v="4562"/>
    <b v="1"/>
    <x v="30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x v="0"/>
    <n v="1364184539"/>
    <n v="1361250539"/>
    <b v="1"/>
    <n v="26457"/>
    <b v="1"/>
    <x v="30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x v="0"/>
    <n v="1315602163"/>
    <n v="1313010163"/>
    <b v="1"/>
    <n v="162"/>
    <b v="1"/>
    <x v="30"/>
    <n v="111"/>
    <n v="10.25"/>
    <x v="2"/>
    <x v="30"/>
  </r>
  <r>
    <n v="2016"/>
    <s v="Hydra: a triple-output power supply for electronics projects"/>
    <s v="A smart, compact power supply designed to power anything, anywhere"/>
    <n v="1650"/>
    <n v="1660"/>
    <x v="0"/>
    <x v="0"/>
    <x v="0"/>
    <n v="1362863299"/>
    <n v="1360271299"/>
    <b v="1"/>
    <n v="479"/>
    <b v="1"/>
    <x v="30"/>
    <n v="1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x v="0"/>
    <n v="1332561600"/>
    <n v="1329873755"/>
    <b v="1"/>
    <n v="426"/>
    <b v="1"/>
    <x v="30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x v="3"/>
    <n v="1439455609"/>
    <n v="1436863609"/>
    <b v="1"/>
    <n v="450"/>
    <b v="1"/>
    <x v="30"/>
    <n v="110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x v="0"/>
    <n v="1474563621"/>
    <n v="1471971621"/>
    <b v="1"/>
    <n v="1780"/>
    <b v="1"/>
    <x v="30"/>
    <n v="8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x v="0"/>
    <n v="1400108640"/>
    <n v="1396923624"/>
    <b v="1"/>
    <n v="122"/>
    <b v="1"/>
    <x v="30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x v="0"/>
    <n v="1411522897"/>
    <n v="1407634897"/>
    <b v="1"/>
    <n v="95"/>
    <b v="1"/>
    <x v="30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x v="0"/>
    <n v="1465652372"/>
    <n v="1463060372"/>
    <b v="1"/>
    <n v="325"/>
    <b v="1"/>
    <x v="30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x v="0"/>
    <n v="1434017153"/>
    <n v="1431425153"/>
    <b v="1"/>
    <n v="353"/>
    <b v="1"/>
    <x v="30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x v="0"/>
    <n v="1344826800"/>
    <n v="1341875544"/>
    <b v="1"/>
    <n v="105"/>
    <b v="1"/>
    <x v="30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x v="3"/>
    <n v="1433996746"/>
    <n v="1431404746"/>
    <b v="1"/>
    <n v="729"/>
    <b v="1"/>
    <x v="30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x v="0"/>
    <n v="1398052740"/>
    <n v="1394127585"/>
    <b v="1"/>
    <n v="454"/>
    <b v="1"/>
    <x v="30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x v="0"/>
    <n v="1427740319"/>
    <n v="1423855919"/>
    <b v="1"/>
    <n v="539"/>
    <b v="1"/>
    <x v="30"/>
    <n v="108"/>
    <n v="3.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x v="0"/>
    <n v="1268690100"/>
    <n v="1265493806"/>
    <b v="1"/>
    <n v="79"/>
    <b v="1"/>
    <x v="30"/>
    <n v="163"/>
    <n v="20.57"/>
    <x v="2"/>
    <x v="30"/>
  </r>
  <r>
    <n v="2029"/>
    <s v="Lumin8 Pro"/>
    <s v="Lumin8 Pro is a fun and easy to use light controller that makes light dance to your favorite music."/>
    <n v="1000"/>
    <n v="1623"/>
    <x v="0"/>
    <x v="0"/>
    <x v="0"/>
    <n v="1409099481"/>
    <n v="1406507481"/>
    <b v="1"/>
    <n v="94"/>
    <b v="1"/>
    <x v="30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x v="1"/>
    <n v="1354233296"/>
    <n v="1351641296"/>
    <b v="1"/>
    <n v="625"/>
    <b v="1"/>
    <x v="30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x v="3"/>
    <n v="1420765200"/>
    <n v="1417506853"/>
    <b v="1"/>
    <n v="508"/>
    <b v="1"/>
    <x v="30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x v="0"/>
    <n v="1481778000"/>
    <n v="1479216874"/>
    <b v="1"/>
    <n v="531"/>
    <b v="1"/>
    <x v="30"/>
    <n v="161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x v="0"/>
    <n v="1398477518"/>
    <n v="1395885518"/>
    <b v="1"/>
    <n v="158"/>
    <b v="1"/>
    <x v="30"/>
    <n v="103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x v="0"/>
    <n v="1430981880"/>
    <n v="1426216033"/>
    <b v="1"/>
    <n v="508"/>
    <b v="1"/>
    <x v="30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x v="0"/>
    <n v="1450486800"/>
    <n v="1446562807"/>
    <b v="1"/>
    <n v="644"/>
    <b v="1"/>
    <x v="30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x v="0"/>
    <n v="1399668319"/>
    <n v="1397076319"/>
    <b v="1"/>
    <n v="848"/>
    <b v="1"/>
    <x v="30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x v="0"/>
    <n v="1388383353"/>
    <n v="1383195753"/>
    <b v="1"/>
    <n v="429"/>
    <b v="1"/>
    <x v="30"/>
    <n v="119"/>
    <n v="3.74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x v="1"/>
    <n v="1372701600"/>
    <n v="1369895421"/>
    <b v="1"/>
    <n v="204"/>
    <b v="1"/>
    <x v="30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x v="0"/>
    <n v="1480568340"/>
    <n v="1477996325"/>
    <b v="1"/>
    <n v="379"/>
    <b v="1"/>
    <x v="30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x v="0"/>
    <n v="1384557303"/>
    <n v="1383257703"/>
    <b v="1"/>
    <n v="271"/>
    <b v="1"/>
    <x v="30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x v="0"/>
    <n v="1478785027"/>
    <n v="1476189427"/>
    <b v="0"/>
    <n v="120"/>
    <b v="1"/>
    <x v="30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x v="0"/>
    <n v="1453481974"/>
    <n v="1448297974"/>
    <b v="0"/>
    <n v="140"/>
    <b v="1"/>
    <x v="30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x v="0"/>
    <n v="1481432340"/>
    <n v="1476764077"/>
    <b v="0"/>
    <n v="193"/>
    <b v="1"/>
    <x v="30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x v="0"/>
    <n v="1434212714"/>
    <n v="1431620714"/>
    <b v="0"/>
    <n v="180"/>
    <b v="1"/>
    <x v="30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x v="0"/>
    <n v="1341799647"/>
    <n v="1339207647"/>
    <b v="0"/>
    <n v="263"/>
    <b v="1"/>
    <x v="30"/>
    <n v="10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x v="0"/>
    <n v="1369282044"/>
    <n v="1366690044"/>
    <b v="0"/>
    <n v="217"/>
    <b v="1"/>
    <x v="30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x v="2"/>
    <n v="1429228800"/>
    <n v="1426714870"/>
    <b v="0"/>
    <n v="443"/>
    <b v="1"/>
    <x v="30"/>
    <n v="11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x v="0"/>
    <n v="1369323491"/>
    <n v="1366731491"/>
    <b v="0"/>
    <n v="1373"/>
    <b v="1"/>
    <x v="30"/>
    <n v="315"/>
    <n v="1.1499999999999999"/>
    <x v="2"/>
    <x v="30"/>
  </r>
  <r>
    <n v="2049"/>
    <s v="LOCK8 - the World's First Smart Bike Lock"/>
    <s v="Keyless. Alarm secured. GPS tracking."/>
    <n v="6000"/>
    <n v="1571.55"/>
    <x v="0"/>
    <x v="1"/>
    <x v="1"/>
    <n v="1386025140"/>
    <n v="1382963963"/>
    <b v="0"/>
    <n v="742"/>
    <b v="1"/>
    <x v="30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x v="0"/>
    <n v="1433036578"/>
    <n v="1429580578"/>
    <b v="0"/>
    <n v="170"/>
    <b v="1"/>
    <x v="30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x v="0"/>
    <n v="1388017937"/>
    <n v="1385425937"/>
    <b v="0"/>
    <n v="242"/>
    <b v="1"/>
    <x v="30"/>
    <n v="393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x v="0"/>
    <n v="1455933653"/>
    <n v="1452045653"/>
    <b v="0"/>
    <n v="541"/>
    <b v="1"/>
    <x v="30"/>
    <n v="46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x v="0"/>
    <n v="1448466551"/>
    <n v="1445870951"/>
    <b v="0"/>
    <n v="121"/>
    <b v="1"/>
    <x v="30"/>
    <n v="105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x v="1"/>
    <n v="1399033810"/>
    <n v="1396441810"/>
    <b v="0"/>
    <n v="621"/>
    <b v="1"/>
    <x v="30"/>
    <n v="130"/>
    <n v="2.52"/>
    <x v="2"/>
    <x v="30"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x v="0"/>
    <n v="1417579200"/>
    <n v="1415031043"/>
    <b v="0"/>
    <n v="101"/>
    <b v="1"/>
    <x v="30"/>
    <n v="104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x v="0"/>
    <n v="1366222542"/>
    <n v="1363630542"/>
    <b v="0"/>
    <n v="554"/>
    <b v="1"/>
    <x v="30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x v="1"/>
    <n v="1456487532"/>
    <n v="1453895532"/>
    <b v="0"/>
    <n v="666"/>
    <b v="1"/>
    <x v="30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x v="1"/>
    <n v="1425326400"/>
    <n v="1421916830"/>
    <b v="0"/>
    <n v="410"/>
    <b v="1"/>
    <x v="30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x v="0"/>
    <n v="1454277540"/>
    <n v="1450880854"/>
    <b v="0"/>
    <n v="375"/>
    <b v="1"/>
    <x v="30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x v="0"/>
    <n v="1406129150"/>
    <n v="1400945150"/>
    <b v="0"/>
    <n v="1364"/>
    <b v="1"/>
    <x v="30"/>
    <n v="104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x v="0"/>
    <n v="1483208454"/>
    <n v="1480616454"/>
    <b v="0"/>
    <n v="35"/>
    <b v="1"/>
    <x v="30"/>
    <n v="21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x v="7"/>
    <n v="1458807098"/>
    <n v="1456218698"/>
    <b v="0"/>
    <n v="203"/>
    <b v="1"/>
    <x v="30"/>
    <n v="104"/>
    <n v="7.65"/>
    <x v="2"/>
    <x v="30"/>
  </r>
  <r>
    <n v="2063"/>
    <s v="Up to 4 axis Beaglebone black based CNC control"/>
    <s v="Build a professional grade Linux CNC control with Beaglebone black and our CNC cape."/>
    <n v="1400"/>
    <n v="1550"/>
    <x v="0"/>
    <x v="12"/>
    <x v="3"/>
    <n v="1463333701"/>
    <n v="1460482501"/>
    <b v="0"/>
    <n v="49"/>
    <b v="1"/>
    <x v="30"/>
    <n v="11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x v="0"/>
    <n v="1370001600"/>
    <n v="1366879523"/>
    <b v="0"/>
    <n v="5812"/>
    <b v="1"/>
    <x v="30"/>
    <n v="0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x v="1"/>
    <n v="1387958429"/>
    <n v="1385366429"/>
    <b v="0"/>
    <n v="1556"/>
    <b v="1"/>
    <x v="30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x v="0"/>
    <n v="1408818683"/>
    <n v="1406226683"/>
    <b v="0"/>
    <n v="65"/>
    <b v="1"/>
    <x v="30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x v="1"/>
    <n v="1432499376"/>
    <n v="1429648176"/>
    <b v="0"/>
    <n v="10"/>
    <b v="1"/>
    <x v="30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x v="0"/>
    <n v="1476994315"/>
    <n v="1474402315"/>
    <b v="0"/>
    <n v="76"/>
    <b v="1"/>
    <x v="30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x v="0"/>
    <n v="1451776791"/>
    <n v="1449098391"/>
    <b v="0"/>
    <n v="263"/>
    <b v="1"/>
    <x v="30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x v="3"/>
    <n v="1467128723"/>
    <n v="1464536723"/>
    <b v="0"/>
    <n v="1530"/>
    <b v="1"/>
    <x v="30"/>
    <n v="256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x v="0"/>
    <n v="1475390484"/>
    <n v="1471502484"/>
    <b v="0"/>
    <n v="278"/>
    <b v="1"/>
    <x v="30"/>
    <n v="10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x v="0"/>
    <n v="1462629432"/>
    <n v="1460037432"/>
    <b v="0"/>
    <n v="350"/>
    <b v="1"/>
    <x v="30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x v="0"/>
    <n v="1431100918"/>
    <n v="1427212918"/>
    <b v="0"/>
    <n v="470"/>
    <b v="1"/>
    <x v="30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x v="0"/>
    <n v="1462564182"/>
    <n v="1459972182"/>
    <b v="0"/>
    <n v="3"/>
    <b v="1"/>
    <x v="30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x v="0"/>
    <n v="1374769288"/>
    <n v="1372177288"/>
    <b v="0"/>
    <n v="8200"/>
    <b v="1"/>
    <x v="30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x v="1"/>
    <n v="1406149689"/>
    <n v="1402693689"/>
    <b v="0"/>
    <n v="8359"/>
    <b v="1"/>
    <x v="30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x v="0"/>
    <n v="1433538000"/>
    <n v="1428541276"/>
    <b v="0"/>
    <n v="188"/>
    <b v="1"/>
    <x v="30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x v="3"/>
    <n v="1482085857"/>
    <n v="1479493857"/>
    <b v="0"/>
    <n v="48"/>
    <b v="1"/>
    <x v="30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x v="1"/>
    <n v="1435258800"/>
    <n v="1432659793"/>
    <b v="0"/>
    <n v="607"/>
    <b v="1"/>
    <x v="30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x v="0"/>
    <n v="1447286300"/>
    <n v="1444690700"/>
    <b v="0"/>
    <n v="50"/>
    <b v="1"/>
    <x v="30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x v="0"/>
    <n v="1337144340"/>
    <n v="1333597555"/>
    <b v="0"/>
    <n v="55"/>
    <b v="1"/>
    <x v="14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x v="0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x v="0"/>
    <n v="1338830395"/>
    <n v="1336238395"/>
    <b v="0"/>
    <n v="25"/>
    <b v="1"/>
    <x v="14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x v="0"/>
    <n v="1399186740"/>
    <n v="1396468782"/>
    <b v="0"/>
    <n v="46"/>
    <b v="1"/>
    <x v="14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x v="0"/>
    <n v="1342382587"/>
    <n v="1339790587"/>
    <b v="0"/>
    <n v="83"/>
    <b v="1"/>
    <x v="14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x v="0"/>
    <n v="1323838740"/>
    <n v="1321200332"/>
    <b v="0"/>
    <n v="35"/>
    <b v="1"/>
    <x v="14"/>
    <n v="116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x v="0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x v="0"/>
    <n v="1284177540"/>
    <n v="1281028152"/>
    <b v="0"/>
    <n v="75"/>
    <b v="1"/>
    <x v="14"/>
    <n v="101"/>
    <n v="20.13"/>
    <x v="4"/>
    <x v="14"/>
  </r>
  <r>
    <n v="2089"/>
    <s v="Little Moses EP"/>
    <s v="Little Moses is trying to record their first EP, and we can't do it without your help!"/>
    <n v="1200"/>
    <n v="1506"/>
    <x v="0"/>
    <x v="0"/>
    <x v="0"/>
    <n v="1375408194"/>
    <n v="1372384194"/>
    <b v="0"/>
    <n v="62"/>
    <b v="1"/>
    <x v="14"/>
    <n v="126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x v="0"/>
    <n v="1361696955"/>
    <n v="1359104955"/>
    <b v="0"/>
    <n v="160"/>
    <b v="1"/>
    <x v="14"/>
    <n v="1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x v="0"/>
    <n v="1299009600"/>
    <n v="1294818278"/>
    <b v="0"/>
    <n v="246"/>
    <b v="1"/>
    <x v="14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x v="0"/>
    <n v="1318006732"/>
    <n v="1312822732"/>
    <b v="0"/>
    <n v="55"/>
    <b v="1"/>
    <x v="14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x v="0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x v="0"/>
    <n v="1330916400"/>
    <n v="1327969730"/>
    <b v="0"/>
    <n v="72"/>
    <b v="1"/>
    <x v="14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x v="0"/>
    <n v="1317576973"/>
    <n v="1312392973"/>
    <b v="0"/>
    <n v="22"/>
    <b v="1"/>
    <x v="14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x v="0"/>
    <n v="1351223940"/>
    <n v="1349892735"/>
    <b v="0"/>
    <n v="14"/>
    <b v="1"/>
    <x v="14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x v="0"/>
    <n v="1322751735"/>
    <n v="1317564135"/>
    <b v="0"/>
    <n v="38"/>
    <b v="1"/>
    <x v="14"/>
    <n v="103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x v="0"/>
    <n v="1331174635"/>
    <n v="1328582635"/>
    <b v="0"/>
    <n v="32"/>
    <b v="1"/>
    <x v="14"/>
    <n v="100"/>
    <n v="46.88"/>
    <x v="4"/>
    <x v="14"/>
  </r>
  <r>
    <n v="2099"/>
    <s v="Roosevelt Died."/>
    <s v="Our tour van died, we need help!"/>
    <n v="1200"/>
    <n v="1500"/>
    <x v="0"/>
    <x v="0"/>
    <x v="0"/>
    <n v="1435808400"/>
    <n v="1434650084"/>
    <b v="0"/>
    <n v="63"/>
    <b v="1"/>
    <x v="14"/>
    <n v="12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x v="0"/>
    <n v="1341028740"/>
    <n v="1339704141"/>
    <b v="0"/>
    <n v="27"/>
    <b v="1"/>
    <x v="14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x v="0"/>
    <n v="1329104114"/>
    <n v="1323920114"/>
    <b v="0"/>
    <n v="44"/>
    <b v="1"/>
    <x v="14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x v="0"/>
    <n v="1304628648"/>
    <n v="1302036648"/>
    <b v="0"/>
    <n v="38"/>
    <b v="1"/>
    <x v="14"/>
    <n v="100"/>
    <n v="39.47"/>
    <x v="4"/>
    <x v="14"/>
  </r>
  <r>
    <n v="2103"/>
    <s v="Matthew Moon's New Album"/>
    <s v="Indie rocker, Matthew Moon, has something to share with you..."/>
    <n v="1500"/>
    <n v="1500"/>
    <x v="0"/>
    <x v="0"/>
    <x v="0"/>
    <n v="1352488027"/>
    <n v="1349892427"/>
    <b v="0"/>
    <n v="115"/>
    <b v="1"/>
    <x v="14"/>
    <n v="100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x v="0"/>
    <n v="1369958400"/>
    <n v="1367286434"/>
    <b v="0"/>
    <n v="37"/>
    <b v="1"/>
    <x v="14"/>
    <n v="1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x v="0"/>
    <n v="1416542400"/>
    <n v="1415472953"/>
    <b v="0"/>
    <n v="99"/>
    <b v="1"/>
    <x v="14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x v="0"/>
    <n v="1359176974"/>
    <n v="1356584974"/>
    <b v="0"/>
    <n v="44"/>
    <b v="1"/>
    <x v="14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x v="0"/>
    <n v="1415815393"/>
    <n v="1413997393"/>
    <b v="0"/>
    <n v="58"/>
    <b v="1"/>
    <x v="14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x v="0"/>
    <n v="1347249300"/>
    <n v="1344917580"/>
    <b v="0"/>
    <n v="191"/>
    <b v="1"/>
    <x v="14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x v="0"/>
    <n v="1436115617"/>
    <n v="1433523617"/>
    <b v="0"/>
    <n v="40"/>
    <b v="1"/>
    <x v="14"/>
    <n v="137"/>
    <n v="36.65"/>
    <x v="4"/>
    <x v="14"/>
  </r>
  <r>
    <n v="2110"/>
    <s v="&quot;Vision&quot; - New Album - Brent Brown"/>
    <s v="Brent Brown's breakout new album! Requires help from the record label... You!"/>
    <n v="3500"/>
    <n v="1465"/>
    <x v="0"/>
    <x v="0"/>
    <x v="0"/>
    <n v="1401253140"/>
    <n v="1398873969"/>
    <b v="0"/>
    <n v="38"/>
    <b v="1"/>
    <x v="14"/>
    <n v="42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x v="0"/>
    <n v="1313370000"/>
    <n v="1307594625"/>
    <b v="0"/>
    <n v="39"/>
    <b v="1"/>
    <x v="14"/>
    <n v="29"/>
    <n v="37.56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x v="0"/>
    <n v="1366064193"/>
    <n v="1364854593"/>
    <b v="0"/>
    <n v="11"/>
    <b v="1"/>
    <x v="14"/>
    <n v="49"/>
    <n v="133.18"/>
    <x v="4"/>
    <x v="14"/>
  </r>
  <r>
    <n v="2113"/>
    <s v="Summer Underground // Honeycomb LP"/>
    <s v="Help us fund our second full-length album Honeycomb!"/>
    <n v="150000"/>
    <n v="1461"/>
    <x v="0"/>
    <x v="0"/>
    <x v="0"/>
    <n v="1411505176"/>
    <n v="1408481176"/>
    <b v="0"/>
    <n v="107"/>
    <b v="1"/>
    <x v="14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x v="0"/>
    <n v="1291870740"/>
    <n v="1286480070"/>
    <b v="0"/>
    <n v="147"/>
    <b v="1"/>
    <x v="14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x v="0"/>
    <n v="1298167001"/>
    <n v="1295575001"/>
    <b v="0"/>
    <n v="36"/>
    <b v="1"/>
    <x v="14"/>
    <n v="146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x v="0"/>
    <n v="1349203203"/>
    <n v="1345056003"/>
    <b v="0"/>
    <n v="92"/>
    <b v="1"/>
    <x v="14"/>
    <n v="8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x v="0"/>
    <n v="1445921940"/>
    <n v="1444699549"/>
    <b v="0"/>
    <n v="35"/>
    <b v="1"/>
    <x v="14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x v="0"/>
    <n v="1311538136"/>
    <n v="1308946136"/>
    <b v="0"/>
    <n v="17"/>
    <b v="1"/>
    <x v="14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x v="0"/>
    <n v="1345086445"/>
    <n v="1342494445"/>
    <b v="0"/>
    <n v="22"/>
    <b v="1"/>
    <x v="14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x v="0"/>
    <n v="1388617736"/>
    <n v="1384384136"/>
    <b v="0"/>
    <n v="69"/>
    <b v="1"/>
    <x v="14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x v="11"/>
    <n v="1484156948"/>
    <n v="1481564948"/>
    <b v="0"/>
    <n v="10"/>
    <b v="0"/>
    <x v="17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x v="10"/>
    <n v="1483773169"/>
    <n v="1481181169"/>
    <b v="0"/>
    <n v="3"/>
    <b v="0"/>
    <x v="17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x v="0"/>
    <n v="1268636340"/>
    <n v="1263982307"/>
    <b v="0"/>
    <n v="5"/>
    <b v="0"/>
    <x v="17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x v="0"/>
    <n v="1291093200"/>
    <n v="1286930435"/>
    <b v="0"/>
    <n v="5"/>
    <b v="0"/>
    <x v="17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x v="0"/>
    <n v="1438734833"/>
    <n v="1436142833"/>
    <b v="0"/>
    <n v="27"/>
    <b v="0"/>
    <x v="17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x v="0"/>
    <n v="1418080887"/>
    <n v="1415488887"/>
    <b v="0"/>
    <n v="2"/>
    <b v="0"/>
    <x v="17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x v="1"/>
    <n v="1426158463"/>
    <n v="1423570063"/>
    <b v="0"/>
    <n v="236"/>
    <b v="0"/>
    <x v="17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x v="5"/>
    <n v="1411324369"/>
    <n v="1406140369"/>
    <b v="0"/>
    <n v="1"/>
    <b v="0"/>
    <x v="17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x v="0"/>
    <n v="1457570100"/>
    <n v="1454978100"/>
    <b v="0"/>
    <n v="12"/>
    <b v="0"/>
    <x v="17"/>
    <n v="26"/>
    <n v="117.08"/>
    <x v="6"/>
    <x v="17"/>
  </r>
  <r>
    <n v="2130"/>
    <s v="Wondrous Adventures: A Kid's Game"/>
    <s v="You are the hero tasked to save your home from the villainous Sanword."/>
    <n v="5000"/>
    <n v="1402"/>
    <x v="2"/>
    <x v="0"/>
    <x v="0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x v="0"/>
    <n v="1436677091"/>
    <n v="1434085091"/>
    <b v="0"/>
    <n v="3"/>
    <b v="0"/>
    <x v="17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x v="0"/>
    <n v="1391427692"/>
    <n v="1388835692"/>
    <b v="0"/>
    <n v="99"/>
    <b v="0"/>
    <x v="17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x v="0"/>
    <n v="1303628340"/>
    <n v="1300328399"/>
    <b v="0"/>
    <n v="3"/>
    <b v="0"/>
    <x v="17"/>
    <n v="43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x v="0"/>
    <n v="1367097391"/>
    <n v="1364505391"/>
    <b v="0"/>
    <n v="3"/>
    <b v="0"/>
    <x v="17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x v="0"/>
    <n v="1349392033"/>
    <n v="1346800033"/>
    <b v="0"/>
    <n v="22"/>
    <b v="0"/>
    <x v="17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x v="0"/>
    <n v="1382184786"/>
    <n v="1379592786"/>
    <b v="0"/>
    <n v="4"/>
    <b v="0"/>
    <x v="17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x v="5"/>
    <n v="1417804229"/>
    <n v="1415212229"/>
    <b v="0"/>
    <n v="534"/>
    <b v="0"/>
    <x v="17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x v="1"/>
    <n v="1383959939"/>
    <n v="1381364339"/>
    <b v="0"/>
    <n v="12"/>
    <b v="0"/>
    <x v="17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x v="0"/>
    <n v="1478196008"/>
    <n v="1475604008"/>
    <b v="0"/>
    <n v="56"/>
    <b v="0"/>
    <x v="17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x v="0"/>
    <n v="1357934424"/>
    <n v="1355342424"/>
    <b v="0"/>
    <n v="11"/>
    <b v="0"/>
    <x v="17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x v="0"/>
    <n v="1415947159"/>
    <n v="1413351559"/>
    <b v="0"/>
    <n v="0"/>
    <b v="0"/>
    <x v="17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x v="3"/>
    <n v="1451494210"/>
    <n v="1449075010"/>
    <b v="0"/>
    <n v="12"/>
    <b v="0"/>
    <x v="17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x v="0"/>
    <n v="1279738800"/>
    <n v="1275599812"/>
    <b v="0"/>
    <n v="5"/>
    <b v="0"/>
    <x v="17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x v="0"/>
    <n v="1379164040"/>
    <n v="1376399240"/>
    <b v="0"/>
    <n v="24"/>
    <b v="0"/>
    <x v="17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x v="0"/>
    <n v="1385534514"/>
    <n v="1382938914"/>
    <b v="0"/>
    <n v="89"/>
    <b v="0"/>
    <x v="17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x v="0"/>
    <n v="1455207510"/>
    <n v="1453997910"/>
    <b v="0"/>
    <n v="1"/>
    <b v="0"/>
    <x v="17"/>
    <n v="1"/>
    <n v="1366"/>
    <x v="6"/>
    <x v="17"/>
  </r>
  <r>
    <n v="2147"/>
    <s v="Johnny Rocketfingers 3"/>
    <s v="A Point and Click Adventure on Steroids."/>
    <n v="1328"/>
    <n v="1366"/>
    <x v="2"/>
    <x v="0"/>
    <x v="0"/>
    <n v="1416125148"/>
    <n v="1413356748"/>
    <b v="0"/>
    <n v="55"/>
    <b v="0"/>
    <x v="17"/>
    <n v="103"/>
    <n v="24.84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x v="1"/>
    <n v="1427992582"/>
    <n v="1425404182"/>
    <b v="0"/>
    <n v="2"/>
    <b v="0"/>
    <x v="17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x v="0"/>
    <n v="1280534400"/>
    <n v="1277512556"/>
    <b v="0"/>
    <n v="0"/>
    <b v="0"/>
    <x v="17"/>
    <n v="114"/>
    <n v="0"/>
    <x v="6"/>
    <x v="17"/>
  </r>
  <r>
    <n v="2150"/>
    <s v="The Unknown Door"/>
    <s v="A pixel styled open world detective game."/>
    <n v="5000"/>
    <n v="1362"/>
    <x v="2"/>
    <x v="10"/>
    <x v="8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x v="0"/>
    <n v="1467231614"/>
    <n v="1464639614"/>
    <b v="0"/>
    <n v="6"/>
    <b v="0"/>
    <x v="17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x v="0"/>
    <n v="1394909909"/>
    <n v="1392321509"/>
    <b v="0"/>
    <n v="4"/>
    <b v="0"/>
    <x v="17"/>
    <n v="136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x v="0"/>
    <n v="1420876740"/>
    <n v="1417470718"/>
    <b v="0"/>
    <n v="4"/>
    <b v="0"/>
    <x v="17"/>
    <n v="170"/>
    <n v="340"/>
    <x v="6"/>
    <x v="17"/>
  </r>
  <r>
    <n v="2154"/>
    <s v="Demigods - Rise of the Children - Part 1 (Design)"/>
    <s v="A Real Time Strategy game based on Greek mythology in a fictional world."/>
    <n v="50"/>
    <n v="1351"/>
    <x v="2"/>
    <x v="0"/>
    <x v="0"/>
    <n v="1390921827"/>
    <n v="1389193827"/>
    <b v="0"/>
    <n v="2"/>
    <b v="0"/>
    <x v="17"/>
    <n v="2702"/>
    <n v="675.5"/>
    <x v="6"/>
    <x v="17"/>
  </r>
  <r>
    <n v="2155"/>
    <s v="VoxelMaze"/>
    <s v="A Level Editor, Turned up to eleven. Infinite creativity in one package, solo or with up to 16 of your friends."/>
    <n v="2000"/>
    <n v="1351"/>
    <x v="2"/>
    <x v="1"/>
    <x v="1"/>
    <n v="1459443385"/>
    <n v="1456854985"/>
    <b v="0"/>
    <n v="5"/>
    <b v="0"/>
    <x v="17"/>
    <n v="68"/>
    <n v="270.2"/>
    <x v="6"/>
    <x v="17"/>
  </r>
  <r>
    <n v="2156"/>
    <s v="Beyond Black Space"/>
    <s v="Captain and manage your ship along with your crew in this deep space adventure! (PC/Linux/Mac)"/>
    <n v="1000"/>
    <n v="1351"/>
    <x v="2"/>
    <x v="0"/>
    <x v="0"/>
    <n v="1379363406"/>
    <n v="1375475406"/>
    <b v="0"/>
    <n v="83"/>
    <b v="0"/>
    <x v="17"/>
    <n v="135"/>
    <n v="16.28"/>
    <x v="6"/>
    <x v="17"/>
  </r>
  <r>
    <n v="2157"/>
    <s v="Nin"/>
    <s v="Gamers and 90's fans unite in this small tale of epic proportions!"/>
    <n v="1000"/>
    <n v="1346.11"/>
    <x v="2"/>
    <x v="0"/>
    <x v="0"/>
    <n v="1482479940"/>
    <n v="1479684783"/>
    <b v="0"/>
    <n v="57"/>
    <b v="0"/>
    <x v="17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x v="0"/>
    <n v="1360009774"/>
    <n v="1356121774"/>
    <b v="0"/>
    <n v="311"/>
    <b v="0"/>
    <x v="17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x v="0"/>
    <n v="1310837574"/>
    <n v="1308245574"/>
    <b v="0"/>
    <n v="2"/>
    <b v="0"/>
    <x v="17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x v="0"/>
    <n v="1337447105"/>
    <n v="1334855105"/>
    <b v="0"/>
    <n v="16"/>
    <b v="0"/>
    <x v="17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x v="0"/>
    <n v="1443040059"/>
    <n v="1440448059"/>
    <b v="0"/>
    <n v="13"/>
    <b v="1"/>
    <x v="11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x v="0"/>
    <n v="1406226191"/>
    <n v="1403547791"/>
    <b v="0"/>
    <n v="58"/>
    <b v="1"/>
    <x v="11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x v="0"/>
    <n v="1433735400"/>
    <n v="1429306520"/>
    <b v="0"/>
    <n v="44"/>
    <b v="1"/>
    <x v="11"/>
    <n v="9"/>
    <n v="30.27"/>
    <x v="4"/>
    <x v="11"/>
  </r>
  <r>
    <n v="2164"/>
    <s v="Rosaline debut record"/>
    <s v="South Florida roots country/rock outfit's long awaited debut record"/>
    <n v="1150"/>
    <n v="1330"/>
    <x v="0"/>
    <x v="0"/>
    <x v="0"/>
    <n v="1466827140"/>
    <n v="1464196414"/>
    <b v="0"/>
    <n v="83"/>
    <b v="1"/>
    <x v="11"/>
    <n v="116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x v="3"/>
    <n v="1460127635"/>
    <n v="1457539235"/>
    <b v="0"/>
    <n v="117"/>
    <b v="1"/>
    <x v="11"/>
    <n v="111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x v="0"/>
    <n v="1417813618"/>
    <n v="1413922018"/>
    <b v="0"/>
    <n v="32"/>
    <b v="1"/>
    <x v="11"/>
    <n v="133"/>
    <n v="41.56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x v="0"/>
    <n v="1347672937"/>
    <n v="1346463337"/>
    <b v="0"/>
    <n v="8"/>
    <b v="1"/>
    <x v="11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x v="0"/>
    <n v="1486702800"/>
    <n v="1484058261"/>
    <b v="0"/>
    <n v="340"/>
    <b v="1"/>
    <x v="11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x v="0"/>
    <n v="1488473351"/>
    <n v="1488214151"/>
    <b v="0"/>
    <n v="7"/>
    <b v="1"/>
    <x v="11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x v="0"/>
    <n v="1440266422"/>
    <n v="1436810422"/>
    <b v="0"/>
    <n v="19"/>
    <b v="1"/>
    <x v="11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x v="0"/>
    <n v="1434949200"/>
    <n v="1431903495"/>
    <b v="0"/>
    <n v="47"/>
    <b v="1"/>
    <x v="11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x v="0"/>
    <n v="1429365320"/>
    <n v="1426773320"/>
    <b v="0"/>
    <n v="13"/>
    <b v="1"/>
    <x v="11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x v="0"/>
    <n v="1378785540"/>
    <n v="1376066243"/>
    <b v="0"/>
    <n v="90"/>
    <b v="1"/>
    <x v="11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x v="1"/>
    <n v="1462453307"/>
    <n v="1459861307"/>
    <b v="0"/>
    <n v="63"/>
    <b v="1"/>
    <x v="11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x v="0"/>
    <n v="1469059986"/>
    <n v="1468455186"/>
    <b v="0"/>
    <n v="26"/>
    <b v="1"/>
    <x v="11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x v="0"/>
    <n v="1430579509"/>
    <n v="1427987509"/>
    <b v="0"/>
    <n v="71"/>
    <b v="1"/>
    <x v="11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x v="0"/>
    <n v="1465192867"/>
    <n v="1463032867"/>
    <b v="0"/>
    <n v="38"/>
    <b v="1"/>
    <x v="11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x v="0"/>
    <n v="1484752597"/>
    <n v="1482160597"/>
    <b v="0"/>
    <n v="859"/>
    <b v="1"/>
    <x v="11"/>
    <n v="16"/>
    <n v="1.51"/>
    <x v="4"/>
    <x v="11"/>
  </r>
  <r>
    <n v="2179"/>
    <s v="Woodhouse EP"/>
    <s v="Woodhouse is making an EP!  If you are a fan of whiskey and loud guitars, contribute to the cause!"/>
    <n v="1250"/>
    <n v="1300"/>
    <x v="0"/>
    <x v="0"/>
    <x v="0"/>
    <n v="1428725192"/>
    <n v="1426133192"/>
    <b v="0"/>
    <n v="21"/>
    <b v="1"/>
    <x v="11"/>
    <n v="104"/>
    <n v="61.9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x v="0"/>
    <n v="1447434268"/>
    <n v="1443801868"/>
    <b v="0"/>
    <n v="78"/>
    <b v="1"/>
    <x v="11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x v="0"/>
    <n v="1487635653"/>
    <n v="1486426053"/>
    <b v="0"/>
    <n v="53"/>
    <b v="1"/>
    <x v="32"/>
    <n v="9"/>
    <n v="24.45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x v="5"/>
    <n v="1412285825"/>
    <n v="1409261825"/>
    <b v="0"/>
    <n v="356"/>
    <b v="1"/>
    <x v="32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x v="0"/>
    <n v="1486616400"/>
    <n v="1484037977"/>
    <b v="0"/>
    <n v="279"/>
    <b v="1"/>
    <x v="32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x v="0"/>
    <n v="1453737600"/>
    <n v="1452530041"/>
    <b v="1"/>
    <n v="266"/>
    <b v="1"/>
    <x v="32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x v="1"/>
    <n v="1364286239"/>
    <n v="1360830239"/>
    <b v="0"/>
    <n v="623"/>
    <b v="1"/>
    <x v="32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x v="0"/>
    <n v="1473213600"/>
    <n v="1470062743"/>
    <b v="0"/>
    <n v="392"/>
    <b v="1"/>
    <x v="32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x v="0"/>
    <n v="1428033540"/>
    <n v="1425531666"/>
    <b v="1"/>
    <n v="3562"/>
    <b v="1"/>
    <x v="32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x v="2"/>
    <n v="1477414800"/>
    <n v="1474380241"/>
    <b v="0"/>
    <n v="514"/>
    <b v="1"/>
    <x v="32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x v="1"/>
    <n v="1461276000"/>
    <n v="1460055300"/>
    <b v="0"/>
    <n v="88"/>
    <b v="1"/>
    <x v="32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x v="0"/>
    <n v="1458716340"/>
    <n v="1455721204"/>
    <b v="0"/>
    <n v="537"/>
    <b v="1"/>
    <x v="32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x v="1"/>
    <n v="1487102427"/>
    <n v="1486065627"/>
    <b v="0"/>
    <n v="25"/>
    <b v="1"/>
    <x v="32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x v="1"/>
    <n v="1481842800"/>
    <n v="1479414344"/>
    <b v="0"/>
    <n v="3238"/>
    <b v="1"/>
    <x v="32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x v="0"/>
    <n v="1479704340"/>
    <n v="1477043072"/>
    <b v="0"/>
    <n v="897"/>
    <b v="1"/>
    <x v="32"/>
    <n v="212"/>
    <n v="1.4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x v="0"/>
    <n v="1459012290"/>
    <n v="1456423890"/>
    <b v="0"/>
    <n v="878"/>
    <b v="1"/>
    <x v="32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x v="0"/>
    <n v="1439317900"/>
    <n v="1436725900"/>
    <b v="0"/>
    <n v="115"/>
    <b v="1"/>
    <x v="32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x v="0"/>
    <n v="1480662000"/>
    <n v="1478000502"/>
    <b v="0"/>
    <n v="234"/>
    <b v="1"/>
    <x v="32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x v="0"/>
    <n v="1425132059"/>
    <n v="1422540059"/>
    <b v="0"/>
    <n v="4330"/>
    <b v="1"/>
    <x v="32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x v="0"/>
    <n v="1447507200"/>
    <n v="1444911600"/>
    <b v="0"/>
    <n v="651"/>
    <b v="1"/>
    <x v="32"/>
    <n v="126"/>
    <n v="1.94"/>
    <x v="6"/>
    <x v="32"/>
  </r>
  <r>
    <n v="2199"/>
    <s v="Decadolo. Flip it!"/>
    <s v="A new strategic board game designed to flip out your opponent."/>
    <n v="1000"/>
    <n v="1259"/>
    <x v="0"/>
    <x v="17"/>
    <x v="3"/>
    <n v="1444903198"/>
    <n v="1442311198"/>
    <b v="1"/>
    <n v="251"/>
    <b v="1"/>
    <x v="32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x v="1"/>
    <n v="1436151600"/>
    <n v="1433775668"/>
    <b v="0"/>
    <n v="263"/>
    <b v="1"/>
    <x v="32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x v="1"/>
    <n v="1358367565"/>
    <n v="1357157965"/>
    <b v="0"/>
    <n v="28"/>
    <b v="1"/>
    <x v="15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x v="0"/>
    <n v="1351801368"/>
    <n v="1349209368"/>
    <b v="0"/>
    <n v="721"/>
    <b v="1"/>
    <x v="15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x v="5"/>
    <n v="1443127082"/>
    <n v="1440535082"/>
    <b v="0"/>
    <n v="50"/>
    <b v="1"/>
    <x v="15"/>
    <n v="104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x v="0"/>
    <n v="1362814119"/>
    <n v="1360222119"/>
    <b v="0"/>
    <n v="73"/>
    <b v="1"/>
    <x v="15"/>
    <n v="100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x v="0"/>
    <n v="1338579789"/>
    <n v="1335987789"/>
    <b v="0"/>
    <n v="27"/>
    <b v="1"/>
    <x v="15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x v="0"/>
    <n v="1334556624"/>
    <n v="1333001424"/>
    <b v="0"/>
    <n v="34"/>
    <b v="1"/>
    <x v="15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x v="0"/>
    <n v="1384580373"/>
    <n v="1381984773"/>
    <b v="0"/>
    <n v="7"/>
    <b v="1"/>
    <x v="15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x v="0"/>
    <n v="1333771200"/>
    <n v="1328649026"/>
    <b v="0"/>
    <n v="24"/>
    <b v="1"/>
    <x v="15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x v="1"/>
    <n v="1397516400"/>
    <n v="1396524644"/>
    <b v="0"/>
    <n v="15"/>
    <b v="1"/>
    <x v="15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x v="0"/>
    <n v="1334424960"/>
    <n v="1329442510"/>
    <b v="0"/>
    <n v="72"/>
    <b v="1"/>
    <x v="15"/>
    <n v="1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x v="0"/>
    <n v="1397113140"/>
    <n v="1395168625"/>
    <b v="0"/>
    <n v="120"/>
    <b v="1"/>
    <x v="15"/>
    <n v="175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x v="0"/>
    <n v="1383526800"/>
    <n v="1380650177"/>
    <b v="0"/>
    <n v="123"/>
    <b v="1"/>
    <x v="15"/>
    <n v="4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x v="0"/>
    <n v="1431719379"/>
    <n v="1429127379"/>
    <b v="0"/>
    <n v="1"/>
    <b v="1"/>
    <x v="15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x v="0"/>
    <n v="1391713248"/>
    <n v="1389121248"/>
    <b v="0"/>
    <n v="24"/>
    <b v="1"/>
    <x v="15"/>
    <n v="163"/>
    <n v="50.83"/>
    <x v="4"/>
    <x v="15"/>
  </r>
  <r>
    <n v="2215"/>
    <s v="&quot;Something to See, Not to Say&quot; - Anemometer's First EP Album"/>
    <s v="Ambient Electro Grind-fest!"/>
    <n v="1000"/>
    <n v="1218"/>
    <x v="0"/>
    <x v="0"/>
    <x v="0"/>
    <n v="1331621940"/>
    <n v="1329671572"/>
    <b v="0"/>
    <n v="33"/>
    <b v="1"/>
    <x v="15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x v="0"/>
    <n v="1437674545"/>
    <n v="1436464945"/>
    <b v="0"/>
    <n v="14"/>
    <b v="1"/>
    <x v="15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x v="0"/>
    <n v="1446451200"/>
    <n v="1445539113"/>
    <b v="0"/>
    <n v="9"/>
    <b v="1"/>
    <x v="15"/>
    <n v="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x v="0"/>
    <n v="1346198400"/>
    <n v="1344281383"/>
    <b v="0"/>
    <n v="76"/>
    <b v="1"/>
    <x v="15"/>
    <n v="2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x v="0"/>
    <n v="1440004512"/>
    <n v="1437412512"/>
    <b v="0"/>
    <n v="19"/>
    <b v="1"/>
    <x v="15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x v="0"/>
    <n v="1374888436"/>
    <n v="1372296436"/>
    <b v="0"/>
    <n v="69"/>
    <b v="1"/>
    <x v="15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x v="0"/>
    <n v="1461369600"/>
    <n v="1458748809"/>
    <b v="0"/>
    <n v="218"/>
    <b v="1"/>
    <x v="32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x v="0"/>
    <n v="1327776847"/>
    <n v="1325184847"/>
    <b v="0"/>
    <n v="30"/>
    <b v="1"/>
    <x v="32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x v="5"/>
    <n v="1435418568"/>
    <n v="1432826568"/>
    <b v="0"/>
    <n v="100"/>
    <b v="1"/>
    <x v="32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x v="0"/>
    <n v="1477767600"/>
    <n v="1475337675"/>
    <b v="0"/>
    <n v="296"/>
    <b v="1"/>
    <x v="32"/>
    <n v="141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x v="1"/>
    <n v="1411326015"/>
    <n v="1408734015"/>
    <b v="0"/>
    <n v="1204"/>
    <b v="1"/>
    <x v="32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x v="0"/>
    <n v="1455253140"/>
    <n v="1452625822"/>
    <b v="0"/>
    <n v="321"/>
    <b v="1"/>
    <x v="32"/>
    <n v="133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x v="1"/>
    <n v="1384374155"/>
    <n v="1381778555"/>
    <b v="0"/>
    <n v="301"/>
    <b v="1"/>
    <x v="32"/>
    <n v="120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x v="3"/>
    <n v="1439707236"/>
    <n v="1437115236"/>
    <b v="0"/>
    <n v="144"/>
    <b v="1"/>
    <x v="32"/>
    <n v="17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x v="0"/>
    <n v="1378180800"/>
    <n v="1375113391"/>
    <b v="0"/>
    <n v="539"/>
    <b v="1"/>
    <x v="32"/>
    <n v="100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x v="0"/>
    <n v="1398460127"/>
    <n v="1395868127"/>
    <b v="0"/>
    <n v="498"/>
    <b v="1"/>
    <x v="32"/>
    <n v="120"/>
    <n v="2.4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x v="0"/>
    <n v="1372136400"/>
    <n v="1369864301"/>
    <b v="0"/>
    <n v="1113"/>
    <b v="1"/>
    <x v="32"/>
    <n v="239"/>
    <n v="1.08"/>
    <x v="6"/>
    <x v="32"/>
  </r>
  <r>
    <n v="2232"/>
    <s v="Backstory Cards"/>
    <s v="Backstory Cards help you and your friends create vibrant backstories for roleplaying games, no matter the system or genre."/>
    <n v="1000"/>
    <n v="1185"/>
    <x v="0"/>
    <x v="0"/>
    <x v="0"/>
    <n v="1405738800"/>
    <n v="1402945408"/>
    <b v="0"/>
    <n v="988"/>
    <b v="1"/>
    <x v="32"/>
    <n v="11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x v="1"/>
    <n v="1450051200"/>
    <n v="1448269539"/>
    <b v="0"/>
    <n v="391"/>
    <b v="1"/>
    <x v="32"/>
    <n v="30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x v="0"/>
    <n v="1483645647"/>
    <n v="1481053647"/>
    <b v="0"/>
    <n v="28"/>
    <b v="1"/>
    <x v="32"/>
    <n v="108"/>
    <n v="42.32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x v="5"/>
    <n v="1427585511"/>
    <n v="1424997111"/>
    <b v="0"/>
    <n v="147"/>
    <b v="1"/>
    <x v="32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x v="0"/>
    <n v="1454338123"/>
    <n v="1451746123"/>
    <b v="0"/>
    <n v="680"/>
    <b v="1"/>
    <x v="32"/>
    <n v="118"/>
    <n v="1.74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x v="0"/>
    <n v="1415779140"/>
    <n v="1412294683"/>
    <b v="0"/>
    <n v="983"/>
    <b v="1"/>
    <x v="32"/>
    <n v="118"/>
    <n v="1.2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x v="3"/>
    <n v="1489157716"/>
    <n v="1486565716"/>
    <b v="0"/>
    <n v="79"/>
    <b v="1"/>
    <x v="32"/>
    <n v="131"/>
    <n v="14.87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x v="0"/>
    <n v="1385870520"/>
    <n v="1382742014"/>
    <b v="0"/>
    <n v="426"/>
    <b v="1"/>
    <x v="32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x v="0"/>
    <n v="1461354544"/>
    <n v="1458762544"/>
    <b v="0"/>
    <n v="96"/>
    <b v="1"/>
    <x v="32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x v="1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x v="0"/>
    <n v="1385521320"/>
    <n v="1382449733"/>
    <b v="0"/>
    <n v="2525"/>
    <b v="1"/>
    <x v="32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x v="0"/>
    <n v="1489374000"/>
    <n v="1488823290"/>
    <b v="0"/>
    <n v="2035"/>
    <b v="1"/>
    <x v="32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x v="0"/>
    <n v="1476649800"/>
    <n v="1475609946"/>
    <b v="0"/>
    <n v="290"/>
    <b v="1"/>
    <x v="32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x v="0"/>
    <n v="1393005600"/>
    <n v="1390323617"/>
    <b v="0"/>
    <n v="1980"/>
    <b v="1"/>
    <x v="32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x v="1"/>
    <n v="1441393210"/>
    <n v="1438801210"/>
    <b v="0"/>
    <n v="57"/>
    <b v="1"/>
    <x v="32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x v="0"/>
    <n v="1438185565"/>
    <n v="1436975965"/>
    <b v="0"/>
    <n v="380"/>
    <b v="1"/>
    <x v="32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x v="1"/>
    <n v="1481749278"/>
    <n v="1479157278"/>
    <b v="0"/>
    <n v="128"/>
    <b v="1"/>
    <x v="32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x v="0"/>
    <n v="1364917965"/>
    <n v="1362329565"/>
    <b v="0"/>
    <n v="180"/>
    <b v="1"/>
    <x v="32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000"/>
    <n v="1145"/>
    <x v="0"/>
    <x v="0"/>
    <x v="0"/>
    <n v="1480727273"/>
    <n v="1478131673"/>
    <b v="0"/>
    <n v="571"/>
    <b v="1"/>
    <x v="32"/>
    <n v="115"/>
    <n v="2.0099999999999998"/>
    <x v="6"/>
    <x v="32"/>
  </r>
  <r>
    <n v="2251"/>
    <s v="Werewolf: Full Moon Expansion"/>
    <s v="A great game full of lying, scheming, and werewolves.  Now with additional characters to add even more mayhem!"/>
    <n v="19000"/>
    <n v="1145"/>
    <x v="0"/>
    <x v="0"/>
    <x v="0"/>
    <n v="1408177077"/>
    <n v="1406362677"/>
    <b v="0"/>
    <n v="480"/>
    <b v="1"/>
    <x v="32"/>
    <n v="6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x v="3"/>
    <n v="1470469938"/>
    <n v="1469173938"/>
    <b v="0"/>
    <n v="249"/>
    <b v="1"/>
    <x v="32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x v="0"/>
    <n v="1447862947"/>
    <n v="1445267347"/>
    <b v="0"/>
    <n v="84"/>
    <b v="1"/>
    <x v="32"/>
    <n v="11"/>
    <n v="13.63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x v="0"/>
    <n v="1485271968"/>
    <n v="1484667168"/>
    <b v="0"/>
    <n v="197"/>
    <b v="1"/>
    <x v="32"/>
    <n v="38"/>
    <n v="5.8"/>
    <x v="6"/>
    <x v="32"/>
  </r>
  <r>
    <n v="2255"/>
    <s v="Jumbo Jets - Jet Set Expansion Set #2"/>
    <s v="This is the second set of 5 expansions for our route-building game, Jet Set!"/>
    <n v="960"/>
    <n v="1142"/>
    <x v="0"/>
    <x v="0"/>
    <x v="0"/>
    <n v="1462661451"/>
    <n v="1460069451"/>
    <b v="0"/>
    <n v="271"/>
    <b v="1"/>
    <x v="32"/>
    <n v="119"/>
    <n v="4.21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x v="1"/>
    <n v="1479811846"/>
    <n v="1478602246"/>
    <b v="0"/>
    <n v="50"/>
    <b v="1"/>
    <x v="32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x v="1"/>
    <n v="1466377200"/>
    <n v="1463351329"/>
    <b v="0"/>
    <n v="169"/>
    <b v="1"/>
    <x v="32"/>
    <n v="11"/>
    <n v="6.72"/>
    <x v="6"/>
    <x v="32"/>
  </r>
  <r>
    <n v="2258"/>
    <s v="A Sundered World"/>
    <s v="A Dungeon World campaign setting that takes place after the end of the worlds."/>
    <n v="100000"/>
    <n v="1130"/>
    <x v="0"/>
    <x v="0"/>
    <x v="0"/>
    <n v="1434045687"/>
    <n v="1431453687"/>
    <b v="0"/>
    <n v="205"/>
    <b v="1"/>
    <x v="32"/>
    <n v="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x v="1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x v="0"/>
    <n v="1395876250"/>
    <n v="1393287850"/>
    <b v="0"/>
    <n v="84"/>
    <b v="1"/>
    <x v="32"/>
    <n v="10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x v="2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x v="0"/>
    <n v="1416268800"/>
    <n v="1413295358"/>
    <b v="0"/>
    <n v="181"/>
    <b v="1"/>
    <x v="32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x v="9"/>
    <n v="1422734313"/>
    <n v="1420919913"/>
    <b v="0"/>
    <n v="60"/>
    <b v="1"/>
    <x v="32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x v="0"/>
    <n v="1463972400"/>
    <n v="1462543114"/>
    <b v="0"/>
    <n v="445"/>
    <b v="1"/>
    <x v="32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x v="1"/>
    <n v="1479846507"/>
    <n v="1479241707"/>
    <b v="0"/>
    <n v="17"/>
    <b v="1"/>
    <x v="32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x v="0"/>
    <n v="1461722400"/>
    <n v="1460235592"/>
    <b v="0"/>
    <n v="194"/>
    <b v="1"/>
    <x v="32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x v="0"/>
    <n v="1419123600"/>
    <n v="1416945297"/>
    <b v="0"/>
    <n v="404"/>
    <b v="1"/>
    <x v="32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x v="0"/>
    <n v="1489283915"/>
    <n v="1486691915"/>
    <b v="0"/>
    <n v="194"/>
    <b v="1"/>
    <x v="32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x v="0"/>
    <n v="1488862800"/>
    <n v="1486745663"/>
    <b v="0"/>
    <n v="902"/>
    <b v="1"/>
    <x v="32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x v="0"/>
    <n v="1484085540"/>
    <n v="1482353513"/>
    <b v="0"/>
    <n v="1670"/>
    <b v="1"/>
    <x v="32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x v="0"/>
    <n v="1481328004"/>
    <n v="1478736004"/>
    <b v="0"/>
    <n v="1328"/>
    <b v="1"/>
    <x v="32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x v="0"/>
    <n v="1449506836"/>
    <n v="1446914836"/>
    <b v="0"/>
    <n v="944"/>
    <b v="1"/>
    <x v="32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x v="5"/>
    <n v="1489320642"/>
    <n v="1487164242"/>
    <b v="0"/>
    <n v="147"/>
    <b v="1"/>
    <x v="32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x v="0"/>
    <n v="1393156857"/>
    <n v="1390564857"/>
    <b v="0"/>
    <n v="99"/>
    <b v="1"/>
    <x v="32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x v="1"/>
    <n v="1419259679"/>
    <n v="1416667679"/>
    <b v="0"/>
    <n v="79"/>
    <b v="1"/>
    <x v="32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x v="0"/>
    <n v="1388936289"/>
    <n v="1386344289"/>
    <b v="0"/>
    <n v="75"/>
    <b v="1"/>
    <x v="32"/>
    <n v="15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x v="0"/>
    <n v="1330359423"/>
    <n v="1327767423"/>
    <b v="0"/>
    <n v="207"/>
    <b v="1"/>
    <x v="32"/>
    <n v="110"/>
    <n v="5.32"/>
    <x v="6"/>
    <x v="32"/>
  </r>
  <r>
    <n v="2278"/>
    <s v="Eternity Dice - Regular and D6 Charms Edition"/>
    <s v="Dice forged from stone one by one entirely by hand for demanding Gamers and Collectors."/>
    <n v="1000"/>
    <n v="1100"/>
    <x v="0"/>
    <x v="13"/>
    <x v="3"/>
    <n v="1451861940"/>
    <n v="1448902867"/>
    <b v="0"/>
    <n v="102"/>
    <b v="1"/>
    <x v="32"/>
    <n v="110"/>
    <n v="10.78"/>
    <x v="6"/>
    <x v="32"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x v="0"/>
    <n v="1423022400"/>
    <n v="1421436099"/>
    <b v="0"/>
    <n v="32"/>
    <b v="1"/>
    <x v="32"/>
    <n v="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x v="0"/>
    <n v="1442501991"/>
    <n v="1439909991"/>
    <b v="0"/>
    <n v="480"/>
    <b v="1"/>
    <x v="32"/>
    <n v="100"/>
    <n v="2.29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x v="0"/>
    <n v="1311576600"/>
    <n v="1306219897"/>
    <b v="0"/>
    <n v="11"/>
    <b v="1"/>
    <x v="11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x v="0"/>
    <n v="1452744686"/>
    <n v="1447560686"/>
    <b v="0"/>
    <n v="12"/>
    <b v="1"/>
    <x v="11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x v="0"/>
    <n v="1336528804"/>
    <n v="1331348404"/>
    <b v="0"/>
    <n v="48"/>
    <b v="1"/>
    <x v="11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x v="0"/>
    <n v="1299902400"/>
    <n v="1297451245"/>
    <b v="0"/>
    <n v="59"/>
    <b v="1"/>
    <x v="11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x v="0"/>
    <n v="1340944043"/>
    <n v="1338352043"/>
    <b v="0"/>
    <n v="79"/>
    <b v="1"/>
    <x v="11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x v="0"/>
    <n v="1378439940"/>
    <n v="1376003254"/>
    <b v="0"/>
    <n v="14"/>
    <b v="1"/>
    <x v="11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x v="0"/>
    <n v="1403539260"/>
    <n v="1401724860"/>
    <b v="0"/>
    <n v="106"/>
    <b v="1"/>
    <x v="11"/>
    <n v="166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x v="0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x v="0"/>
    <n v="1386372120"/>
    <n v="1382659060"/>
    <b v="0"/>
    <n v="25"/>
    <b v="1"/>
    <x v="11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x v="0"/>
    <n v="1259686800"/>
    <n v="1252908330"/>
    <b v="0"/>
    <n v="29"/>
    <b v="1"/>
    <x v="11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x v="0"/>
    <n v="1335153600"/>
    <n v="1332199618"/>
    <b v="0"/>
    <n v="43"/>
    <b v="1"/>
    <x v="11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x v="0"/>
    <n v="1334767476"/>
    <n v="1332175476"/>
    <b v="0"/>
    <n v="46"/>
    <b v="1"/>
    <x v="11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x v="0"/>
    <n v="1348545540"/>
    <n v="1346345999"/>
    <b v="0"/>
    <n v="27"/>
    <b v="1"/>
    <x v="11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x v="0"/>
    <n v="1358702480"/>
    <n v="1356110480"/>
    <b v="0"/>
    <n v="112"/>
    <b v="1"/>
    <x v="11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x v="0"/>
    <n v="1359240856"/>
    <n v="1356648856"/>
    <b v="0"/>
    <n v="34"/>
    <b v="1"/>
    <x v="11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x v="0"/>
    <n v="1330018426"/>
    <n v="1326994426"/>
    <b v="0"/>
    <n v="145"/>
    <b v="1"/>
    <x v="11"/>
    <n v="107"/>
    <n v="7.36"/>
    <x v="4"/>
    <x v="11"/>
  </r>
  <r>
    <n v="2297"/>
    <s v="Company Company: Debut EP"/>
    <s v="New Jersey Alternative Rock band COCO needs YOUR help self-releasing debut EP!"/>
    <n v="900"/>
    <n v="1066"/>
    <x v="0"/>
    <x v="0"/>
    <x v="0"/>
    <n v="1331697540"/>
    <n v="1328749249"/>
    <b v="0"/>
    <n v="19"/>
    <b v="1"/>
    <x v="11"/>
    <n v="118"/>
    <n v="56.11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x v="0"/>
    <n v="1395861033"/>
    <n v="1393272633"/>
    <b v="0"/>
    <n v="288"/>
    <b v="1"/>
    <x v="11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x v="0"/>
    <n v="1296953209"/>
    <n v="1295657209"/>
    <b v="0"/>
    <n v="14"/>
    <b v="1"/>
    <x v="11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x v="0"/>
    <n v="1340904416"/>
    <n v="1339694816"/>
    <b v="0"/>
    <n v="7"/>
    <b v="1"/>
    <x v="11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x v="0"/>
    <n v="1371785496"/>
    <n v="1369193496"/>
    <b v="1"/>
    <n v="211"/>
    <b v="1"/>
    <x v="14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x v="0"/>
    <n v="1388473200"/>
    <n v="1385585434"/>
    <b v="1"/>
    <n v="85"/>
    <b v="1"/>
    <x v="14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x v="0"/>
    <n v="1323747596"/>
    <n v="1320287996"/>
    <b v="1"/>
    <n v="103"/>
    <b v="1"/>
    <x v="14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x v="0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x v="0"/>
    <n v="1407520800"/>
    <n v="1405356072"/>
    <b v="1"/>
    <n v="167"/>
    <b v="1"/>
    <x v="14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x v="0"/>
    <n v="1331352129"/>
    <n v="1328760129"/>
    <b v="1"/>
    <n v="73"/>
    <b v="1"/>
    <x v="14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x v="0"/>
    <n v="1336245328"/>
    <n v="1333653333"/>
    <b v="1"/>
    <n v="75"/>
    <b v="1"/>
    <x v="14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x v="0"/>
    <n v="1409274000"/>
    <n v="1406847996"/>
    <b v="1"/>
    <n v="614"/>
    <b v="1"/>
    <x v="14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x v="0"/>
    <n v="1362872537"/>
    <n v="1359848537"/>
    <b v="1"/>
    <n v="107"/>
    <b v="1"/>
    <x v="14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x v="0"/>
    <n v="1363889015"/>
    <n v="1361300615"/>
    <b v="1"/>
    <n v="1224"/>
    <b v="1"/>
    <x v="14"/>
    <n v="105"/>
    <n v="0.86"/>
    <x v="4"/>
    <x v="14"/>
  </r>
  <r>
    <n v="2311"/>
    <s v="Mary Fagan's CD Project!"/>
    <s v="I'm heading back into the studio!  I'm planning to record a CD of original songs and one with some jazz standards."/>
    <n v="10000"/>
    <n v="1050"/>
    <x v="0"/>
    <x v="0"/>
    <x v="0"/>
    <n v="1399421189"/>
    <n v="1396829189"/>
    <b v="1"/>
    <n v="104"/>
    <b v="1"/>
    <x v="14"/>
    <n v="11"/>
    <n v="10.1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x v="0"/>
    <n v="1397862000"/>
    <n v="1395155478"/>
    <b v="1"/>
    <n v="79"/>
    <b v="1"/>
    <x v="14"/>
    <n v="263"/>
    <n v="13.29"/>
    <x v="4"/>
    <x v="14"/>
  </r>
  <r>
    <n v="2313"/>
    <s v="A SUNNY DAY IN GLASGOW"/>
    <s v="A Sunny Day in Glasgow are recording a new album and we need your help!"/>
    <n v="10000"/>
    <n v="1048"/>
    <x v="0"/>
    <x v="0"/>
    <x v="0"/>
    <n v="1336086026"/>
    <n v="1333494026"/>
    <b v="1"/>
    <n v="157"/>
    <b v="1"/>
    <x v="14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x v="0"/>
    <n v="1339074857"/>
    <n v="1336482857"/>
    <b v="1"/>
    <n v="50"/>
    <b v="1"/>
    <x v="14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x v="0"/>
    <n v="1336238743"/>
    <n v="1333646743"/>
    <b v="1"/>
    <n v="64"/>
    <b v="1"/>
    <x v="14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x v="0"/>
    <n v="1260383040"/>
    <n v="1253726650"/>
    <b v="1"/>
    <n v="200"/>
    <b v="1"/>
    <x v="14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x v="0"/>
    <n v="1266210000"/>
    <n v="1263474049"/>
    <b v="1"/>
    <n v="22"/>
    <b v="1"/>
    <x v="14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x v="0"/>
    <n v="1253937540"/>
    <n v="1251214014"/>
    <b v="1"/>
    <n v="163"/>
    <b v="1"/>
    <x v="14"/>
    <n v="10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x v="0"/>
    <n v="1387072685"/>
    <n v="1384480685"/>
    <b v="1"/>
    <n v="77"/>
    <b v="1"/>
    <x v="14"/>
    <n v="104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x v="0"/>
    <n v="1396463800"/>
    <n v="1393443400"/>
    <b v="1"/>
    <n v="89"/>
    <b v="1"/>
    <x v="14"/>
    <n v="12"/>
    <n v="11.69"/>
    <x v="4"/>
    <x v="14"/>
  </r>
  <r>
    <n v="2321"/>
    <s v="WienerWÃ¼rze"/>
    <s v="Universal organic liquid seasoning brewed all natural from lupine, oat, salt and water for soups, salads, stews and more"/>
    <n v="25000"/>
    <n v="1040"/>
    <x v="3"/>
    <x v="15"/>
    <x v="3"/>
    <n v="1491282901"/>
    <n v="1488694501"/>
    <b v="0"/>
    <n v="64"/>
    <b v="0"/>
    <x v="33"/>
    <n v="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x v="0"/>
    <n v="1491769769"/>
    <n v="1489181369"/>
    <b v="0"/>
    <n v="4"/>
    <b v="0"/>
    <x v="33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x v="0"/>
    <n v="1490033247"/>
    <n v="1489428447"/>
    <b v="0"/>
    <n v="4"/>
    <b v="0"/>
    <x v="33"/>
    <n v="115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x v="1"/>
    <n v="1490559285"/>
    <n v="1487970885"/>
    <b v="0"/>
    <n v="61"/>
    <b v="0"/>
    <x v="33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x v="0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x v="0"/>
    <n v="1493571600"/>
    <n v="1489106948"/>
    <b v="0"/>
    <n v="1"/>
    <b v="0"/>
    <x v="33"/>
    <n v="10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x v="0"/>
    <n v="1409090440"/>
    <n v="1406066440"/>
    <b v="1"/>
    <n v="3355"/>
    <b v="1"/>
    <x v="33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x v="0"/>
    <n v="1434307537"/>
    <n v="1431715537"/>
    <b v="1"/>
    <n v="537"/>
    <b v="1"/>
    <x v="33"/>
    <n v="103"/>
    <n v="1.92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x v="0"/>
    <n v="1405609146"/>
    <n v="1403017146"/>
    <b v="1"/>
    <n v="125"/>
    <b v="1"/>
    <x v="33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x v="0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1000"/>
    <n v="1026"/>
    <x v="0"/>
    <x v="0"/>
    <x v="0"/>
    <n v="1408320490"/>
    <n v="1405728490"/>
    <b v="1"/>
    <n v="283"/>
    <b v="1"/>
    <x v="33"/>
    <n v="10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x v="0"/>
    <n v="1423235071"/>
    <n v="1420643071"/>
    <b v="1"/>
    <n v="352"/>
    <b v="1"/>
    <x v="33"/>
    <n v="1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x v="0"/>
    <n v="1401385800"/>
    <n v="1399563390"/>
    <b v="1"/>
    <n v="94"/>
    <b v="1"/>
    <x v="33"/>
    <n v="103"/>
    <n v="10.9"/>
    <x v="7"/>
    <x v="33"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x v="0"/>
    <n v="1415208840"/>
    <n v="1412611498"/>
    <b v="1"/>
    <n v="67"/>
    <b v="1"/>
    <x v="33"/>
    <n v="114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x v="0"/>
    <n v="1402494243"/>
    <n v="1399902243"/>
    <b v="1"/>
    <n v="221"/>
    <b v="1"/>
    <x v="33"/>
    <n v="1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x v="0"/>
    <n v="1394316695"/>
    <n v="1390860695"/>
    <b v="1"/>
    <n v="2165"/>
    <b v="1"/>
    <x v="33"/>
    <n v="102"/>
    <n v="0.47"/>
    <x v="7"/>
    <x v="33"/>
  </r>
  <r>
    <n v="2337"/>
    <s v="The Hudson Standard Bitters and Shrubs"/>
    <s v="We make small batch, locally sourced bitters and shrubs for cocktails and cooking."/>
    <n v="18000"/>
    <n v="1020"/>
    <x v="0"/>
    <x v="0"/>
    <x v="0"/>
    <n v="1403796143"/>
    <n v="1401204143"/>
    <b v="1"/>
    <n v="179"/>
    <b v="1"/>
    <x v="33"/>
    <n v="6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x v="0"/>
    <n v="1404077484"/>
    <n v="1401485484"/>
    <b v="1"/>
    <n v="123"/>
    <b v="1"/>
    <x v="33"/>
    <n v="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x v="0"/>
    <n v="1482134340"/>
    <n v="1479496309"/>
    <b v="1"/>
    <n v="1104"/>
    <b v="1"/>
    <x v="33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x v="0"/>
    <n v="1477841138"/>
    <n v="1475249138"/>
    <b v="1"/>
    <n v="403"/>
    <b v="1"/>
    <x v="33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x v="0"/>
    <n v="1436729504"/>
    <n v="1434137504"/>
    <b v="0"/>
    <n v="0"/>
    <b v="0"/>
    <x v="7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x v="0"/>
    <n v="1412571600"/>
    <n v="1410799870"/>
    <b v="0"/>
    <n v="0"/>
    <b v="0"/>
    <x v="7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x v="0"/>
    <n v="1452282420"/>
    <n v="1447962505"/>
    <b v="0"/>
    <n v="1"/>
    <b v="0"/>
    <x v="7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x v="5"/>
    <n v="1466789269"/>
    <n v="1464197269"/>
    <b v="0"/>
    <n v="1"/>
    <b v="0"/>
    <x v="7"/>
    <n v="202"/>
    <n v="1010"/>
    <x v="2"/>
    <x v="7"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x v="0"/>
    <n v="1427845140"/>
    <n v="1424822556"/>
    <b v="0"/>
    <n v="0"/>
    <b v="0"/>
    <x v="7"/>
    <n v="67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x v="0"/>
    <n v="1476731431"/>
    <n v="1472843431"/>
    <b v="0"/>
    <n v="3"/>
    <b v="0"/>
    <x v="7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x v="0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x v="0"/>
    <n v="1456006938"/>
    <n v="1450822938"/>
    <b v="0"/>
    <n v="5"/>
    <b v="0"/>
    <x v="7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x v="9"/>
    <n v="1439318228"/>
    <n v="1436812628"/>
    <b v="0"/>
    <n v="0"/>
    <b v="0"/>
    <x v="7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x v="3"/>
    <n v="1483474370"/>
    <n v="1480882370"/>
    <b v="0"/>
    <n v="0"/>
    <b v="0"/>
    <x v="7"/>
    <n v="1254"/>
    <n v="0"/>
    <x v="2"/>
    <x v="7"/>
  </r>
  <r>
    <n v="2351"/>
    <s v="NZ Auction site.  No listing or success fees. Only $2 p/m"/>
    <s v="Donate $30 or more and receive a free selfie stick."/>
    <n v="1000"/>
    <n v="1003"/>
    <x v="1"/>
    <x v="4"/>
    <x v="4"/>
    <n v="1430360739"/>
    <n v="1427768739"/>
    <b v="0"/>
    <n v="7"/>
    <b v="0"/>
    <x v="7"/>
    <n v="100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x v="0"/>
    <n v="1433603552"/>
    <n v="1428419552"/>
    <b v="0"/>
    <n v="0"/>
    <b v="0"/>
    <x v="7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x v="0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800"/>
    <n v="1001"/>
    <x v="1"/>
    <x v="0"/>
    <x v="0"/>
    <n v="1420910460"/>
    <n v="1415726460"/>
    <b v="0"/>
    <n v="1"/>
    <b v="0"/>
    <x v="7"/>
    <n v="125"/>
    <n v="1001"/>
    <x v="2"/>
    <x v="7"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x v="2"/>
    <n v="1430604136"/>
    <n v="1428012136"/>
    <b v="0"/>
    <n v="2"/>
    <b v="0"/>
    <x v="7"/>
    <n v="133"/>
    <n v="500.5"/>
    <x v="2"/>
    <x v="7"/>
  </r>
  <r>
    <n v="2356"/>
    <s v="HardstyleUnited.com (Canceled)"/>
    <s v="HardstyleUnited.com The Global Hardstyle community. Your Hardstyle community."/>
    <n v="1000"/>
    <n v="1001"/>
    <x v="1"/>
    <x v="9"/>
    <x v="3"/>
    <n v="1433530104"/>
    <n v="1430938104"/>
    <b v="0"/>
    <n v="0"/>
    <b v="0"/>
    <x v="7"/>
    <n v="100"/>
    <n v="0"/>
    <x v="2"/>
    <x v="7"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x v="1"/>
    <n v="1445093578"/>
    <n v="1442501578"/>
    <b v="0"/>
    <n v="0"/>
    <b v="0"/>
    <x v="7"/>
    <n v="1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x v="1"/>
    <n v="1422664740"/>
    <n v="1417818036"/>
    <b v="0"/>
    <n v="0"/>
    <b v="0"/>
    <x v="7"/>
    <n v="125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x v="0"/>
    <n v="1438616124"/>
    <n v="1433432124"/>
    <b v="0"/>
    <n v="3"/>
    <b v="0"/>
    <x v="7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x v="5"/>
    <n v="1454864280"/>
    <n v="1452272280"/>
    <b v="0"/>
    <n v="1"/>
    <b v="0"/>
    <x v="7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x v="5"/>
    <n v="1462053600"/>
    <n v="1459975008"/>
    <b v="0"/>
    <n v="0"/>
    <b v="0"/>
    <x v="7"/>
    <n v="100"/>
    <n v="0"/>
    <x v="2"/>
    <x v="7"/>
  </r>
  <r>
    <n v="2362"/>
    <s v="Help CRB obtain 501(c)(3) status! (Canceled)"/>
    <s v="The Columbus Ruby Brigade has brought monthly ruby goodness and camaraderie to all participants."/>
    <n v="1000"/>
    <n v="1000"/>
    <x v="1"/>
    <x v="0"/>
    <x v="0"/>
    <n v="1418315470"/>
    <n v="1415723470"/>
    <b v="0"/>
    <n v="2"/>
    <b v="0"/>
    <x v="7"/>
    <n v="10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x v="0"/>
    <n v="1451348200"/>
    <n v="1447460200"/>
    <b v="0"/>
    <n v="0"/>
    <b v="0"/>
    <x v="7"/>
    <n v="100"/>
    <n v="0"/>
    <x v="2"/>
    <x v="7"/>
  </r>
  <r>
    <n v="2364"/>
    <s v="Minecraft Server and Website Help (Name: Forge Realms)"/>
    <s v="Making a Minecraft server and Website and I need your help to fund it. Thanks in Advance!"/>
    <n v="95000"/>
    <n v="1000"/>
    <x v="1"/>
    <x v="0"/>
    <x v="0"/>
    <n v="1445898356"/>
    <n v="1441146356"/>
    <b v="0"/>
    <n v="0"/>
    <b v="0"/>
    <x v="7"/>
    <n v="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x v="3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x v="1"/>
    <n v="1445431533"/>
    <n v="1442839533"/>
    <b v="0"/>
    <n v="27"/>
    <b v="0"/>
    <x v="7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x v="0"/>
    <n v="1461622616"/>
    <n v="1456442216"/>
    <b v="0"/>
    <n v="14"/>
    <b v="0"/>
    <x v="7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x v="0"/>
    <n v="1429028365"/>
    <n v="1425143965"/>
    <b v="0"/>
    <n v="2"/>
    <b v="0"/>
    <x v="7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x v="0"/>
    <n v="1455132611"/>
    <n v="1452540611"/>
    <b v="0"/>
    <n v="0"/>
    <b v="0"/>
    <x v="7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x v="0"/>
    <n v="1418877141"/>
    <n v="1416285141"/>
    <b v="0"/>
    <n v="4"/>
    <b v="0"/>
    <x v="7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x v="0"/>
    <n v="1435257596"/>
    <n v="1432665596"/>
    <b v="0"/>
    <n v="0"/>
    <b v="0"/>
    <x v="7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x v="2"/>
    <n v="1429839571"/>
    <n v="1427247571"/>
    <b v="0"/>
    <n v="6"/>
    <b v="0"/>
    <x v="7"/>
    <n v="10"/>
    <n v="166.67"/>
    <x v="2"/>
    <x v="7"/>
  </r>
  <r>
    <n v="2373"/>
    <s v="Cykelauktion.com (Canceled)"/>
    <s v="We want to create a safe marketplace for buying and selling bicycles."/>
    <n v="9000"/>
    <n v="997"/>
    <x v="1"/>
    <x v="11"/>
    <x v="9"/>
    <n v="1440863624"/>
    <n v="1438271624"/>
    <b v="0"/>
    <n v="1"/>
    <b v="0"/>
    <x v="7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x v="0"/>
    <n v="1423772060"/>
    <n v="1421180060"/>
    <b v="0"/>
    <n v="1"/>
    <b v="0"/>
    <x v="7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x v="0"/>
    <n v="1473451437"/>
    <n v="1470859437"/>
    <b v="0"/>
    <n v="0"/>
    <b v="0"/>
    <x v="7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x v="0"/>
    <n v="1449785566"/>
    <n v="1447193566"/>
    <b v="0"/>
    <n v="4"/>
    <b v="0"/>
    <x v="7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x v="5"/>
    <n v="1480110783"/>
    <n v="1477515183"/>
    <b v="0"/>
    <n v="0"/>
    <b v="0"/>
    <x v="7"/>
    <n v="109"/>
    <n v="0"/>
    <x v="2"/>
    <x v="7"/>
  </r>
  <r>
    <n v="2378"/>
    <s v="KEEPUP INC (Canceled)"/>
    <s v="KEEPUP allows you to extend your social circle by introducing you to new people via your friends."/>
    <n v="7500"/>
    <n v="980"/>
    <x v="1"/>
    <x v="0"/>
    <x v="0"/>
    <n v="1440548330"/>
    <n v="1438042730"/>
    <b v="0"/>
    <n v="0"/>
    <b v="0"/>
    <x v="7"/>
    <n v="13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x v="0"/>
    <n v="1444004616"/>
    <n v="1440116616"/>
    <b v="0"/>
    <n v="0"/>
    <b v="0"/>
    <x v="7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x v="0"/>
    <n v="1443726142"/>
    <n v="1441134142"/>
    <b v="0"/>
    <n v="3"/>
    <b v="0"/>
    <x v="7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x v="0"/>
    <n v="1428704848"/>
    <n v="1426112848"/>
    <b v="0"/>
    <n v="7"/>
    <b v="0"/>
    <x v="7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x v="0"/>
    <n v="1438662603"/>
    <n v="1436502603"/>
    <b v="0"/>
    <n v="2"/>
    <b v="0"/>
    <x v="7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x v="4"/>
    <n v="1424568107"/>
    <n v="1421976107"/>
    <b v="0"/>
    <n v="3"/>
    <b v="0"/>
    <x v="7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x v="0"/>
    <n v="1415932643"/>
    <n v="1413337043"/>
    <b v="0"/>
    <n v="8"/>
    <b v="0"/>
    <x v="7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x v="0"/>
    <n v="1438793432"/>
    <n v="1436201432"/>
    <b v="0"/>
    <n v="7"/>
    <b v="0"/>
    <x v="7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x v="5"/>
    <n v="1420920424"/>
    <n v="1415736424"/>
    <b v="0"/>
    <n v="0"/>
    <b v="0"/>
    <x v="7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x v="0"/>
    <n v="1469199740"/>
    <n v="1465311740"/>
    <b v="0"/>
    <n v="3"/>
    <b v="0"/>
    <x v="7"/>
    <n v="110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x v="0"/>
    <n v="1421350140"/>
    <n v="1418761759"/>
    <b v="0"/>
    <n v="8"/>
    <b v="0"/>
    <x v="7"/>
    <n v="31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x v="3"/>
    <n v="1437861540"/>
    <n v="1435160452"/>
    <b v="0"/>
    <n v="1"/>
    <b v="0"/>
    <x v="7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x v="2"/>
    <n v="1420352264"/>
    <n v="1416896264"/>
    <b v="0"/>
    <n v="0"/>
    <b v="0"/>
    <x v="7"/>
    <n v="108"/>
    <n v="0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x v="0"/>
    <n v="1427825044"/>
    <n v="1425236644"/>
    <b v="0"/>
    <n v="1"/>
    <b v="0"/>
    <x v="7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x v="0"/>
    <n v="1446087223"/>
    <n v="1443495223"/>
    <b v="0"/>
    <n v="0"/>
    <b v="0"/>
    <x v="7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x v="0"/>
    <n v="1439048017"/>
    <n v="1436456017"/>
    <b v="0"/>
    <n v="1"/>
    <b v="0"/>
    <x v="7"/>
    <n v="152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x v="3"/>
    <n v="1424940093"/>
    <n v="1422348093"/>
    <b v="0"/>
    <n v="2"/>
    <b v="0"/>
    <x v="7"/>
    <n v="6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x v="0"/>
    <n v="1484038620"/>
    <n v="1481597687"/>
    <b v="0"/>
    <n v="0"/>
    <b v="0"/>
    <x v="7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x v="11"/>
    <n v="1444940558"/>
    <n v="1442348558"/>
    <b v="0"/>
    <n v="1"/>
    <b v="0"/>
    <x v="7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x v="0"/>
    <n v="1420233256"/>
    <n v="1417641256"/>
    <b v="0"/>
    <n v="0"/>
    <b v="0"/>
    <x v="7"/>
    <n v="36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x v="0"/>
    <n v="1435874384"/>
    <n v="1433282384"/>
    <b v="0"/>
    <n v="0"/>
    <b v="0"/>
    <x v="7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x v="9"/>
    <n v="1418934506"/>
    <n v="1415910506"/>
    <b v="0"/>
    <n v="0"/>
    <b v="0"/>
    <x v="7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x v="2"/>
    <n v="1460615164"/>
    <n v="1458023164"/>
    <b v="0"/>
    <n v="0"/>
    <b v="0"/>
    <x v="7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x v="0"/>
    <n v="1457207096"/>
    <n v="1452023096"/>
    <b v="0"/>
    <n v="9"/>
    <b v="0"/>
    <x v="19"/>
    <n v="181"/>
    <n v="100.35"/>
    <x v="7"/>
    <x v="19"/>
  </r>
  <r>
    <n v="2402"/>
    <s v="Cupcake Truck Unite"/>
    <s v="Small town, delicious treats, and a mobile truck"/>
    <n v="900"/>
    <n v="900"/>
    <x v="2"/>
    <x v="0"/>
    <x v="0"/>
    <n v="1431533931"/>
    <n v="1428941931"/>
    <b v="0"/>
    <n v="1"/>
    <b v="0"/>
    <x v="19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x v="1"/>
    <n v="1459368658"/>
    <n v="1454188258"/>
    <b v="0"/>
    <n v="12"/>
    <b v="0"/>
    <x v="19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x v="0"/>
    <n v="1451782607"/>
    <n v="1449190607"/>
    <b v="0"/>
    <n v="0"/>
    <b v="0"/>
    <x v="19"/>
    <n v="120"/>
    <n v="0"/>
    <x v="7"/>
    <x v="19"/>
  </r>
  <r>
    <n v="2405"/>
    <s v="JoyShtick Food Truck"/>
    <s v="We are the first gaming-themed food truck, bringing gourmet pub fare to the Jacksonville area."/>
    <n v="2900"/>
    <n v="895"/>
    <x v="2"/>
    <x v="0"/>
    <x v="0"/>
    <n v="1472911375"/>
    <n v="1471096975"/>
    <b v="0"/>
    <n v="20"/>
    <b v="0"/>
    <x v="19"/>
    <n v="3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x v="0"/>
    <n v="1421635190"/>
    <n v="1418179190"/>
    <b v="0"/>
    <n v="16"/>
    <b v="0"/>
    <x v="19"/>
    <n v="2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x v="0"/>
    <n v="1428732000"/>
    <n v="1426772928"/>
    <b v="0"/>
    <n v="33"/>
    <b v="0"/>
    <x v="19"/>
    <n v="15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x v="0"/>
    <n v="1415247757"/>
    <n v="1412652157"/>
    <b v="0"/>
    <n v="2"/>
    <b v="0"/>
    <x v="19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x v="0"/>
    <n v="1439931675"/>
    <n v="1437339675"/>
    <b v="0"/>
    <n v="6"/>
    <b v="0"/>
    <x v="19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x v="2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x v="0"/>
    <n v="1440524082"/>
    <n v="1437932082"/>
    <b v="0"/>
    <n v="3"/>
    <b v="0"/>
    <x v="19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x v="3"/>
    <n v="1480185673"/>
    <n v="1476294073"/>
    <b v="0"/>
    <n v="0"/>
    <b v="0"/>
    <x v="19"/>
    <n v="885"/>
    <n v="0"/>
    <x v="7"/>
    <x v="19"/>
  </r>
  <r>
    <n v="2413"/>
    <s v="Lone Pine Coffee Brewery"/>
    <s v="Lone Pine Coffee Brewery will be a portable third-wave coffee shop available for wedding receptions and other events!"/>
    <n v="100000"/>
    <n v="885"/>
    <x v="2"/>
    <x v="0"/>
    <x v="0"/>
    <n v="1401579000"/>
    <n v="1398911882"/>
    <b v="0"/>
    <n v="3"/>
    <b v="0"/>
    <x v="19"/>
    <n v="1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x v="0"/>
    <n v="1440215940"/>
    <n v="1436805660"/>
    <b v="0"/>
    <n v="13"/>
    <b v="0"/>
    <x v="19"/>
    <n v="11"/>
    <n v="67.77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x v="0"/>
    <n v="1468615346"/>
    <n v="1466023346"/>
    <b v="0"/>
    <n v="6"/>
    <b v="0"/>
    <x v="19"/>
    <n v="4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x v="0"/>
    <n v="1426345200"/>
    <n v="1421343743"/>
    <b v="0"/>
    <n v="1"/>
    <b v="0"/>
    <x v="19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x v="0"/>
    <n v="1407705187"/>
    <n v="1405113187"/>
    <b v="0"/>
    <n v="0"/>
    <b v="0"/>
    <x v="19"/>
    <n v="119"/>
    <n v="0"/>
    <x v="7"/>
    <x v="19"/>
  </r>
  <r>
    <n v="2418"/>
    <s v="Mexican food truck"/>
    <s v="I want to start my food truck business."/>
    <n v="110000"/>
    <n v="879"/>
    <x v="2"/>
    <x v="0"/>
    <x v="0"/>
    <n v="1427225644"/>
    <n v="1422045244"/>
    <b v="0"/>
    <n v="5"/>
    <b v="0"/>
    <x v="19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x v="0"/>
    <n v="1424281389"/>
    <n v="1419097389"/>
    <b v="0"/>
    <n v="0"/>
    <b v="0"/>
    <x v="19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x v="0"/>
    <n v="1415583695"/>
    <n v="1410396095"/>
    <b v="0"/>
    <n v="36"/>
    <b v="0"/>
    <x v="19"/>
    <n v="219"/>
    <n v="24.31"/>
    <x v="7"/>
    <x v="19"/>
  </r>
  <r>
    <n v="2421"/>
    <s v="hot dog cart"/>
    <s v="help me start Merrill's first hot dog cart in this empty lot"/>
    <n v="800"/>
    <n v="875"/>
    <x v="2"/>
    <x v="0"/>
    <x v="0"/>
    <n v="1424536196"/>
    <n v="1421944196"/>
    <b v="0"/>
    <n v="1"/>
    <b v="0"/>
    <x v="19"/>
    <n v="10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x v="0"/>
    <n v="1426091036"/>
    <n v="1423502636"/>
    <b v="0"/>
    <n v="1"/>
    <b v="0"/>
    <x v="19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x v="0"/>
    <n v="1420044890"/>
    <n v="1417452890"/>
    <b v="0"/>
    <n v="1"/>
    <b v="0"/>
    <x v="19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x v="0"/>
    <n v="1414445108"/>
    <n v="1411853108"/>
    <b v="0"/>
    <n v="9"/>
    <b v="0"/>
    <x v="19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x v="0"/>
    <n v="1464386640"/>
    <n v="1463090149"/>
    <b v="0"/>
    <n v="1"/>
    <b v="0"/>
    <x v="19"/>
    <n v="3"/>
    <n v="861"/>
    <x v="7"/>
    <x v="19"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x v="0"/>
    <n v="1439006692"/>
    <n v="1433822692"/>
    <b v="0"/>
    <n v="0"/>
    <b v="0"/>
    <x v="19"/>
    <n v="2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x v="0"/>
    <n v="1458715133"/>
    <n v="1455262733"/>
    <b v="0"/>
    <n v="1"/>
    <b v="0"/>
    <x v="19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x v="0"/>
    <n v="1426182551"/>
    <n v="1423594151"/>
    <b v="0"/>
    <n v="1"/>
    <b v="0"/>
    <x v="19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x v="8"/>
    <n v="1486313040"/>
    <n v="1483131966"/>
    <b v="0"/>
    <n v="4"/>
    <b v="0"/>
    <x v="19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x v="0"/>
    <n v="1455246504"/>
    <n v="1452654504"/>
    <b v="0"/>
    <n v="2"/>
    <b v="0"/>
    <x v="19"/>
    <n v="1"/>
    <n v="426"/>
    <x v="7"/>
    <x v="19"/>
  </r>
  <r>
    <n v="2431"/>
    <s v="Murphy's good eatin'"/>
    <s v="Go to Colorado and run a food truck with homemade food of all kinds."/>
    <n v="2500"/>
    <n v="852"/>
    <x v="2"/>
    <x v="0"/>
    <x v="0"/>
    <n v="1467080613"/>
    <n v="1461896613"/>
    <b v="0"/>
    <n v="2"/>
    <b v="0"/>
    <x v="19"/>
    <n v="34"/>
    <n v="426"/>
    <x v="7"/>
    <x v="19"/>
  </r>
  <r>
    <n v="2432"/>
    <s v="funding for bbq trailer"/>
    <s v="Looking to start competition cooking and need start-up help.  Offering brisket tasting to all contributors."/>
    <n v="2500"/>
    <n v="850"/>
    <x v="2"/>
    <x v="0"/>
    <x v="0"/>
    <n v="1425791697"/>
    <n v="1423199697"/>
    <b v="0"/>
    <n v="2"/>
    <b v="0"/>
    <x v="19"/>
    <n v="34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x v="0"/>
    <n v="1456608943"/>
    <n v="1454016943"/>
    <b v="0"/>
    <n v="0"/>
    <b v="0"/>
    <x v="19"/>
    <n v="3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x v="0"/>
    <n v="1438662474"/>
    <n v="1435206474"/>
    <b v="0"/>
    <n v="2"/>
    <b v="0"/>
    <x v="19"/>
    <n v="21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x v="9"/>
    <n v="1444027186"/>
    <n v="1441435186"/>
    <b v="0"/>
    <n v="4"/>
    <b v="0"/>
    <x v="19"/>
    <n v="11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x v="5"/>
    <n v="1454078770"/>
    <n v="1448894770"/>
    <b v="0"/>
    <n v="2"/>
    <b v="0"/>
    <x v="19"/>
    <n v="100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x v="0"/>
    <n v="1426615200"/>
    <n v="1422400188"/>
    <b v="0"/>
    <n v="0"/>
    <b v="0"/>
    <x v="19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x v="0"/>
    <n v="1449529062"/>
    <n v="1444341462"/>
    <b v="0"/>
    <n v="1"/>
    <b v="0"/>
    <x v="19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x v="0"/>
    <n v="1445197129"/>
    <n v="1442605129"/>
    <b v="0"/>
    <n v="0"/>
    <b v="0"/>
    <x v="19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x v="3"/>
    <n v="1455399313"/>
    <n v="1452807313"/>
    <b v="0"/>
    <n v="2"/>
    <b v="0"/>
    <x v="19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x v="0"/>
    <n v="1437627540"/>
    <n v="1435806054"/>
    <b v="0"/>
    <n v="109"/>
    <b v="1"/>
    <x v="33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x v="0"/>
    <n v="1426777228"/>
    <n v="1424188828"/>
    <b v="0"/>
    <n v="372"/>
    <b v="1"/>
    <x v="33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x v="0"/>
    <n v="1408114822"/>
    <n v="1405522822"/>
    <b v="0"/>
    <n v="311"/>
    <b v="1"/>
    <x v="33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x v="0"/>
    <n v="1464199591"/>
    <n v="1461607591"/>
    <b v="0"/>
    <n v="61"/>
    <b v="1"/>
    <x v="33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x v="0"/>
    <n v="1443242021"/>
    <n v="1440650021"/>
    <b v="0"/>
    <n v="115"/>
    <b v="1"/>
    <x v="33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x v="0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x v="0"/>
    <n v="1478923200"/>
    <n v="1476184593"/>
    <b v="0"/>
    <n v="337"/>
    <b v="1"/>
    <x v="33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x v="0"/>
    <n v="1472621760"/>
    <n v="1472110513"/>
    <b v="0"/>
    <n v="9"/>
    <b v="1"/>
    <x v="33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x v="0"/>
    <n v="1417321515"/>
    <n v="1414725915"/>
    <b v="0"/>
    <n v="120"/>
    <b v="1"/>
    <x v="33"/>
    <n v="14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x v="0"/>
    <n v="1414465860"/>
    <n v="1411177456"/>
    <b v="0"/>
    <n v="102"/>
    <b v="1"/>
    <x v="33"/>
    <n v="33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x v="0"/>
    <n v="1488750490"/>
    <n v="1487022490"/>
    <b v="0"/>
    <n v="186"/>
    <b v="1"/>
    <x v="33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x v="0"/>
    <n v="1451430000"/>
    <n v="1448914500"/>
    <b v="0"/>
    <n v="15"/>
    <b v="1"/>
    <x v="33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x v="0"/>
    <n v="1486053409"/>
    <n v="1483461409"/>
    <b v="0"/>
    <n v="67"/>
    <b v="1"/>
    <x v="33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x v="0"/>
    <n v="1489207808"/>
    <n v="1486183808"/>
    <b v="0"/>
    <n v="130"/>
    <b v="1"/>
    <x v="33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x v="0"/>
    <n v="1461177950"/>
    <n v="1458758750"/>
    <b v="0"/>
    <n v="16"/>
    <b v="1"/>
    <x v="33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x v="0"/>
    <n v="1488063839"/>
    <n v="1485471839"/>
    <b v="0"/>
    <n v="67"/>
    <b v="1"/>
    <x v="33"/>
    <n v="101"/>
    <n v="12.02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x v="0"/>
    <n v="1458826056"/>
    <n v="1456237656"/>
    <b v="0"/>
    <n v="124"/>
    <b v="1"/>
    <x v="33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x v="0"/>
    <n v="1465498800"/>
    <n v="1462481718"/>
    <b v="0"/>
    <n v="80"/>
    <b v="1"/>
    <x v="33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x v="0"/>
    <n v="1458742685"/>
    <n v="1454858285"/>
    <b v="0"/>
    <n v="282"/>
    <b v="1"/>
    <x v="33"/>
    <n v="134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x v="0"/>
    <n v="1483417020"/>
    <n v="1480480167"/>
    <b v="0"/>
    <n v="68"/>
    <b v="1"/>
    <x v="33"/>
    <n v="27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x v="0"/>
    <n v="1317438000"/>
    <n v="1314577097"/>
    <b v="0"/>
    <n v="86"/>
    <b v="1"/>
    <x v="14"/>
    <n v="133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x v="0"/>
    <n v="1342672096"/>
    <n v="1340944096"/>
    <b v="0"/>
    <n v="115"/>
    <b v="1"/>
    <x v="14"/>
    <n v="16"/>
    <n v="6.96"/>
    <x v="4"/>
    <x v="14"/>
  </r>
  <r>
    <n v="2463"/>
    <s v="Emma Ate the Lion &quot;Songs Two Count Too&quot;"/>
    <s v="Emma Ate The Lion's debut full length album"/>
    <n v="4400"/>
    <n v="800"/>
    <x v="0"/>
    <x v="0"/>
    <x v="0"/>
    <n v="1366138800"/>
    <n v="1362710425"/>
    <b v="0"/>
    <n v="75"/>
    <b v="1"/>
    <x v="14"/>
    <n v="18"/>
    <n v="10.67"/>
    <x v="4"/>
    <x v="14"/>
  </r>
  <r>
    <n v="2464"/>
    <s v="The Enemy Feathers NEW EP"/>
    <s v="The Enemy Feathers are passing the proverbial hat to see if we can raise enough money to complete Our NEW EP"/>
    <n v="70000"/>
    <n v="800"/>
    <x v="0"/>
    <x v="5"/>
    <x v="5"/>
    <n v="1443641340"/>
    <n v="1441143397"/>
    <b v="0"/>
    <n v="43"/>
    <b v="1"/>
    <x v="14"/>
    <n v="1"/>
    <n v="18.6000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x v="0"/>
    <n v="1348420548"/>
    <n v="1345828548"/>
    <b v="0"/>
    <n v="48"/>
    <b v="1"/>
    <x v="14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x v="0"/>
    <n v="1368066453"/>
    <n v="1365474453"/>
    <b v="0"/>
    <n v="52"/>
    <b v="1"/>
    <x v="14"/>
    <n v="3"/>
    <n v="15.38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x v="0"/>
    <n v="1336669200"/>
    <n v="1335473931"/>
    <b v="0"/>
    <n v="43"/>
    <b v="1"/>
    <x v="14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x v="0"/>
    <n v="1351400400"/>
    <n v="1348285321"/>
    <b v="0"/>
    <n v="58"/>
    <b v="1"/>
    <x v="14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x v="0"/>
    <n v="1297160329"/>
    <n v="1295000329"/>
    <b v="0"/>
    <n v="47"/>
    <b v="1"/>
    <x v="14"/>
    <n v="10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x v="0"/>
    <n v="1337824055"/>
    <n v="1335232055"/>
    <b v="0"/>
    <n v="36"/>
    <b v="1"/>
    <x v="14"/>
    <n v="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x v="0"/>
    <n v="1327535392"/>
    <n v="1324079392"/>
    <b v="0"/>
    <n v="17"/>
    <b v="1"/>
    <x v="14"/>
    <n v="53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x v="0"/>
    <n v="1283562180"/>
    <n v="1277433980"/>
    <b v="0"/>
    <n v="104"/>
    <b v="1"/>
    <x v="14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x v="0"/>
    <n v="1352573869"/>
    <n v="1349978269"/>
    <b v="0"/>
    <n v="47"/>
    <b v="1"/>
    <x v="14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x v="0"/>
    <n v="1286756176"/>
    <n v="1282868176"/>
    <b v="0"/>
    <n v="38"/>
    <b v="1"/>
    <x v="14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x v="0"/>
    <n v="1278799200"/>
    <n v="1273647255"/>
    <b v="0"/>
    <n v="81"/>
    <b v="1"/>
    <x v="14"/>
    <n v="142"/>
    <n v="9.67"/>
    <x v="4"/>
    <x v="14"/>
  </r>
  <r>
    <n v="2476"/>
    <s v="Arts &amp; Crafts"/>
    <s v="Eleven songs, the accumulation of several memorable occurrences in a sleepy town; stories of fiction &amp; fact."/>
    <n v="600"/>
    <n v="780"/>
    <x v="0"/>
    <x v="0"/>
    <x v="0"/>
    <n v="1415004770"/>
    <n v="1412149970"/>
    <b v="0"/>
    <n v="55"/>
    <b v="1"/>
    <x v="14"/>
    <n v="130"/>
    <n v="14.18"/>
    <x v="4"/>
    <x v="14"/>
  </r>
  <r>
    <n v="2477"/>
    <s v="Debut Album"/>
    <s v="Releasing my first album in August, and I need your help in order to get it done!"/>
    <n v="600"/>
    <n v="780"/>
    <x v="0"/>
    <x v="0"/>
    <x v="0"/>
    <n v="1344789345"/>
    <n v="1340901345"/>
    <b v="0"/>
    <n v="41"/>
    <b v="1"/>
    <x v="14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x v="0"/>
    <n v="1358117313"/>
    <n v="1355525313"/>
    <b v="0"/>
    <n v="79"/>
    <b v="1"/>
    <x v="14"/>
    <n v="104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x v="0"/>
    <n v="1343440800"/>
    <n v="1342545994"/>
    <b v="0"/>
    <n v="16"/>
    <b v="1"/>
    <x v="14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x v="0"/>
    <n v="1444516084"/>
    <n v="1439332084"/>
    <b v="0"/>
    <n v="8"/>
    <b v="1"/>
    <x v="14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x v="0"/>
    <n v="1335799808"/>
    <n v="1333207808"/>
    <b v="0"/>
    <n v="95"/>
    <b v="1"/>
    <x v="14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x v="0"/>
    <n v="1312224383"/>
    <n v="1308336383"/>
    <b v="0"/>
    <n v="25"/>
    <b v="1"/>
    <x v="14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x v="0"/>
    <n v="1335891603"/>
    <n v="1330711203"/>
    <b v="0"/>
    <n v="19"/>
    <b v="1"/>
    <x v="14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x v="0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x v="0"/>
    <n v="1318463879"/>
    <n v="1315439879"/>
    <b v="0"/>
    <n v="41"/>
    <b v="1"/>
    <x v="14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x v="0"/>
    <n v="1335113976"/>
    <n v="1332521976"/>
    <b v="0"/>
    <n v="30"/>
    <b v="1"/>
    <x v="14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x v="0"/>
    <n v="1338083997"/>
    <n v="1335491997"/>
    <b v="0"/>
    <n v="38"/>
    <b v="1"/>
    <x v="14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x v="0"/>
    <n v="1321459908"/>
    <n v="1318864308"/>
    <b v="0"/>
    <n v="65"/>
    <b v="1"/>
    <x v="14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x v="0"/>
    <n v="1368117239"/>
    <n v="1365525239"/>
    <b v="0"/>
    <n v="75"/>
    <b v="1"/>
    <x v="14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x v="0"/>
    <n v="1340429276"/>
    <n v="1335245276"/>
    <b v="0"/>
    <n v="16"/>
    <b v="1"/>
    <x v="14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x v="0"/>
    <n v="1295142660"/>
    <n v="1293739714"/>
    <b v="0"/>
    <n v="10"/>
    <b v="1"/>
    <x v="14"/>
    <n v="75"/>
    <n v="75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x v="0"/>
    <n v="1367208140"/>
    <n v="1363320140"/>
    <b v="0"/>
    <n v="259"/>
    <b v="1"/>
    <x v="14"/>
    <n v="1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x v="0"/>
    <n v="1337786944"/>
    <n v="1335194944"/>
    <b v="0"/>
    <n v="39"/>
    <b v="1"/>
    <x v="14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x v="0"/>
    <n v="1339022575"/>
    <n v="1336430575"/>
    <b v="0"/>
    <n v="42"/>
    <b v="1"/>
    <x v="14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x v="0"/>
    <n v="1364597692"/>
    <n v="1361577292"/>
    <b v="0"/>
    <n v="10"/>
    <b v="1"/>
    <x v="14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x v="0"/>
    <n v="1312578338"/>
    <n v="1309986338"/>
    <b v="0"/>
    <n v="56"/>
    <b v="1"/>
    <x v="14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x v="0"/>
    <n v="1422400387"/>
    <n v="1421190787"/>
    <b v="0"/>
    <n v="20"/>
    <b v="1"/>
    <x v="14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x v="0"/>
    <n v="1356976800"/>
    <n v="1352820837"/>
    <b v="0"/>
    <n v="170"/>
    <b v="1"/>
    <x v="14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x v="0"/>
    <n v="1340476375"/>
    <n v="1337884375"/>
    <b v="0"/>
    <n v="29"/>
    <b v="1"/>
    <x v="14"/>
    <n v="104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x v="5"/>
    <n v="1443379104"/>
    <n v="1440787104"/>
    <b v="0"/>
    <n v="7"/>
    <b v="0"/>
    <x v="34"/>
    <n v="37"/>
    <n v="104.29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x v="0"/>
    <n v="1411328918"/>
    <n v="1407440918"/>
    <b v="0"/>
    <n v="5"/>
    <b v="0"/>
    <x v="34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x v="0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x v="0"/>
    <n v="1416014534"/>
    <n v="1413418934"/>
    <b v="0"/>
    <n v="0"/>
    <b v="0"/>
    <x v="34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x v="0"/>
    <n v="1426292416"/>
    <n v="1423704016"/>
    <b v="0"/>
    <n v="0"/>
    <b v="0"/>
    <x v="34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x v="1"/>
    <n v="1443906000"/>
    <n v="1441955269"/>
    <b v="0"/>
    <n v="2"/>
    <b v="0"/>
    <x v="34"/>
    <n v="103"/>
    <n v="360.5"/>
    <x v="7"/>
    <x v="34"/>
  </r>
  <r>
    <n v="2507"/>
    <s v="Help Cafe Talavera get a New Kitchen!"/>
    <s v="Unique dishes for a unique city!."/>
    <n v="700"/>
    <n v="720.01"/>
    <x v="2"/>
    <x v="0"/>
    <x v="0"/>
    <n v="1431308704"/>
    <n v="1428716704"/>
    <b v="0"/>
    <n v="0"/>
    <b v="0"/>
    <x v="34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x v="0"/>
    <n v="1408056634"/>
    <n v="1405464634"/>
    <b v="0"/>
    <n v="0"/>
    <b v="0"/>
    <x v="34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x v="1"/>
    <n v="1429554349"/>
    <n v="1424719549"/>
    <b v="0"/>
    <n v="28"/>
    <b v="0"/>
    <x v="34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x v="0"/>
    <n v="1431647772"/>
    <n v="1426463772"/>
    <b v="0"/>
    <n v="2"/>
    <b v="0"/>
    <x v="34"/>
    <n v="60"/>
    <n v="357.5"/>
    <x v="7"/>
    <x v="34"/>
  </r>
  <r>
    <n v="2511"/>
    <s v="loluli's"/>
    <s v="Fresh Fast Food. A bbq ramen bar thats healthy, tasty and made to order right in front of your eyes....... From flame to bowl"/>
    <n v="600"/>
    <n v="715"/>
    <x v="2"/>
    <x v="1"/>
    <x v="1"/>
    <n v="1454323413"/>
    <n v="1451731413"/>
    <b v="0"/>
    <n v="0"/>
    <b v="0"/>
    <x v="34"/>
    <n v="119"/>
    <n v="0"/>
    <x v="7"/>
    <x v="34"/>
  </r>
  <r>
    <n v="2512"/>
    <s v="Somethin' Tasty"/>
    <s v="Somethin' Tasty is a unique coffee, pastry &amp; retail store. We consign from all local sources: pottery, glass &amp; art."/>
    <n v="1250"/>
    <n v="715"/>
    <x v="2"/>
    <x v="0"/>
    <x v="0"/>
    <n v="1418504561"/>
    <n v="1417208561"/>
    <b v="0"/>
    <n v="0"/>
    <b v="0"/>
    <x v="34"/>
    <n v="57"/>
    <n v="0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x v="3"/>
    <n v="1488067789"/>
    <n v="1482883789"/>
    <b v="0"/>
    <n v="0"/>
    <b v="0"/>
    <x v="34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x v="0"/>
    <n v="1408526477"/>
    <n v="1407057677"/>
    <b v="0"/>
    <n v="4"/>
    <b v="0"/>
    <x v="34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x v="0"/>
    <n v="1424635753"/>
    <n v="1422043753"/>
    <b v="0"/>
    <n v="12"/>
    <b v="0"/>
    <x v="34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x v="0"/>
    <n v="1417279252"/>
    <n v="1414683652"/>
    <b v="0"/>
    <n v="0"/>
    <b v="0"/>
    <x v="34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x v="5"/>
    <n v="1426788930"/>
    <n v="1424200530"/>
    <b v="0"/>
    <n v="33"/>
    <b v="0"/>
    <x v="34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x v="0"/>
    <n v="1415899228"/>
    <n v="1413303628"/>
    <b v="0"/>
    <n v="0"/>
    <b v="0"/>
    <x v="34"/>
    <n v="25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x v="0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x v="0"/>
    <n v="1476559260"/>
    <n v="1472567085"/>
    <b v="0"/>
    <n v="0"/>
    <b v="0"/>
    <x v="34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x v="0"/>
    <n v="1444778021"/>
    <n v="1442963621"/>
    <b v="0"/>
    <n v="132"/>
    <b v="1"/>
    <x v="35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x v="0"/>
    <n v="1461336720"/>
    <n v="1459431960"/>
    <b v="0"/>
    <n v="27"/>
    <b v="1"/>
    <x v="35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500"/>
    <n v="684"/>
    <x v="0"/>
    <x v="0"/>
    <x v="0"/>
    <n v="1416270292"/>
    <n v="1413674692"/>
    <b v="0"/>
    <n v="26"/>
    <b v="1"/>
    <x v="35"/>
    <n v="137"/>
    <n v="26.31"/>
    <x v="4"/>
    <x v="35"/>
  </r>
  <r>
    <n v="2524"/>
    <s v="Les Bostonades' First CD"/>
    <s v="We're bringing some of our favorite music from the past 10 years to disc for the first time ever."/>
    <n v="15000"/>
    <n v="684"/>
    <x v="0"/>
    <x v="0"/>
    <x v="0"/>
    <n v="1419136200"/>
    <n v="1416338557"/>
    <b v="0"/>
    <n v="43"/>
    <b v="1"/>
    <x v="35"/>
    <n v="5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x v="0"/>
    <n v="1340914571"/>
    <n v="1338322571"/>
    <b v="0"/>
    <n v="80"/>
    <b v="1"/>
    <x v="35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x v="0"/>
    <n v="1418014740"/>
    <n v="1415585474"/>
    <b v="0"/>
    <n v="33"/>
    <b v="1"/>
    <x v="35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x v="0"/>
    <n v="1382068740"/>
    <n v="1380477691"/>
    <b v="0"/>
    <n v="71"/>
    <b v="1"/>
    <x v="35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x v="1"/>
    <n v="1440068400"/>
    <n v="1438459303"/>
    <b v="0"/>
    <n v="81"/>
    <b v="1"/>
    <x v="35"/>
    <n v="3"/>
    <n v="8.3699999999999992"/>
    <x v="4"/>
    <x v="35"/>
  </r>
  <r>
    <n v="2529"/>
    <s v="UrbanArias is DC's Contemporary Opera Company"/>
    <s v="Opera. Short. New."/>
    <n v="1500"/>
    <n v="677"/>
    <x v="0"/>
    <x v="0"/>
    <x v="0"/>
    <n v="1332636975"/>
    <n v="1328752575"/>
    <b v="0"/>
    <n v="76"/>
    <b v="1"/>
    <x v="35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x v="0"/>
    <n v="1429505400"/>
    <n v="1426711505"/>
    <b v="0"/>
    <n v="48"/>
    <b v="1"/>
    <x v="35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x v="0"/>
    <n v="1439611140"/>
    <n v="1437668354"/>
    <b v="0"/>
    <n v="61"/>
    <b v="1"/>
    <x v="35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x v="0"/>
    <n v="1345148566"/>
    <n v="1342556566"/>
    <b v="0"/>
    <n v="60"/>
    <b v="1"/>
    <x v="35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x v="0"/>
    <n v="1362160868"/>
    <n v="1359568911"/>
    <b v="0"/>
    <n v="136"/>
    <b v="1"/>
    <x v="35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x v="0"/>
    <n v="1262325600"/>
    <n v="1257871712"/>
    <b v="0"/>
    <n v="14"/>
    <b v="1"/>
    <x v="35"/>
    <n v="9"/>
    <n v="47.71"/>
    <x v="4"/>
    <x v="35"/>
  </r>
  <r>
    <n v="2535"/>
    <s v="Mark Hayes Requiem Recording"/>
    <s v="Mark Hayes: Requiem Recording"/>
    <n v="500"/>
    <n v="666"/>
    <x v="0"/>
    <x v="0"/>
    <x v="0"/>
    <n v="1417463945"/>
    <n v="1414781945"/>
    <b v="0"/>
    <n v="78"/>
    <b v="1"/>
    <x v="35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x v="0"/>
    <n v="1375151566"/>
    <n v="1373337166"/>
    <b v="0"/>
    <n v="4"/>
    <b v="1"/>
    <x v="35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x v="0"/>
    <n v="1312212855"/>
    <n v="1307028855"/>
    <b v="0"/>
    <n v="11"/>
    <b v="1"/>
    <x v="35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x v="0"/>
    <n v="1361681940"/>
    <n v="1359029661"/>
    <b v="0"/>
    <n v="185"/>
    <b v="1"/>
    <x v="35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x v="0"/>
    <n v="1422913152"/>
    <n v="1417729152"/>
    <b v="0"/>
    <n v="59"/>
    <b v="1"/>
    <x v="35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x v="0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x v="1"/>
    <n v="1380192418"/>
    <n v="1375008418"/>
    <b v="0"/>
    <n v="63"/>
    <b v="1"/>
    <x v="35"/>
    <n v="14"/>
    <n v="10.33"/>
    <x v="4"/>
    <x v="35"/>
  </r>
  <r>
    <n v="2542"/>
    <s v="Classical Music by Marquita"/>
    <s v="Marquita Renee Ntim records her first Classical Album, complete with her playing the viola, cello and singing opera."/>
    <n v="5000"/>
    <n v="651"/>
    <x v="0"/>
    <x v="0"/>
    <x v="0"/>
    <n v="1380599940"/>
    <n v="1377252857"/>
    <b v="0"/>
    <n v="13"/>
    <b v="1"/>
    <x v="35"/>
    <n v="1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x v="0"/>
    <n v="1293937200"/>
    <n v="1291257298"/>
    <b v="0"/>
    <n v="13"/>
    <b v="1"/>
    <x v="35"/>
    <n v="13"/>
    <n v="50"/>
    <x v="4"/>
    <x v="35"/>
  </r>
  <r>
    <n v="2544"/>
    <s v="Singing City Children's Choir"/>
    <s v="Bringing choral music and performance opportunities to under-served youth in West Philadelphia"/>
    <n v="10000"/>
    <n v="650"/>
    <x v="0"/>
    <x v="0"/>
    <x v="0"/>
    <n v="1341750569"/>
    <n v="1339158569"/>
    <b v="0"/>
    <n v="57"/>
    <b v="1"/>
    <x v="35"/>
    <n v="7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x v="0"/>
    <n v="1424997000"/>
    <n v="1421983138"/>
    <b v="0"/>
    <n v="61"/>
    <b v="1"/>
    <x v="35"/>
    <n v="1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x v="0"/>
    <n v="1380949200"/>
    <n v="1378586179"/>
    <b v="0"/>
    <n v="65"/>
    <b v="1"/>
    <x v="35"/>
    <n v="130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x v="0"/>
    <n v="1333560803"/>
    <n v="1330972403"/>
    <b v="0"/>
    <n v="134"/>
    <b v="1"/>
    <x v="35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x v="3"/>
    <n v="1475209620"/>
    <n v="1473087637"/>
    <b v="0"/>
    <n v="37"/>
    <b v="1"/>
    <x v="35"/>
    <n v="27"/>
    <n v="17.57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x v="1"/>
    <n v="1370019600"/>
    <n v="1366999870"/>
    <b v="0"/>
    <n v="37"/>
    <b v="1"/>
    <x v="35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x v="0"/>
    <n v="1444276740"/>
    <n v="1439392406"/>
    <b v="0"/>
    <n v="150"/>
    <b v="1"/>
    <x v="35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x v="0"/>
    <n v="1332362880"/>
    <n v="1329890585"/>
    <b v="0"/>
    <n v="56"/>
    <b v="1"/>
    <x v="35"/>
    <n v="31"/>
    <n v="11.5"/>
    <x v="4"/>
    <x v="35"/>
  </r>
  <r>
    <n v="2552"/>
    <s v="DAVID, The Oratorio"/>
    <s v="World Premiere of a new oratorio with chorus, soloists, and orchestra, based on the Old Testament king and prophet, DAVID"/>
    <n v="500"/>
    <n v="641"/>
    <x v="0"/>
    <x v="0"/>
    <x v="0"/>
    <n v="1488741981"/>
    <n v="1486149981"/>
    <b v="0"/>
    <n v="18"/>
    <b v="1"/>
    <x v="35"/>
    <n v="128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x v="0"/>
    <n v="1348202807"/>
    <n v="1343018807"/>
    <b v="0"/>
    <n v="60"/>
    <b v="1"/>
    <x v="35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x v="0"/>
    <n v="1433131140"/>
    <n v="1430445163"/>
    <b v="0"/>
    <n v="67"/>
    <b v="1"/>
    <x v="35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x v="0"/>
    <n v="1338219793"/>
    <n v="1335541393"/>
    <b v="0"/>
    <n v="35"/>
    <b v="1"/>
    <x v="35"/>
    <n v="2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x v="0"/>
    <n v="1356392857"/>
    <n v="1352504857"/>
    <b v="0"/>
    <n v="34"/>
    <b v="1"/>
    <x v="35"/>
    <n v="1"/>
    <n v="18.82"/>
    <x v="4"/>
    <x v="35"/>
  </r>
  <r>
    <n v="2557"/>
    <s v="European Tour"/>
    <s v="Raising money for our concert tour of Switzerland and Germany in June/July 2014"/>
    <n v="20000"/>
    <n v="640"/>
    <x v="0"/>
    <x v="1"/>
    <x v="1"/>
    <n v="1400176386"/>
    <n v="1397584386"/>
    <b v="0"/>
    <n v="36"/>
    <b v="1"/>
    <x v="35"/>
    <n v="3"/>
    <n v="17.78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x v="2"/>
    <n v="1430488740"/>
    <n v="1427747906"/>
    <b v="0"/>
    <n v="18"/>
    <b v="1"/>
    <x v="35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x v="0"/>
    <n v="1321385820"/>
    <n v="1318539484"/>
    <b v="0"/>
    <n v="25"/>
    <b v="1"/>
    <x v="35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x v="1"/>
    <n v="1425682174"/>
    <n v="1423090174"/>
    <b v="0"/>
    <n v="21"/>
    <b v="1"/>
    <x v="35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x v="5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x v="3"/>
    <n v="1476189339"/>
    <n v="1471005339"/>
    <b v="0"/>
    <n v="3"/>
    <b v="0"/>
    <x v="19"/>
    <n v="127"/>
    <n v="212"/>
    <x v="7"/>
    <x v="19"/>
  </r>
  <r>
    <n v="2563"/>
    <s v="Phoenix Pearl Boba Tea Truck (Canceled)"/>
    <s v="Michigan based bubble tea and specialty ice cream food truck"/>
    <n v="60000"/>
    <n v="636"/>
    <x v="1"/>
    <x v="0"/>
    <x v="0"/>
    <n v="1438226451"/>
    <n v="1433042451"/>
    <b v="0"/>
    <n v="0"/>
    <b v="0"/>
    <x v="19"/>
    <n v="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x v="5"/>
    <n v="1406854699"/>
    <n v="1404262699"/>
    <b v="0"/>
    <n v="0"/>
    <b v="0"/>
    <x v="19"/>
    <n v="106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x v="0"/>
    <n v="1462827000"/>
    <n v="1457710589"/>
    <b v="0"/>
    <n v="1"/>
    <b v="0"/>
    <x v="19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x v="0"/>
    <n v="1408663948"/>
    <n v="1406071948"/>
    <b v="0"/>
    <n v="0"/>
    <b v="0"/>
    <x v="19"/>
    <n v="18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x v="0"/>
    <n v="1429823138"/>
    <n v="1427231138"/>
    <b v="0"/>
    <n v="2"/>
    <b v="0"/>
    <x v="19"/>
    <n v="127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x v="1"/>
    <n v="1472745594"/>
    <n v="1470153594"/>
    <b v="0"/>
    <n v="1"/>
    <b v="0"/>
    <x v="19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x v="0"/>
    <n v="1442457112"/>
    <n v="1439865112"/>
    <b v="0"/>
    <n v="2"/>
    <b v="0"/>
    <x v="19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x v="0"/>
    <n v="1486590035"/>
    <n v="1483998035"/>
    <b v="0"/>
    <n v="2"/>
    <b v="0"/>
    <x v="19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x v="2"/>
    <n v="1463645521"/>
    <n v="1458461521"/>
    <b v="0"/>
    <n v="4"/>
    <b v="0"/>
    <x v="19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x v="0"/>
    <n v="1428893517"/>
    <n v="1426301517"/>
    <b v="0"/>
    <n v="0"/>
    <b v="0"/>
    <x v="19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x v="0"/>
    <n v="1408803149"/>
    <n v="1404915149"/>
    <b v="0"/>
    <n v="0"/>
    <b v="0"/>
    <x v="19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x v="0"/>
    <n v="1463600945"/>
    <n v="1461786545"/>
    <b v="0"/>
    <n v="0"/>
    <b v="0"/>
    <x v="19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x v="0"/>
    <n v="1421030194"/>
    <n v="1418438194"/>
    <b v="0"/>
    <n v="0"/>
    <b v="0"/>
    <x v="19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x v="0"/>
    <n v="1428707647"/>
    <n v="1424823247"/>
    <b v="0"/>
    <n v="0"/>
    <b v="0"/>
    <x v="19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x v="0"/>
    <n v="1407181297"/>
    <n v="1405021297"/>
    <b v="0"/>
    <n v="0"/>
    <b v="0"/>
    <x v="19"/>
    <n v="12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x v="0"/>
    <n v="1444410000"/>
    <n v="1440203579"/>
    <b v="0"/>
    <n v="0"/>
    <b v="0"/>
    <x v="19"/>
    <n v="10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x v="0"/>
    <n v="1410810903"/>
    <n v="1405626903"/>
    <b v="0"/>
    <n v="12"/>
    <b v="0"/>
    <x v="19"/>
    <n v="11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x v="0"/>
    <n v="1431745200"/>
    <n v="1429170603"/>
    <b v="0"/>
    <n v="2"/>
    <b v="0"/>
    <x v="19"/>
    <n v="48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x v="0"/>
    <n v="1447689898"/>
    <n v="1445094298"/>
    <b v="0"/>
    <n v="11"/>
    <b v="0"/>
    <x v="19"/>
    <n v="124"/>
    <n v="56.18"/>
    <x v="7"/>
    <x v="19"/>
  </r>
  <r>
    <n v="2582"/>
    <s v="Drunken Wings"/>
    <s v="The place where chicken meets liquor for the first time!"/>
    <n v="600"/>
    <n v="615"/>
    <x v="2"/>
    <x v="0"/>
    <x v="0"/>
    <n v="1477784634"/>
    <n v="1475192634"/>
    <b v="0"/>
    <n v="1"/>
    <b v="0"/>
    <x v="19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x v="0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500"/>
    <n v="610"/>
    <x v="2"/>
    <x v="0"/>
    <x v="0"/>
    <n v="1434341369"/>
    <n v="1431749369"/>
    <b v="0"/>
    <n v="0"/>
    <b v="0"/>
    <x v="19"/>
    <n v="12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x v="0"/>
    <n v="1404601632"/>
    <n v="1402009632"/>
    <b v="0"/>
    <n v="1"/>
    <b v="0"/>
    <x v="19"/>
    <n v="102"/>
    <n v="610"/>
    <x v="7"/>
    <x v="19"/>
  </r>
  <r>
    <n v="2586"/>
    <s v="Inspire Healthy Eating"/>
    <s v="I would like to bring fresh salad and food to the streets of London at a reasonable price."/>
    <n v="25000"/>
    <n v="610"/>
    <x v="2"/>
    <x v="1"/>
    <x v="1"/>
    <n v="1451030136"/>
    <n v="1448438136"/>
    <b v="0"/>
    <n v="1"/>
    <b v="0"/>
    <x v="19"/>
    <n v="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x v="0"/>
    <n v="1451491953"/>
    <n v="1448899953"/>
    <b v="0"/>
    <n v="6"/>
    <b v="0"/>
    <x v="19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x v="0"/>
    <n v="1427807640"/>
    <n v="1423325626"/>
    <b v="0"/>
    <n v="8"/>
    <b v="0"/>
    <x v="19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x v="7"/>
    <n v="1458733927"/>
    <n v="1456145527"/>
    <b v="0"/>
    <n v="1"/>
    <b v="0"/>
    <x v="19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x v="2"/>
    <n v="1453817297"/>
    <n v="1453212497"/>
    <b v="0"/>
    <n v="0"/>
    <b v="0"/>
    <x v="19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250"/>
    <n v="605"/>
    <x v="2"/>
    <x v="0"/>
    <x v="0"/>
    <n v="1457901924"/>
    <n v="1452721524"/>
    <b v="0"/>
    <n v="2"/>
    <b v="0"/>
    <x v="19"/>
    <n v="242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x v="0"/>
    <n v="1412536421"/>
    <n v="1409944421"/>
    <b v="0"/>
    <n v="1"/>
    <b v="0"/>
    <x v="19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x v="0"/>
    <n v="1407453228"/>
    <n v="1404861228"/>
    <b v="0"/>
    <n v="1"/>
    <b v="0"/>
    <x v="19"/>
    <n v="100"/>
    <n v="601"/>
    <x v="7"/>
    <x v="19"/>
  </r>
  <r>
    <n v="2595"/>
    <s v="Food Truck for Little Fox Bakery"/>
    <s v="Looking to put the best baked goods in Bowling Green on wheels"/>
    <n v="10500"/>
    <n v="601"/>
    <x v="2"/>
    <x v="0"/>
    <x v="0"/>
    <n v="1487915500"/>
    <n v="1485323500"/>
    <b v="0"/>
    <n v="19"/>
    <b v="0"/>
    <x v="19"/>
    <n v="6"/>
    <n v="31.63"/>
    <x v="7"/>
    <x v="19"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x v="5"/>
    <n v="1407427009"/>
    <n v="1404835009"/>
    <b v="0"/>
    <n v="27"/>
    <b v="0"/>
    <x v="19"/>
    <n v="100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x v="1"/>
    <n v="1466323917"/>
    <n v="1463731917"/>
    <b v="0"/>
    <n v="7"/>
    <b v="0"/>
    <x v="19"/>
    <n v="12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x v="0"/>
    <n v="1443039001"/>
    <n v="1440447001"/>
    <b v="0"/>
    <n v="14"/>
    <b v="0"/>
    <x v="19"/>
    <n v="120"/>
    <n v="42.86"/>
    <x v="7"/>
    <x v="19"/>
  </r>
  <r>
    <n v="2599"/>
    <s v="Empty Ramekins Catering Group"/>
    <s v="The Empty Ramekins Catering Group is looking for your help to start up in Miami Florida!!!!"/>
    <n v="20000"/>
    <n v="600"/>
    <x v="2"/>
    <x v="0"/>
    <x v="0"/>
    <n v="1407089147"/>
    <n v="1403201147"/>
    <b v="0"/>
    <n v="5"/>
    <b v="0"/>
    <x v="19"/>
    <n v="3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x v="0"/>
    <n v="1458938200"/>
    <n v="1453757800"/>
    <b v="0"/>
    <n v="30"/>
    <b v="0"/>
    <x v="19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x v="0"/>
    <n v="1347508740"/>
    <n v="1346276349"/>
    <b v="1"/>
    <n v="151"/>
    <b v="1"/>
    <x v="36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x v="0"/>
    <n v="1415827200"/>
    <n v="1412358968"/>
    <b v="1"/>
    <n v="489"/>
    <b v="1"/>
    <x v="36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x v="0"/>
    <n v="1387835654"/>
    <n v="1386626054"/>
    <b v="1"/>
    <n v="50"/>
    <b v="1"/>
    <x v="36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x v="0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x v="0"/>
    <n v="1466168390"/>
    <n v="1463576390"/>
    <b v="1"/>
    <n v="1762"/>
    <b v="1"/>
    <x v="36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x v="0"/>
    <n v="1398791182"/>
    <n v="1396026382"/>
    <b v="1"/>
    <n v="385"/>
    <b v="1"/>
    <x v="36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x v="0"/>
    <n v="1439344800"/>
    <n v="1435611572"/>
    <b v="1"/>
    <n v="398"/>
    <b v="1"/>
    <x v="36"/>
    <n v="20"/>
    <n v="1.47"/>
    <x v="2"/>
    <x v="36"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x v="0"/>
    <n v="1489536000"/>
    <n v="1485976468"/>
    <b v="1"/>
    <n v="304"/>
    <b v="1"/>
    <x v="36"/>
    <n v="1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x v="0"/>
    <n v="1342330951"/>
    <n v="1339738951"/>
    <b v="1"/>
    <n v="676"/>
    <b v="1"/>
    <x v="36"/>
    <n v="167"/>
    <n v="0.87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x v="0"/>
    <n v="1471849140"/>
    <n v="1468444125"/>
    <b v="1"/>
    <n v="577"/>
    <b v="1"/>
    <x v="36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x v="3"/>
    <n v="1483397940"/>
    <n v="1480493014"/>
    <b v="1"/>
    <n v="3663"/>
    <b v="1"/>
    <x v="36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x v="0"/>
    <n v="1420773970"/>
    <n v="1418095570"/>
    <b v="1"/>
    <n v="294"/>
    <b v="1"/>
    <x v="36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x v="0"/>
    <n v="1348256294"/>
    <n v="1345664294"/>
    <b v="1"/>
    <n v="28"/>
    <b v="1"/>
    <x v="36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x v="0"/>
    <n v="1398834000"/>
    <n v="1396371612"/>
    <b v="1"/>
    <n v="100"/>
    <b v="1"/>
    <x v="36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x v="1"/>
    <n v="1462017600"/>
    <n v="1458820564"/>
    <b v="0"/>
    <n v="72"/>
    <b v="1"/>
    <x v="36"/>
    <n v="14"/>
    <n v="7.92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x v="0"/>
    <n v="1440546729"/>
    <n v="1437954729"/>
    <b v="1"/>
    <n v="238"/>
    <b v="1"/>
    <x v="36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x v="0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250"/>
    <n v="570"/>
    <x v="0"/>
    <x v="0"/>
    <x v="0"/>
    <n v="1449000061"/>
    <n v="1443812461"/>
    <b v="1"/>
    <n v="77"/>
    <b v="1"/>
    <x v="36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x v="0"/>
    <n v="1445598000"/>
    <n v="1443302004"/>
    <b v="1"/>
    <n v="53"/>
    <b v="1"/>
    <x v="36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x v="2"/>
    <n v="1444525200"/>
    <n v="1441339242"/>
    <b v="1"/>
    <n v="1251"/>
    <b v="1"/>
    <x v="36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x v="0"/>
    <n v="1432230988"/>
    <n v="1429638988"/>
    <b v="1"/>
    <n v="465"/>
    <b v="1"/>
    <x v="36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x v="3"/>
    <n v="1483120216"/>
    <n v="1479232216"/>
    <b v="0"/>
    <n v="74"/>
    <b v="1"/>
    <x v="36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x v="0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x v="0"/>
    <n v="1347530822"/>
    <n v="1345716422"/>
    <b v="0"/>
    <n v="3468"/>
    <b v="1"/>
    <x v="36"/>
    <n v="2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x v="3"/>
    <n v="1478723208"/>
    <n v="1476559608"/>
    <b v="0"/>
    <n v="52"/>
    <b v="1"/>
    <x v="36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x v="0"/>
    <n v="1433343869"/>
    <n v="1430751869"/>
    <b v="0"/>
    <n v="50"/>
    <b v="1"/>
    <x v="36"/>
    <n v="0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x v="0"/>
    <n v="1448571261"/>
    <n v="1445975661"/>
    <b v="0"/>
    <n v="45"/>
    <b v="1"/>
    <x v="36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x v="0"/>
    <n v="1417389067"/>
    <n v="1415661067"/>
    <b v="0"/>
    <n v="21"/>
    <b v="1"/>
    <x v="36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x v="1"/>
    <n v="1431608122"/>
    <n v="1429016122"/>
    <b v="0"/>
    <n v="100"/>
    <b v="1"/>
    <x v="36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x v="2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x v="0"/>
    <n v="1440907427"/>
    <n v="1438488227"/>
    <b v="0"/>
    <n v="286"/>
    <b v="1"/>
    <x v="36"/>
    <n v="11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x v="0"/>
    <n v="1464485339"/>
    <n v="1462325339"/>
    <b v="0"/>
    <n v="42"/>
    <b v="1"/>
    <x v="36"/>
    <n v="110"/>
    <n v="13.12"/>
    <x v="2"/>
    <x v="36"/>
  </r>
  <r>
    <n v="2633"/>
    <s v="ISS-Above"/>
    <s v="A device that lights up whenever the International Space Station is nearby (that happens more often than you might expect)"/>
    <n v="500"/>
    <n v="550"/>
    <x v="0"/>
    <x v="0"/>
    <x v="0"/>
    <n v="1393542000"/>
    <n v="1390938332"/>
    <b v="0"/>
    <n v="199"/>
    <b v="1"/>
    <x v="36"/>
    <n v="110"/>
    <n v="2.76"/>
    <x v="2"/>
    <x v="36"/>
  </r>
  <r>
    <n v="2634"/>
    <s v="Project Stardust Part 2"/>
    <s v="After a unsuccessful recovery last time we are trying again to successfully launch and recover a weather balloon from space."/>
    <n v="4800"/>
    <n v="550"/>
    <x v="0"/>
    <x v="0"/>
    <x v="0"/>
    <n v="1475163921"/>
    <n v="1472571921"/>
    <b v="0"/>
    <n v="25"/>
    <b v="1"/>
    <x v="36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x v="5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x v="0"/>
    <n v="1476579600"/>
    <n v="1474641914"/>
    <b v="0"/>
    <n v="50"/>
    <b v="1"/>
    <x v="36"/>
    <n v="110"/>
    <n v="11"/>
    <x v="2"/>
    <x v="36"/>
  </r>
  <r>
    <n v="2637"/>
    <s v="SPEED OF LIGHT: Biggest Mystery of the Universe"/>
    <s v="Help us collect the data to solve the mystery of the century: Is light slowing down?"/>
    <n v="5000"/>
    <n v="550"/>
    <x v="0"/>
    <x v="0"/>
    <x v="0"/>
    <n v="1476277875"/>
    <n v="1474895475"/>
    <b v="0"/>
    <n v="26"/>
    <b v="1"/>
    <x v="36"/>
    <n v="11"/>
    <n v="21.1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x v="0"/>
    <n v="1421358895"/>
    <n v="1418766895"/>
    <b v="0"/>
    <n v="14"/>
    <b v="1"/>
    <x v="36"/>
    <n v="182"/>
    <n v="39"/>
    <x v="2"/>
    <x v="36"/>
  </r>
  <r>
    <n v="2639"/>
    <s v="Mission Space"/>
    <s v="Mission Space is run by me, a teenager who has a passion for space! I will fly a weather balloon to the edge of space with your help."/>
    <n v="350"/>
    <n v="545"/>
    <x v="0"/>
    <x v="1"/>
    <x v="1"/>
    <n v="1424378748"/>
    <n v="1421786748"/>
    <b v="0"/>
    <n v="49"/>
    <b v="1"/>
    <x v="36"/>
    <n v="156"/>
    <n v="11.12"/>
    <x v="2"/>
    <x v="36"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x v="0"/>
    <n v="1433735474"/>
    <n v="1428551474"/>
    <b v="0"/>
    <n v="69"/>
    <b v="1"/>
    <x v="36"/>
    <n v="218"/>
    <n v="7.9"/>
    <x v="2"/>
    <x v="36"/>
  </r>
  <r>
    <n v="2641"/>
    <s v="Build Flying Saucer Artificial Intelligent from sea shell"/>
    <s v="Building a Flying saucer that has Artificial Intelligent made from sea shell."/>
    <n v="500"/>
    <n v="545"/>
    <x v="2"/>
    <x v="0"/>
    <x v="0"/>
    <n v="1410811740"/>
    <n v="1409341863"/>
    <b v="0"/>
    <n v="1"/>
    <b v="0"/>
    <x v="36"/>
    <n v="109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x v="3"/>
    <n v="1468565820"/>
    <n v="1465970108"/>
    <b v="0"/>
    <n v="0"/>
    <b v="0"/>
    <x v="36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x v="0"/>
    <n v="1482307140"/>
    <n v="1479218315"/>
    <b v="1"/>
    <n v="1501"/>
    <b v="0"/>
    <x v="36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x v="0"/>
    <n v="1489172435"/>
    <n v="1486580435"/>
    <b v="1"/>
    <n v="52"/>
    <b v="0"/>
    <x v="36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x v="2"/>
    <n v="1415481203"/>
    <n v="1412885603"/>
    <b v="1"/>
    <n v="23"/>
    <b v="0"/>
    <x v="36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x v="0"/>
    <n v="1441783869"/>
    <n v="1439191869"/>
    <b v="1"/>
    <n v="535"/>
    <b v="0"/>
    <x v="36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x v="5"/>
    <n v="1439533019"/>
    <n v="1436941019"/>
    <b v="0"/>
    <n v="3"/>
    <b v="0"/>
    <x v="36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x v="0"/>
    <n v="1457543360"/>
    <n v="1454951360"/>
    <b v="0"/>
    <n v="6"/>
    <b v="0"/>
    <x v="36"/>
    <n v="9"/>
    <n v="88.33"/>
    <x v="2"/>
    <x v="36"/>
  </r>
  <r>
    <n v="2649"/>
    <s v="The Mission - Please Check Back Soon (Canceled)"/>
    <s v="They have launched a Kickstarter."/>
    <n v="5000"/>
    <n v="530"/>
    <x v="1"/>
    <x v="0"/>
    <x v="0"/>
    <n v="1454370941"/>
    <n v="1449186941"/>
    <b v="0"/>
    <n v="3"/>
    <b v="0"/>
    <x v="36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x v="0"/>
    <n v="1482332343"/>
    <n v="1479740343"/>
    <b v="0"/>
    <n v="5"/>
    <b v="0"/>
    <x v="36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x v="0"/>
    <n v="1450380009"/>
    <n v="1447960809"/>
    <b v="0"/>
    <n v="17"/>
    <b v="0"/>
    <x v="36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x v="2"/>
    <n v="1418183325"/>
    <n v="1415591325"/>
    <b v="0"/>
    <n v="11"/>
    <b v="0"/>
    <x v="36"/>
    <n v="11"/>
    <n v="47.91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x v="0"/>
    <n v="1402632000"/>
    <n v="1399909127"/>
    <b v="0"/>
    <n v="70"/>
    <b v="0"/>
    <x v="36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x v="0"/>
    <n v="1429622726"/>
    <n v="1424442326"/>
    <b v="0"/>
    <n v="6"/>
    <b v="0"/>
    <x v="36"/>
    <n v="175"/>
    <n v="87.5"/>
    <x v="2"/>
    <x v="36"/>
  </r>
  <r>
    <n v="2655"/>
    <s v="Balloons (Canceled)"/>
    <s v="Thank you for your support!"/>
    <n v="500"/>
    <n v="525"/>
    <x v="1"/>
    <x v="0"/>
    <x v="0"/>
    <n v="1455048000"/>
    <n v="1452631647"/>
    <b v="0"/>
    <n v="43"/>
    <b v="0"/>
    <x v="36"/>
    <n v="10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x v="0"/>
    <n v="1489345200"/>
    <n v="1485966688"/>
    <b v="0"/>
    <n v="152"/>
    <b v="0"/>
    <x v="36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x v="0"/>
    <n v="1470187800"/>
    <n v="1467325053"/>
    <b v="0"/>
    <n v="59"/>
    <b v="0"/>
    <x v="36"/>
    <n v="104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x v="0"/>
    <n v="1469913194"/>
    <n v="1467321194"/>
    <b v="0"/>
    <n v="4"/>
    <b v="0"/>
    <x v="36"/>
    <n v="3"/>
    <n v="130"/>
    <x v="2"/>
    <x v="36"/>
  </r>
  <r>
    <n v="2659"/>
    <s v="test (Canceled)"/>
    <s v="test"/>
    <n v="500"/>
    <n v="520"/>
    <x v="1"/>
    <x v="0"/>
    <x v="0"/>
    <n v="1429321210"/>
    <n v="1426729210"/>
    <b v="0"/>
    <n v="10"/>
    <b v="0"/>
    <x v="36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x v="0"/>
    <n v="1448388418"/>
    <n v="1443200818"/>
    <b v="0"/>
    <n v="5"/>
    <b v="0"/>
    <x v="36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x v="0"/>
    <n v="1382742010"/>
    <n v="1380150010"/>
    <b v="0"/>
    <n v="60"/>
    <b v="1"/>
    <x v="37"/>
    <n v="3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x v="0"/>
    <n v="1440179713"/>
    <n v="1437587713"/>
    <b v="0"/>
    <n v="80"/>
    <b v="1"/>
    <x v="37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x v="5"/>
    <n v="1441378800"/>
    <n v="1438873007"/>
    <b v="0"/>
    <n v="56"/>
    <b v="1"/>
    <x v="37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x v="0"/>
    <n v="1449644340"/>
    <n v="1446683797"/>
    <b v="0"/>
    <n v="104"/>
    <b v="1"/>
    <x v="37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x v="0"/>
    <n v="1430774974"/>
    <n v="1426886974"/>
    <b v="0"/>
    <n v="46"/>
    <b v="1"/>
    <x v="37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x v="0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x v="0"/>
    <n v="1455142416"/>
    <n v="1452550416"/>
    <b v="0"/>
    <n v="18"/>
    <b v="1"/>
    <x v="37"/>
    <n v="202"/>
    <n v="28.06"/>
    <x v="2"/>
    <x v="37"/>
  </r>
  <r>
    <n v="2668"/>
    <s v="UOttawa Makermobile"/>
    <s v="Creativity on the go! |_x000a_CrÃ©ativitÃ© en mouvement !"/>
    <n v="2500"/>
    <n v="504"/>
    <x v="0"/>
    <x v="5"/>
    <x v="5"/>
    <n v="1447079520"/>
    <n v="1443449265"/>
    <b v="0"/>
    <n v="28"/>
    <b v="1"/>
    <x v="37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x v="0"/>
    <n v="1452387096"/>
    <n v="1447203096"/>
    <b v="0"/>
    <n v="11"/>
    <b v="1"/>
    <x v="37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x v="2"/>
    <n v="1406593780"/>
    <n v="1404174580"/>
    <b v="1"/>
    <n v="60"/>
    <b v="0"/>
    <x v="37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x v="0"/>
    <n v="1419017880"/>
    <n v="1416419916"/>
    <b v="1"/>
    <n v="84"/>
    <b v="0"/>
    <x v="37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x v="0"/>
    <n v="1451282400"/>
    <n v="1449436390"/>
    <b v="1"/>
    <n v="47"/>
    <b v="0"/>
    <x v="37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x v="0"/>
    <n v="1414622700"/>
    <n v="1412081999"/>
    <b v="1"/>
    <n v="66"/>
    <b v="0"/>
    <x v="37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x v="0"/>
    <n v="1467694740"/>
    <n v="1465398670"/>
    <b v="1"/>
    <n v="171"/>
    <b v="0"/>
    <x v="37"/>
    <n v="100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x v="0"/>
    <n v="1415655289"/>
    <n v="1413059689"/>
    <b v="1"/>
    <n v="29"/>
    <b v="0"/>
    <x v="37"/>
    <n v="100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350"/>
    <n v="500"/>
    <x v="2"/>
    <x v="5"/>
    <x v="5"/>
    <n v="1463929174"/>
    <n v="1461337174"/>
    <b v="0"/>
    <n v="9"/>
    <b v="0"/>
    <x v="37"/>
    <n v="143"/>
    <n v="55.56"/>
    <x v="2"/>
    <x v="37"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x v="0"/>
    <n v="1404348143"/>
    <n v="1401756143"/>
    <b v="0"/>
    <n v="27"/>
    <b v="0"/>
    <x v="37"/>
    <n v="9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x v="3"/>
    <n v="1443121765"/>
    <n v="1440529765"/>
    <b v="0"/>
    <n v="2"/>
    <b v="0"/>
    <x v="37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x v="0"/>
    <n v="1425081694"/>
    <n v="1422489694"/>
    <b v="0"/>
    <n v="3"/>
    <b v="0"/>
    <x v="37"/>
    <n v="100"/>
    <n v="166.67"/>
    <x v="2"/>
    <x v="37"/>
  </r>
  <r>
    <n v="2680"/>
    <s v="iHeart Pillow"/>
    <s v="iHeartPillow, Connecting loved ones"/>
    <n v="500"/>
    <n v="500"/>
    <x v="2"/>
    <x v="3"/>
    <x v="3"/>
    <n v="1459915491"/>
    <n v="1457327091"/>
    <b v="0"/>
    <n v="4"/>
    <b v="0"/>
    <x v="37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x v="0"/>
    <n v="1405027750"/>
    <n v="1402867750"/>
    <b v="0"/>
    <n v="2"/>
    <b v="0"/>
    <x v="19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x v="0"/>
    <n v="1416635940"/>
    <n v="1413838540"/>
    <b v="0"/>
    <n v="20"/>
    <b v="0"/>
    <x v="19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x v="0"/>
    <n v="1425233240"/>
    <n v="1422641240"/>
    <b v="0"/>
    <n v="3"/>
    <b v="0"/>
    <x v="19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x v="0"/>
    <n v="1407621425"/>
    <n v="1404165425"/>
    <b v="0"/>
    <n v="4"/>
    <b v="0"/>
    <x v="19"/>
    <n v="100"/>
    <n v="125"/>
    <x v="7"/>
    <x v="19"/>
  </r>
  <r>
    <n v="2685"/>
    <s v="Nana's Home Cooking on Wheels"/>
    <s v="Home cooked meals made by Nana. Indiana's famous tenderloin sandwiches, Nana's homemade cole slaw and so much more."/>
    <n v="75000"/>
    <n v="500"/>
    <x v="2"/>
    <x v="0"/>
    <x v="0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x v="0"/>
    <n v="1412119423"/>
    <n v="1410391423"/>
    <b v="0"/>
    <n v="0"/>
    <b v="0"/>
    <x v="19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x v="0"/>
    <n v="1435591318"/>
    <n v="1432999318"/>
    <b v="0"/>
    <n v="0"/>
    <b v="0"/>
    <x v="19"/>
    <n v="164"/>
    <n v="0"/>
    <x v="7"/>
    <x v="19"/>
  </r>
  <r>
    <n v="2688"/>
    <s v="Mac N Cheez Food Truck"/>
    <s v="The amazing gourmet Mac N Cheez Food Truck Campaigne!"/>
    <n v="20000"/>
    <n v="490"/>
    <x v="2"/>
    <x v="0"/>
    <x v="0"/>
    <n v="1424746800"/>
    <n v="1422067870"/>
    <b v="0"/>
    <n v="14"/>
    <b v="0"/>
    <x v="19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x v="0"/>
    <n v="1469919890"/>
    <n v="1467327890"/>
    <b v="0"/>
    <n v="1"/>
    <b v="0"/>
    <x v="19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x v="0"/>
    <n v="1433298676"/>
    <n v="1429410676"/>
    <b v="0"/>
    <n v="118"/>
    <b v="0"/>
    <x v="19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x v="5"/>
    <n v="1431278557"/>
    <n v="1427390557"/>
    <b v="0"/>
    <n v="2"/>
    <b v="0"/>
    <x v="19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x v="0"/>
    <n v="1427266860"/>
    <n v="1424678460"/>
    <b v="0"/>
    <n v="1"/>
    <b v="0"/>
    <x v="19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x v="0"/>
    <n v="1407899966"/>
    <n v="1405307966"/>
    <b v="0"/>
    <n v="3"/>
    <b v="0"/>
    <x v="19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x v="0"/>
    <n v="1411701739"/>
    <n v="1409109739"/>
    <b v="0"/>
    <n v="1"/>
    <b v="0"/>
    <x v="19"/>
    <n v="1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x v="0"/>
    <n v="1428981718"/>
    <n v="1423801318"/>
    <b v="0"/>
    <n v="3"/>
    <b v="0"/>
    <x v="19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x v="0"/>
    <n v="1419538560"/>
    <n v="1416600960"/>
    <b v="0"/>
    <n v="38"/>
    <b v="0"/>
    <x v="19"/>
    <n v="64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x v="0"/>
    <n v="1438552800"/>
    <n v="1435876423"/>
    <b v="0"/>
    <n v="52"/>
    <b v="0"/>
    <x v="19"/>
    <n v="1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x v="0"/>
    <n v="1403904808"/>
    <n v="1401312808"/>
    <b v="0"/>
    <n v="2"/>
    <b v="0"/>
    <x v="19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x v="5"/>
    <n v="1407533463"/>
    <n v="1404941463"/>
    <b v="0"/>
    <n v="0"/>
    <b v="0"/>
    <x v="19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x v="0"/>
    <n v="1411073972"/>
    <n v="1408481972"/>
    <b v="0"/>
    <n v="4"/>
    <b v="0"/>
    <x v="19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x v="3"/>
    <n v="1491586534"/>
    <n v="1488911734"/>
    <b v="0"/>
    <n v="46"/>
    <b v="0"/>
    <x v="38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x v="0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"/>
    <n v="463"/>
    <x v="3"/>
    <x v="14"/>
    <x v="10"/>
    <n v="1490196830"/>
    <n v="1485016430"/>
    <b v="0"/>
    <n v="45"/>
    <b v="0"/>
    <x v="38"/>
    <n v="116"/>
    <n v="10.29"/>
    <x v="1"/>
    <x v="38"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x v="0"/>
    <n v="1491421314"/>
    <n v="1487709714"/>
    <b v="0"/>
    <n v="7"/>
    <b v="0"/>
    <x v="38"/>
    <n v="1"/>
    <n v="66.14"/>
    <x v="1"/>
    <x v="38"/>
  </r>
  <r>
    <n v="2705"/>
    <s v="Fischer Theatre Marquee"/>
    <s v="Help light the lights at the historic Fischer Theatre in Danville, IL."/>
    <n v="300"/>
    <n v="460"/>
    <x v="3"/>
    <x v="0"/>
    <x v="0"/>
    <n v="1490389158"/>
    <n v="1486504758"/>
    <b v="0"/>
    <n v="8"/>
    <b v="0"/>
    <x v="38"/>
    <n v="15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x v="0"/>
    <n v="1413442740"/>
    <n v="1410937483"/>
    <b v="1"/>
    <n v="263"/>
    <b v="1"/>
    <x v="38"/>
    <n v="13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x v="0"/>
    <n v="1369637940"/>
    <n v="1367088443"/>
    <b v="1"/>
    <n v="394"/>
    <b v="1"/>
    <x v="38"/>
    <n v="2"/>
    <n v="1.17"/>
    <x v="1"/>
    <x v="38"/>
  </r>
  <r>
    <n v="2708"/>
    <s v="Angel Comedy Club"/>
    <s v="Angel Comedy Club: A permanent home for Londonâ€™s loveliest comedy night - a community comedy club"/>
    <n v="15000"/>
    <n v="460"/>
    <x v="0"/>
    <x v="1"/>
    <x v="1"/>
    <n v="1469119526"/>
    <n v="1463935526"/>
    <b v="1"/>
    <n v="1049"/>
    <b v="1"/>
    <x v="38"/>
    <n v="3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x v="0"/>
    <n v="1475553540"/>
    <n v="1472528141"/>
    <b v="1"/>
    <n v="308"/>
    <b v="1"/>
    <x v="38"/>
    <n v="184"/>
    <n v="1.49"/>
    <x v="1"/>
    <x v="38"/>
  </r>
  <r>
    <n v="2710"/>
    <s v="House of Yes"/>
    <s v="Building Brooklyn's own creative venue for circus, theater and events of all types."/>
    <n v="5600"/>
    <n v="460"/>
    <x v="0"/>
    <x v="0"/>
    <x v="0"/>
    <n v="1407549600"/>
    <n v="1404797428"/>
    <b v="1"/>
    <n v="1088"/>
    <b v="1"/>
    <x v="38"/>
    <n v="8"/>
    <n v="0.42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x v="1"/>
    <n v="1403301660"/>
    <n v="1400694790"/>
    <b v="1"/>
    <n v="73"/>
    <b v="1"/>
    <x v="38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x v="0"/>
    <n v="1373738400"/>
    <n v="1370568560"/>
    <b v="1"/>
    <n v="143"/>
    <b v="1"/>
    <x v="38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x v="0"/>
    <n v="1450971684"/>
    <n v="1447515684"/>
    <b v="1"/>
    <n v="1420"/>
    <b v="1"/>
    <x v="38"/>
    <n v="38"/>
    <n v="0.32"/>
    <x v="1"/>
    <x v="38"/>
  </r>
  <r>
    <n v="2714"/>
    <s v="The Crane Theater"/>
    <s v="The Crane will be the new home for independent theater in Northeast Minneapolis"/>
    <n v="13111"/>
    <n v="452"/>
    <x v="0"/>
    <x v="0"/>
    <x v="0"/>
    <n v="1476486000"/>
    <n v="1474040596"/>
    <b v="1"/>
    <n v="305"/>
    <b v="1"/>
    <x v="38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x v="0"/>
    <n v="1456047228"/>
    <n v="1453109628"/>
    <b v="1"/>
    <n v="551"/>
    <b v="1"/>
    <x v="38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x v="3"/>
    <n v="1444291193"/>
    <n v="1441699193"/>
    <b v="1"/>
    <n v="187"/>
    <b v="1"/>
    <x v="38"/>
    <n v="113"/>
    <n v="2.41"/>
    <x v="1"/>
    <x v="38"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x v="0"/>
    <n v="1417906649"/>
    <n v="1414015049"/>
    <b v="1"/>
    <n v="325"/>
    <b v="1"/>
    <x v="38"/>
    <n v="18"/>
    <n v="1.38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x v="0"/>
    <n v="1462316400"/>
    <n v="1459865945"/>
    <b v="1"/>
    <n v="148"/>
    <b v="1"/>
    <x v="38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x v="0"/>
    <n v="1460936694"/>
    <n v="1455756294"/>
    <b v="0"/>
    <n v="69"/>
    <b v="1"/>
    <x v="38"/>
    <n v="9"/>
    <n v="6.45"/>
    <x v="1"/>
    <x v="38"/>
  </r>
  <r>
    <n v="2720"/>
    <s v="The Comedy Project"/>
    <s v="An improv, sketch and experimental comedy and cocktail venue in downtown Grand Rapids, Michigan"/>
    <n v="400"/>
    <n v="440"/>
    <x v="0"/>
    <x v="0"/>
    <x v="0"/>
    <n v="1478866253"/>
    <n v="1476270653"/>
    <b v="0"/>
    <n v="173"/>
    <b v="1"/>
    <x v="38"/>
    <n v="110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x v="1"/>
    <n v="1378494000"/>
    <n v="1375880598"/>
    <b v="0"/>
    <n v="269"/>
    <b v="1"/>
    <x v="30"/>
    <n v="18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x v="0"/>
    <n v="1485722053"/>
    <n v="1480538053"/>
    <b v="0"/>
    <n v="185"/>
    <b v="1"/>
    <x v="30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x v="0"/>
    <n v="1420060088"/>
    <n v="1414872488"/>
    <b v="0"/>
    <n v="176"/>
    <b v="1"/>
    <x v="30"/>
    <n v="16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x v="1"/>
    <n v="1439625059"/>
    <n v="1436860259"/>
    <b v="0"/>
    <n v="1019"/>
    <b v="1"/>
    <x v="30"/>
    <n v="109"/>
    <n v="0.43"/>
    <x v="2"/>
    <x v="30"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x v="5"/>
    <n v="1488390735"/>
    <n v="1484070735"/>
    <b v="0"/>
    <n v="113"/>
    <b v="1"/>
    <x v="30"/>
    <n v="4"/>
    <n v="3.85"/>
    <x v="2"/>
    <x v="30"/>
  </r>
  <r>
    <n v="2726"/>
    <s v="Krimston TWO - Dual SIM case for iPhone"/>
    <s v="Krimston TWO: iPhone Dual SIM Case"/>
    <n v="25000"/>
    <n v="433"/>
    <x v="0"/>
    <x v="0"/>
    <x v="0"/>
    <n v="1461333311"/>
    <n v="1458741311"/>
    <b v="0"/>
    <n v="404"/>
    <b v="1"/>
    <x v="30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x v="0"/>
    <n v="1438964063"/>
    <n v="1436804063"/>
    <b v="0"/>
    <n v="707"/>
    <b v="1"/>
    <x v="30"/>
    <n v="1"/>
    <n v="0.61"/>
    <x v="2"/>
    <x v="30"/>
  </r>
  <r>
    <n v="2728"/>
    <s v="Multi-Function SSD Shield for the Raspberry Pi 2"/>
    <s v="SSD, WiFi, RTC w/Battery and high power USB all in one shield."/>
    <n v="400"/>
    <n v="430"/>
    <x v="0"/>
    <x v="0"/>
    <x v="0"/>
    <n v="1451485434"/>
    <n v="1448461434"/>
    <b v="0"/>
    <n v="392"/>
    <b v="1"/>
    <x v="30"/>
    <n v="108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x v="0"/>
    <n v="1430459197"/>
    <n v="1427867197"/>
    <b v="0"/>
    <n v="23"/>
    <b v="1"/>
    <x v="30"/>
    <n v="57"/>
    <n v="18.7"/>
    <x v="2"/>
    <x v="30"/>
  </r>
  <r>
    <n v="2730"/>
    <s v="Yaba - Portable Speaker &amp; Guitar Amp"/>
    <s v="The world's most powerful portable speaker and guitar amplifier. Turns any surface into a speaker."/>
    <n v="333"/>
    <n v="430"/>
    <x v="0"/>
    <x v="0"/>
    <x v="0"/>
    <n v="1366635575"/>
    <n v="1363611575"/>
    <b v="0"/>
    <n v="682"/>
    <b v="1"/>
    <x v="30"/>
    <n v="129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x v="0"/>
    <n v="1413604800"/>
    <n v="1408624622"/>
    <b v="0"/>
    <n v="37"/>
    <b v="1"/>
    <x v="30"/>
    <n v="143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x v="0"/>
    <n v="1369699200"/>
    <n v="1366917828"/>
    <b v="0"/>
    <n v="146"/>
    <b v="1"/>
    <x v="30"/>
    <n v="3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x v="0"/>
    <n v="1428643974"/>
    <n v="1423463574"/>
    <b v="0"/>
    <n v="119"/>
    <b v="1"/>
    <x v="30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x v="0"/>
    <n v="1476395940"/>
    <n v="1473782592"/>
    <b v="0"/>
    <n v="163"/>
    <b v="1"/>
    <x v="30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x v="1"/>
    <n v="1363204800"/>
    <n v="1360551250"/>
    <b v="0"/>
    <n v="339"/>
    <b v="1"/>
    <x v="30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x v="5"/>
    <n v="1398268773"/>
    <n v="1395676773"/>
    <b v="0"/>
    <n v="58"/>
    <b v="1"/>
    <x v="30"/>
    <n v="106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x v="0"/>
    <n v="1389812400"/>
    <n v="1386108087"/>
    <b v="0"/>
    <n v="456"/>
    <b v="1"/>
    <x v="30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x v="0"/>
    <n v="1478402804"/>
    <n v="1473218804"/>
    <b v="0"/>
    <n v="15"/>
    <b v="1"/>
    <x v="30"/>
    <n v="0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x v="1"/>
    <n v="1399324717"/>
    <n v="1395436717"/>
    <b v="0"/>
    <n v="191"/>
    <b v="1"/>
    <x v="30"/>
    <n v="101"/>
    <n v="2.23"/>
    <x v="2"/>
    <x v="30"/>
  </r>
  <r>
    <n v="2740"/>
    <s v="Vertical Garden Prototype"/>
    <s v="I am interested in testing the plant yields of this vertical garden as well as some other applications"/>
    <n v="1750"/>
    <n v="425"/>
    <x v="0"/>
    <x v="0"/>
    <x v="0"/>
    <n v="1426117552"/>
    <n v="1423529152"/>
    <b v="0"/>
    <n v="17"/>
    <b v="1"/>
    <x v="30"/>
    <n v="24"/>
    <n v="25"/>
    <x v="2"/>
    <x v="30"/>
  </r>
  <r>
    <n v="2741"/>
    <s v="Mrs. Brown and Her Lost Puppy."/>
    <s v="Help me publish my 1st children's book as an aspiring author!"/>
    <n v="110"/>
    <n v="420.99"/>
    <x v="2"/>
    <x v="0"/>
    <x v="0"/>
    <n v="1413770820"/>
    <n v="1412005602"/>
    <b v="0"/>
    <n v="4"/>
    <b v="0"/>
    <x v="39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x v="0"/>
    <n v="1337102187"/>
    <n v="1335892587"/>
    <b v="0"/>
    <n v="18"/>
    <b v="0"/>
    <x v="39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x v="0"/>
    <n v="1476863607"/>
    <n v="1474271607"/>
    <b v="0"/>
    <n v="0"/>
    <b v="0"/>
    <x v="39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x v="0"/>
    <n v="1330478998"/>
    <n v="1327886998"/>
    <b v="0"/>
    <n v="22"/>
    <b v="0"/>
    <x v="39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x v="0"/>
    <n v="1342309368"/>
    <n v="1337125368"/>
    <b v="0"/>
    <n v="49"/>
    <b v="0"/>
    <x v="39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x v="0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x v="0"/>
    <n v="1339816200"/>
    <n v="1337095997"/>
    <b v="0"/>
    <n v="4"/>
    <b v="0"/>
    <x v="39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x v="0"/>
    <n v="1472835802"/>
    <n v="1470243802"/>
    <b v="0"/>
    <n v="4"/>
    <b v="0"/>
    <x v="39"/>
    <n v="2"/>
    <n v="102.75"/>
    <x v="3"/>
    <x v="39"/>
  </r>
  <r>
    <n v="2749"/>
    <s v="A Tree is a Tree, no matter what you see.  CHILDREN'S BOOK"/>
    <s v="Self-publishing my children's book."/>
    <n v="350"/>
    <n v="410"/>
    <x v="2"/>
    <x v="0"/>
    <x v="0"/>
    <n v="1428171037"/>
    <n v="1425582637"/>
    <b v="0"/>
    <n v="2"/>
    <b v="0"/>
    <x v="39"/>
    <n v="117"/>
    <n v="205"/>
    <x v="3"/>
    <x v="39"/>
  </r>
  <r>
    <n v="2750"/>
    <s v="My Child, My Blessing"/>
    <s v="This is a journal where parents daily write something positive about their child.  Places for pictures, too."/>
    <n v="50000"/>
    <n v="410"/>
    <x v="2"/>
    <x v="0"/>
    <x v="0"/>
    <n v="1341086400"/>
    <n v="1340055345"/>
    <b v="0"/>
    <n v="0"/>
    <b v="0"/>
    <x v="39"/>
    <n v="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x v="0"/>
    <n v="1403039842"/>
    <n v="1397855842"/>
    <b v="0"/>
    <n v="0"/>
    <b v="0"/>
    <x v="39"/>
    <n v="2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x v="0"/>
    <n v="1324232504"/>
    <n v="1320776504"/>
    <b v="0"/>
    <n v="14"/>
    <b v="0"/>
    <x v="39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x v="0"/>
    <n v="1346017023"/>
    <n v="1343425023"/>
    <b v="0"/>
    <n v="8"/>
    <b v="0"/>
    <x v="39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x v="0"/>
    <n v="1410448551"/>
    <n v="1407856551"/>
    <b v="0"/>
    <n v="0"/>
    <b v="0"/>
    <x v="39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x v="3"/>
    <n v="1428519527"/>
    <n v="1425927527"/>
    <b v="0"/>
    <n v="15"/>
    <b v="0"/>
    <x v="39"/>
    <n v="13"/>
    <n v="26.87"/>
    <x v="3"/>
    <x v="39"/>
  </r>
  <r>
    <n v="2756"/>
    <s v="The Most Basic of Truths"/>
    <s v="We all pray to the same God no matter what name we might refer to Him as.  Our children deserve to know this basic truth."/>
    <n v="15000"/>
    <n v="403"/>
    <x v="2"/>
    <x v="0"/>
    <x v="0"/>
    <n v="1389476201"/>
    <n v="1386884201"/>
    <b v="0"/>
    <n v="33"/>
    <b v="0"/>
    <x v="39"/>
    <n v="3"/>
    <n v="12.21"/>
    <x v="3"/>
    <x v="39"/>
  </r>
  <r>
    <n v="2757"/>
    <s v="C is for Crooked"/>
    <s v="A children's letter book that Lampoons Hillary Clinton"/>
    <n v="5000"/>
    <n v="403"/>
    <x v="2"/>
    <x v="0"/>
    <x v="0"/>
    <n v="1470498332"/>
    <n v="1469202332"/>
    <b v="0"/>
    <n v="2"/>
    <b v="0"/>
    <x v="39"/>
    <n v="8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x v="2"/>
    <n v="1476095783"/>
    <n v="1474886183"/>
    <b v="0"/>
    <n v="6"/>
    <b v="0"/>
    <x v="39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x v="2"/>
    <n v="1468658866"/>
    <n v="1464943666"/>
    <b v="0"/>
    <n v="2"/>
    <b v="0"/>
    <x v="39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x v="1"/>
    <n v="1371726258"/>
    <n v="1369134258"/>
    <b v="0"/>
    <n v="0"/>
    <b v="0"/>
    <x v="39"/>
    <n v="40"/>
    <n v="0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x v="0"/>
    <n v="1357176693"/>
    <n v="1354584693"/>
    <b v="0"/>
    <n v="4"/>
    <b v="0"/>
    <x v="39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x v="0"/>
    <n v="1332114795"/>
    <n v="1326934395"/>
    <b v="0"/>
    <n v="1"/>
    <b v="0"/>
    <x v="39"/>
    <n v="1"/>
    <n v="400"/>
    <x v="3"/>
    <x v="39"/>
  </r>
  <r>
    <n v="2763"/>
    <s v="My Christmas Star"/>
    <s v="How Santa finds childrens homes without getting lost by following certain stars."/>
    <n v="15000"/>
    <n v="400"/>
    <x v="2"/>
    <x v="0"/>
    <x v="0"/>
    <n v="1369403684"/>
    <n v="1365515684"/>
    <b v="0"/>
    <n v="3"/>
    <b v="0"/>
    <x v="39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"/>
    <n v="400"/>
    <x v="2"/>
    <x v="0"/>
    <x v="0"/>
    <n v="1338404400"/>
    <n v="1335855631"/>
    <b v="0"/>
    <n v="4"/>
    <b v="0"/>
    <x v="39"/>
    <n v="100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x v="0"/>
    <n v="1351432428"/>
    <n v="1350050028"/>
    <b v="0"/>
    <n v="0"/>
    <b v="0"/>
    <x v="39"/>
    <n v="16"/>
    <n v="0"/>
    <x v="3"/>
    <x v="39"/>
  </r>
  <r>
    <n v="2766"/>
    <s v="Jambie"/>
    <s v="Jambie is a children's book geared towards kids ages 4-9 years of age. This book teaches young children about making wise decisions."/>
    <n v="3500"/>
    <n v="400"/>
    <x v="2"/>
    <x v="0"/>
    <x v="0"/>
    <n v="1313078518"/>
    <n v="1310486518"/>
    <b v="0"/>
    <n v="4"/>
    <b v="0"/>
    <x v="39"/>
    <n v="11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x v="5"/>
    <n v="1439766050"/>
    <n v="1434582050"/>
    <b v="0"/>
    <n v="3"/>
    <b v="0"/>
    <x v="39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x v="0"/>
    <n v="1333028723"/>
    <n v="1330440323"/>
    <b v="0"/>
    <n v="34"/>
    <b v="0"/>
    <x v="39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x v="1"/>
    <n v="1401997790"/>
    <n v="1397677790"/>
    <b v="0"/>
    <n v="2"/>
    <b v="0"/>
    <x v="39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x v="0"/>
    <n v="1395158130"/>
    <n v="1392569730"/>
    <b v="0"/>
    <n v="33"/>
    <b v="0"/>
    <x v="39"/>
    <n v="128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x v="0"/>
    <n v="1359738000"/>
    <n v="1355489140"/>
    <b v="0"/>
    <n v="0"/>
    <b v="0"/>
    <x v="39"/>
    <n v="1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x v="0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x v="5"/>
    <n v="1461530721"/>
    <n v="1460666721"/>
    <b v="0"/>
    <n v="1"/>
    <b v="0"/>
    <x v="39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x v="0"/>
    <n v="1362711728"/>
    <n v="1360119728"/>
    <b v="0"/>
    <n v="13"/>
    <b v="0"/>
    <x v="39"/>
    <n v="58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x v="0"/>
    <n v="1323994754"/>
    <n v="1321402754"/>
    <b v="0"/>
    <n v="2"/>
    <b v="0"/>
    <x v="39"/>
    <n v="11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x v="0"/>
    <n v="1434092876"/>
    <n v="1431414476"/>
    <b v="0"/>
    <n v="36"/>
    <b v="0"/>
    <x v="39"/>
    <n v="19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x v="0"/>
    <n v="1437149004"/>
    <n v="1434557004"/>
    <b v="0"/>
    <n v="1"/>
    <b v="0"/>
    <x v="39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x v="0"/>
    <n v="1409009306"/>
    <n v="1406417306"/>
    <b v="0"/>
    <n v="15"/>
    <b v="0"/>
    <x v="39"/>
    <n v="125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x v="0"/>
    <n v="1448204621"/>
    <n v="1445609021"/>
    <b v="0"/>
    <n v="1"/>
    <b v="0"/>
    <x v="39"/>
    <n v="0"/>
    <n v="376"/>
    <x v="3"/>
    <x v="39"/>
  </r>
  <r>
    <n v="2780"/>
    <s v="Travel with baby"/>
    <s v="Turn the World with my kids, and then write a book with the advice for traveling with baby"/>
    <n v="6500"/>
    <n v="375"/>
    <x v="2"/>
    <x v="13"/>
    <x v="3"/>
    <n v="1489142688"/>
    <n v="1486550688"/>
    <b v="0"/>
    <n v="0"/>
    <b v="0"/>
    <x v="39"/>
    <n v="6"/>
    <n v="0"/>
    <x v="3"/>
    <x v="39"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x v="0"/>
    <n v="1423724400"/>
    <n v="1421274954"/>
    <b v="0"/>
    <n v="28"/>
    <b v="1"/>
    <x v="6"/>
    <n v="125"/>
    <n v="13.39"/>
    <x v="1"/>
    <x v="6"/>
  </r>
  <r>
    <n v="2782"/>
    <s v="Better Than Ever Productions presents Geezer Game"/>
    <s v="The premiere theatre troupe in SE Michigan offering acting opportunities for the 50+ actor."/>
    <n v="10000"/>
    <n v="375"/>
    <x v="0"/>
    <x v="0"/>
    <x v="0"/>
    <n v="1424149140"/>
    <n v="1421964718"/>
    <b v="0"/>
    <n v="18"/>
    <b v="1"/>
    <x v="6"/>
    <n v="4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x v="1"/>
    <n v="1429793446"/>
    <n v="1428583846"/>
    <b v="0"/>
    <n v="61"/>
    <b v="1"/>
    <x v="6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x v="0"/>
    <n v="1414608843"/>
    <n v="1412794443"/>
    <b v="0"/>
    <n v="108"/>
    <b v="1"/>
    <x v="6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x v="0"/>
    <n v="1470430800"/>
    <n v="1467865967"/>
    <b v="0"/>
    <n v="142"/>
    <b v="1"/>
    <x v="6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x v="1"/>
    <n v="1404913180"/>
    <n v="1403703580"/>
    <b v="0"/>
    <n v="74"/>
    <b v="1"/>
    <x v="6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x v="0"/>
    <n v="1405658752"/>
    <n v="1403066752"/>
    <b v="0"/>
    <n v="38"/>
    <b v="1"/>
    <x v="6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x v="0"/>
    <n v="1469811043"/>
    <n v="1467219043"/>
    <b v="0"/>
    <n v="20"/>
    <b v="1"/>
    <x v="6"/>
    <n v="10"/>
    <n v="18.05"/>
    <x v="1"/>
    <x v="6"/>
  </r>
  <r>
    <n v="2789"/>
    <s v="The Adventurers Club"/>
    <s v="BNT's Biggest Adventure So Far: Our 2015 full length production!"/>
    <n v="50000"/>
    <n v="360"/>
    <x v="0"/>
    <x v="0"/>
    <x v="0"/>
    <n v="1426132800"/>
    <n v="1424477934"/>
    <b v="0"/>
    <n v="24"/>
    <b v="1"/>
    <x v="6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x v="0"/>
    <n v="1423693903"/>
    <n v="1421101903"/>
    <b v="0"/>
    <n v="66"/>
    <b v="1"/>
    <x v="6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x v="0"/>
    <n v="1473393600"/>
    <n v="1470778559"/>
    <b v="0"/>
    <n v="28"/>
    <b v="1"/>
    <x v="6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x v="0"/>
    <n v="1439357559"/>
    <n v="1435469559"/>
    <b v="0"/>
    <n v="24"/>
    <b v="1"/>
    <x v="6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x v="2"/>
    <n v="1437473005"/>
    <n v="1434881005"/>
    <b v="0"/>
    <n v="73"/>
    <b v="1"/>
    <x v="6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x v="1"/>
    <n v="1457031600"/>
    <n v="1455640559"/>
    <b v="0"/>
    <n v="3"/>
    <b v="1"/>
    <x v="6"/>
    <n v="18"/>
    <n v="119.33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x v="0"/>
    <n v="1402095600"/>
    <n v="1400675841"/>
    <b v="0"/>
    <n v="20"/>
    <b v="1"/>
    <x v="6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x v="1"/>
    <n v="1404564028"/>
    <n v="1401972028"/>
    <b v="0"/>
    <n v="21"/>
    <b v="1"/>
    <x v="6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x v="1"/>
    <n v="1404858840"/>
    <n v="1402266840"/>
    <b v="0"/>
    <n v="94"/>
    <b v="1"/>
    <x v="6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x v="1"/>
    <n v="1438358400"/>
    <n v="1437063121"/>
    <b v="0"/>
    <n v="139"/>
    <b v="1"/>
    <x v="6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x v="1"/>
    <n v="1466179200"/>
    <n v="1463466070"/>
    <b v="0"/>
    <n v="130"/>
    <b v="1"/>
    <x v="6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x v="1"/>
    <n v="1420377366"/>
    <n v="1415193366"/>
    <b v="0"/>
    <n v="31"/>
    <b v="1"/>
    <x v="6"/>
    <n v="4"/>
    <n v="11.29"/>
    <x v="1"/>
    <x v="6"/>
  </r>
  <r>
    <n v="2801"/>
    <s v="A Dream Play"/>
    <s v="Arise Theatre Company's production of August Strindberg's expressionist masterpiece 'A Dream Play'."/>
    <n v="250"/>
    <n v="350"/>
    <x v="0"/>
    <x v="2"/>
    <x v="2"/>
    <n v="1412938800"/>
    <n v="1411019409"/>
    <b v="0"/>
    <n v="13"/>
    <b v="1"/>
    <x v="6"/>
    <n v="14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x v="1"/>
    <n v="1438875107"/>
    <n v="1436283107"/>
    <b v="0"/>
    <n v="90"/>
    <b v="1"/>
    <x v="6"/>
    <n v="16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x v="0"/>
    <n v="1437004800"/>
    <n v="1433295276"/>
    <b v="0"/>
    <n v="141"/>
    <b v="1"/>
    <x v="6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x v="1"/>
    <n v="1411987990"/>
    <n v="1409395990"/>
    <b v="0"/>
    <n v="23"/>
    <b v="1"/>
    <x v="6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x v="1"/>
    <n v="1440245273"/>
    <n v="1438085273"/>
    <b v="0"/>
    <n v="18"/>
    <b v="1"/>
    <x v="6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x v="1"/>
    <n v="1438772400"/>
    <n v="1435645490"/>
    <b v="0"/>
    <n v="76"/>
    <b v="1"/>
    <x v="6"/>
    <n v="6"/>
    <n v="4.49"/>
    <x v="1"/>
    <x v="6"/>
  </r>
  <r>
    <n v="2807"/>
    <s v="The Commission Theatre Co."/>
    <s v="Bringing Shakespeare back to the Playwrights"/>
    <n v="300"/>
    <n v="340"/>
    <x v="0"/>
    <x v="0"/>
    <x v="0"/>
    <n v="1435611438"/>
    <n v="1433019438"/>
    <b v="0"/>
    <n v="93"/>
    <b v="1"/>
    <x v="6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x v="0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x v="0"/>
    <n v="1459348740"/>
    <n v="1458647725"/>
    <b v="0"/>
    <n v="21"/>
    <b v="1"/>
    <x v="6"/>
    <n v="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x v="0"/>
    <n v="1401595140"/>
    <n v="1398828064"/>
    <b v="0"/>
    <n v="57"/>
    <b v="1"/>
    <x v="6"/>
    <n v="7"/>
    <n v="5.88"/>
    <x v="1"/>
    <x v="6"/>
  </r>
  <r>
    <n v="2811"/>
    <s v="Ray Gunn and Starburst"/>
    <s v="Ray Gunn and Starburst is an audio sci-fi/comedy sending up the tropes of classic and pulp science-fiction."/>
    <n v="60000"/>
    <n v="335"/>
    <x v="0"/>
    <x v="1"/>
    <x v="1"/>
    <n v="1424692503"/>
    <n v="1422100503"/>
    <b v="0"/>
    <n v="108"/>
    <b v="1"/>
    <x v="6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x v="5"/>
    <n v="1428292800"/>
    <n v="1424368298"/>
    <b v="0"/>
    <n v="83"/>
    <b v="1"/>
    <x v="6"/>
    <n v="0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x v="0"/>
    <n v="1481737761"/>
    <n v="1479577761"/>
    <b v="0"/>
    <n v="96"/>
    <b v="1"/>
    <x v="6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x v="1"/>
    <n v="1431164115"/>
    <n v="1428572115"/>
    <b v="0"/>
    <n v="64"/>
    <b v="1"/>
    <x v="6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x v="5"/>
    <n v="1470595109"/>
    <n v="1468003109"/>
    <b v="0"/>
    <n v="14"/>
    <b v="1"/>
    <x v="6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x v="1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x v="1"/>
    <x v="1"/>
    <n v="1425136462"/>
    <n v="1421680462"/>
    <b v="0"/>
    <n v="33"/>
    <b v="1"/>
    <x v="6"/>
    <n v="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x v="0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x v="1"/>
    <n v="1434285409"/>
    <n v="1431693409"/>
    <b v="0"/>
    <n v="104"/>
    <b v="1"/>
    <x v="6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x v="1"/>
    <n v="1456444800"/>
    <n v="1454337589"/>
    <b v="0"/>
    <n v="20"/>
    <b v="1"/>
    <x v="6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x v="1"/>
    <n v="1411510135"/>
    <n v="1408918135"/>
    <b v="0"/>
    <n v="35"/>
    <b v="1"/>
    <x v="6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x v="0"/>
    <n v="1427469892"/>
    <n v="1424881492"/>
    <b v="0"/>
    <n v="94"/>
    <b v="1"/>
    <x v="6"/>
    <n v="160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x v="1"/>
    <n v="1427842740"/>
    <n v="1425428206"/>
    <b v="0"/>
    <n v="14"/>
    <b v="1"/>
    <x v="6"/>
    <n v="32"/>
    <n v="22.86"/>
    <x v="1"/>
    <x v="6"/>
  </r>
  <r>
    <n v="2824"/>
    <s v="The Rooftop"/>
    <s v="I wrote a One Act play called The Rooftop for a Female Playwright's festival. Every little bit helps!"/>
    <n v="300"/>
    <n v="317"/>
    <x v="0"/>
    <x v="0"/>
    <x v="0"/>
    <n v="1434159780"/>
    <n v="1431412196"/>
    <b v="0"/>
    <n v="15"/>
    <b v="1"/>
    <x v="6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x v="1"/>
    <n v="1449255686"/>
    <n v="1446663686"/>
    <b v="0"/>
    <n v="51"/>
    <b v="1"/>
    <x v="6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x v="0"/>
    <n v="1436511600"/>
    <n v="1434415812"/>
    <b v="0"/>
    <n v="19"/>
    <b v="1"/>
    <x v="6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x v="0"/>
    <n v="1464971400"/>
    <n v="1462379066"/>
    <b v="0"/>
    <n v="23"/>
    <b v="1"/>
    <x v="6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x v="1"/>
    <n v="1443826800"/>
    <n v="1441606869"/>
    <b v="0"/>
    <n v="97"/>
    <b v="1"/>
    <x v="6"/>
    <n v="103"/>
    <n v="3.2"/>
    <x v="1"/>
    <x v="6"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x v="1"/>
    <n v="1464863118"/>
    <n v="1462443918"/>
    <b v="0"/>
    <n v="76"/>
    <b v="1"/>
    <x v="6"/>
    <n v="0"/>
    <n v="4.08"/>
    <x v="1"/>
    <x v="6"/>
  </r>
  <r>
    <n v="2830"/>
    <s v="Nakhtik and Avalon"/>
    <s v="Avalon is a new South African Township play and Nakhtik is a  danced political lecture."/>
    <n v="25000"/>
    <n v="310"/>
    <x v="0"/>
    <x v="0"/>
    <x v="0"/>
    <n v="1399867140"/>
    <n v="1398802148"/>
    <b v="0"/>
    <n v="11"/>
    <b v="1"/>
    <x v="6"/>
    <n v="1"/>
    <n v="28.18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x v="0"/>
    <n v="1437076070"/>
    <n v="1434484070"/>
    <b v="0"/>
    <n v="52"/>
    <b v="1"/>
    <x v="6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x v="1"/>
    <n v="1416780000"/>
    <n v="1414342894"/>
    <b v="0"/>
    <n v="95"/>
    <b v="1"/>
    <x v="6"/>
    <n v="0"/>
    <n v="3.21"/>
    <x v="1"/>
    <x v="6"/>
  </r>
  <r>
    <n v="2833"/>
    <s v="Star Man Rocket Man"/>
    <s v="A new play about exploring outer space"/>
    <n v="1500"/>
    <n v="302"/>
    <x v="0"/>
    <x v="0"/>
    <x v="0"/>
    <n v="1444528800"/>
    <n v="1442804633"/>
    <b v="0"/>
    <n v="35"/>
    <b v="1"/>
    <x v="6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x v="1"/>
    <n v="1422658930"/>
    <n v="1421362930"/>
    <b v="0"/>
    <n v="21"/>
    <b v="1"/>
    <x v="6"/>
    <n v="2"/>
    <n v="14.33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x v="1"/>
    <n v="1449273600"/>
    <n v="1446742417"/>
    <b v="0"/>
    <n v="93"/>
    <b v="1"/>
    <x v="6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x v="0"/>
    <n v="1487393940"/>
    <n v="1484115418"/>
    <b v="0"/>
    <n v="11"/>
    <b v="1"/>
    <x v="6"/>
    <n v="100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x v="5"/>
    <n v="1449701284"/>
    <n v="1446241684"/>
    <b v="0"/>
    <n v="21"/>
    <b v="1"/>
    <x v="6"/>
    <n v="241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x v="0"/>
    <n v="1407967200"/>
    <n v="1406039696"/>
    <b v="0"/>
    <n v="54"/>
    <b v="1"/>
    <x v="6"/>
    <n v="12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x v="0"/>
    <n v="1408942740"/>
    <n v="1406958354"/>
    <b v="0"/>
    <n v="31"/>
    <b v="1"/>
    <x v="6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x v="1"/>
    <n v="1426698000"/>
    <n v="1424825479"/>
    <b v="0"/>
    <n v="132"/>
    <b v="1"/>
    <x v="6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300"/>
    <n v="300"/>
    <x v="2"/>
    <x v="1"/>
    <x v="1"/>
    <n v="1450032297"/>
    <n v="1444844697"/>
    <b v="0"/>
    <n v="1"/>
    <b v="0"/>
    <x v="6"/>
    <n v="100"/>
    <n v="300"/>
    <x v="1"/>
    <x v="6"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x v="1"/>
    <n v="1403348400"/>
    <n v="1401058295"/>
    <b v="0"/>
    <n v="0"/>
    <b v="0"/>
    <x v="6"/>
    <n v="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x v="0"/>
    <n v="1465790400"/>
    <n v="1462210950"/>
    <b v="0"/>
    <n v="0"/>
    <b v="0"/>
    <x v="6"/>
    <n v="1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x v="3"/>
    <n v="1483535180"/>
    <n v="1480943180"/>
    <b v="0"/>
    <n v="1"/>
    <b v="0"/>
    <x v="6"/>
    <n v="3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x v="0"/>
    <n v="1433723033"/>
    <n v="1428539033"/>
    <b v="0"/>
    <n v="39"/>
    <b v="0"/>
    <x v="6"/>
    <n v="5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x v="0"/>
    <n v="1432917394"/>
    <n v="1429029394"/>
    <b v="0"/>
    <n v="0"/>
    <b v="0"/>
    <x v="6"/>
    <n v="100"/>
    <n v="0"/>
    <x v="1"/>
    <x v="6"/>
  </r>
  <r>
    <n v="2847"/>
    <s v="COLOR ME"/>
    <s v="Dark secrets come to light when Mariah meets Stella. They find a way to face the south's largest elephant in the room: RACISM."/>
    <n v="2500"/>
    <n v="300"/>
    <x v="2"/>
    <x v="0"/>
    <x v="0"/>
    <n v="1464031265"/>
    <n v="1458847265"/>
    <b v="0"/>
    <n v="0"/>
    <b v="0"/>
    <x v="6"/>
    <n v="12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x v="0"/>
    <n v="1432913659"/>
    <n v="1430321659"/>
    <b v="0"/>
    <n v="3"/>
    <b v="0"/>
    <x v="6"/>
    <n v="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x v="1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x v="0"/>
    <n v="1409962211"/>
    <n v="1407370211"/>
    <b v="0"/>
    <n v="13"/>
    <b v="0"/>
    <x v="6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x v="3"/>
    <n v="1454109420"/>
    <n v="1453334629"/>
    <b v="0"/>
    <n v="0"/>
    <b v="0"/>
    <x v="6"/>
    <n v="1"/>
    <n v="0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x v="0"/>
    <n v="1403312703"/>
    <n v="1400720703"/>
    <b v="0"/>
    <n v="6"/>
    <b v="0"/>
    <x v="6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x v="5"/>
    <n v="1410669297"/>
    <n v="1405485297"/>
    <b v="0"/>
    <n v="0"/>
    <b v="0"/>
    <x v="6"/>
    <n v="290"/>
    <n v="0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x v="1"/>
    <n v="1431018719"/>
    <n v="1429290719"/>
    <b v="0"/>
    <n v="14"/>
    <b v="0"/>
    <x v="6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x v="0"/>
    <n v="1454110440"/>
    <n v="1451607071"/>
    <b v="0"/>
    <n v="5"/>
    <b v="0"/>
    <x v="6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x v="0"/>
    <n v="1439069640"/>
    <n v="1433897647"/>
    <b v="0"/>
    <n v="6"/>
    <b v="0"/>
    <x v="6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x v="10"/>
    <n v="1487613600"/>
    <n v="1482444295"/>
    <b v="0"/>
    <n v="15"/>
    <b v="0"/>
    <x v="6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x v="3"/>
    <n v="1417778880"/>
    <n v="1415711095"/>
    <b v="0"/>
    <n v="0"/>
    <b v="0"/>
    <x v="6"/>
    <n v="14"/>
    <n v="0"/>
    <x v="1"/>
    <x v="6"/>
  </r>
  <r>
    <n v="2859"/>
    <s v="Grover Theatre Company (GTC)"/>
    <s v="A theatre company that will create works to inspire young people and get everyone involved."/>
    <n v="10000"/>
    <n v="285"/>
    <x v="2"/>
    <x v="2"/>
    <x v="2"/>
    <n v="1444984904"/>
    <n v="1439800904"/>
    <b v="0"/>
    <n v="1"/>
    <b v="0"/>
    <x v="6"/>
    <n v="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x v="0"/>
    <n v="1466363576"/>
    <n v="1461179576"/>
    <b v="0"/>
    <n v="9"/>
    <b v="0"/>
    <x v="6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x v="2"/>
    <n v="1443103848"/>
    <n v="1441894248"/>
    <b v="0"/>
    <n v="3"/>
    <b v="0"/>
    <x v="6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x v="0"/>
    <n v="1403636229"/>
    <n v="1401044229"/>
    <b v="0"/>
    <n v="3"/>
    <b v="0"/>
    <x v="6"/>
    <n v="37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x v="0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100000"/>
    <n v="280"/>
    <x v="2"/>
    <x v="1"/>
    <x v="1"/>
    <n v="1437139080"/>
    <n v="1434552207"/>
    <b v="0"/>
    <n v="3"/>
    <b v="0"/>
    <x v="6"/>
    <n v="0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x v="0"/>
    <n v="1420512259"/>
    <n v="1415328259"/>
    <b v="0"/>
    <n v="0"/>
    <b v="0"/>
    <x v="6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x v="0"/>
    <n v="1476482400"/>
    <n v="1473893721"/>
    <b v="0"/>
    <n v="2"/>
    <b v="0"/>
    <x v="6"/>
    <n v="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x v="0"/>
    <n v="1467604800"/>
    <n v="1465533672"/>
    <b v="0"/>
    <n v="10"/>
    <b v="0"/>
    <x v="6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x v="0"/>
    <n v="1475697054"/>
    <n v="1473105054"/>
    <b v="0"/>
    <n v="60"/>
    <b v="0"/>
    <x v="6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x v="0"/>
    <n v="1468937681"/>
    <n v="1466345681"/>
    <b v="0"/>
    <n v="5"/>
    <b v="0"/>
    <x v="6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x v="0"/>
    <n v="1400301165"/>
    <n v="1397709165"/>
    <b v="0"/>
    <n v="9"/>
    <b v="0"/>
    <x v="6"/>
    <n v="0"/>
    <n v="30.78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x v="0"/>
    <n v="1419183813"/>
    <n v="1417455813"/>
    <b v="0"/>
    <n v="13"/>
    <b v="0"/>
    <x v="6"/>
    <n v="139"/>
    <n v="21.31"/>
    <x v="1"/>
    <x v="6"/>
  </r>
  <r>
    <n v="2872"/>
    <s v="Loud Arts"/>
    <s v="Local Theatre group in Loudoun County, Virginia. Looking for funds to start producing shows!"/>
    <n v="32000"/>
    <n v="276"/>
    <x v="2"/>
    <x v="0"/>
    <x v="0"/>
    <n v="1434768438"/>
    <n v="1429584438"/>
    <b v="0"/>
    <n v="0"/>
    <b v="0"/>
    <x v="6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x v="0"/>
    <n v="1422473831"/>
    <n v="1419881831"/>
    <b v="0"/>
    <n v="8"/>
    <b v="0"/>
    <x v="6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x v="0"/>
    <n v="1484684186"/>
    <n v="1482092186"/>
    <b v="0"/>
    <n v="3"/>
    <b v="0"/>
    <x v="6"/>
    <n v="3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x v="0"/>
    <n v="1462417493"/>
    <n v="1459825493"/>
    <b v="0"/>
    <n v="3"/>
    <b v="0"/>
    <x v="6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x v="0"/>
    <n v="1437069079"/>
    <n v="1434477079"/>
    <b v="0"/>
    <n v="0"/>
    <b v="0"/>
    <x v="6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x v="0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x v="1"/>
    <n v="1435934795"/>
    <n v="1430750795"/>
    <b v="0"/>
    <n v="4"/>
    <b v="0"/>
    <x v="6"/>
    <n v="6"/>
    <n v="67.5"/>
    <x v="1"/>
    <x v="6"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x v="0"/>
    <n v="1453310661"/>
    <n v="1450718661"/>
    <b v="0"/>
    <n v="1"/>
    <b v="0"/>
    <x v="6"/>
    <n v="0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x v="0"/>
    <n v="1440090300"/>
    <n v="1436305452"/>
    <b v="0"/>
    <n v="29"/>
    <b v="0"/>
    <x v="6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x v="0"/>
    <n v="1417620036"/>
    <n v="1412432436"/>
    <b v="0"/>
    <n v="0"/>
    <b v="0"/>
    <x v="6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x v="0"/>
    <n v="1462112318"/>
    <n v="1459520318"/>
    <b v="0"/>
    <n v="4"/>
    <b v="0"/>
    <x v="6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x v="0"/>
    <n v="1454734740"/>
    <n v="1451684437"/>
    <b v="0"/>
    <n v="5"/>
    <b v="0"/>
    <x v="6"/>
    <n v="7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x v="0"/>
    <n v="1417800435"/>
    <n v="1415208435"/>
    <b v="0"/>
    <n v="4"/>
    <b v="0"/>
    <x v="6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x v="0"/>
    <n v="1426294201"/>
    <n v="1423705801"/>
    <b v="0"/>
    <n v="5"/>
    <b v="0"/>
    <x v="6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x v="0"/>
    <n v="1442635140"/>
    <n v="1442243484"/>
    <b v="0"/>
    <n v="1"/>
    <b v="0"/>
    <x v="6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x v="0"/>
    <n v="1420971324"/>
    <n v="1418379324"/>
    <b v="0"/>
    <n v="1"/>
    <b v="0"/>
    <x v="6"/>
    <n v="104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x v="0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x v="0"/>
    <n v="1409344985"/>
    <n v="1406752985"/>
    <b v="0"/>
    <n v="14"/>
    <b v="0"/>
    <x v="6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x v="0"/>
    <n v="1407553200"/>
    <n v="1405100992"/>
    <b v="0"/>
    <n v="3"/>
    <b v="0"/>
    <x v="6"/>
    <n v="1"/>
    <n v="86.67"/>
    <x v="1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x v="0"/>
    <n v="1460751128"/>
    <n v="1455570728"/>
    <b v="0"/>
    <n v="10"/>
    <b v="0"/>
    <x v="6"/>
    <n v="52"/>
    <n v="26"/>
    <x v="1"/>
    <x v="6"/>
  </r>
  <r>
    <n v="2892"/>
    <s v="Something Precious"/>
    <s v="Something Precious is the world's first musical to alert folks to the harmful effects of technology on the human spirit."/>
    <n v="5000"/>
    <n v="260"/>
    <x v="2"/>
    <x v="0"/>
    <x v="0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800"/>
    <n v="260"/>
    <x v="2"/>
    <x v="0"/>
    <x v="0"/>
    <n v="1420768800"/>
    <n v="1415644395"/>
    <b v="0"/>
    <n v="2"/>
    <b v="0"/>
    <x v="6"/>
    <n v="33"/>
    <n v="130"/>
    <x v="1"/>
    <x v="6"/>
  </r>
  <r>
    <n v="2894"/>
    <s v="How Could You Do This To Me (The Stage Play)"/>
    <s v="This Is A Story About A Woman A Man And A Woman"/>
    <n v="60000"/>
    <n v="259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x v="0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x v="0"/>
    <n v="1481522400"/>
    <n v="1480283321"/>
    <b v="0"/>
    <n v="12"/>
    <b v="0"/>
    <x v="6"/>
    <n v="1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x v="0"/>
    <n v="1444577345"/>
    <n v="1441985458"/>
    <b v="0"/>
    <n v="3"/>
    <b v="0"/>
    <x v="6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x v="0"/>
    <n v="1446307053"/>
    <n v="1443715053"/>
    <b v="0"/>
    <n v="12"/>
    <b v="0"/>
    <x v="6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x v="0"/>
    <n v="1469325158"/>
    <n v="1464141158"/>
    <b v="0"/>
    <n v="0"/>
    <b v="0"/>
    <x v="6"/>
    <n v="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x v="0"/>
    <n v="1407562632"/>
    <n v="1404970632"/>
    <b v="0"/>
    <n v="7"/>
    <b v="0"/>
    <x v="6"/>
    <n v="13"/>
    <n v="35.86"/>
    <x v="1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x v="0"/>
    <n v="1423345339"/>
    <n v="1418161339"/>
    <b v="0"/>
    <n v="2"/>
    <b v="0"/>
    <x v="6"/>
    <n v="5"/>
    <n v="125"/>
    <x v="1"/>
    <x v="6"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x v="0"/>
    <n v="1440412396"/>
    <n v="1437820396"/>
    <b v="0"/>
    <n v="1"/>
    <b v="0"/>
    <x v="6"/>
    <n v="1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x v="0"/>
    <n v="1441771218"/>
    <n v="1436587218"/>
    <b v="0"/>
    <n v="4"/>
    <b v="0"/>
    <x v="6"/>
    <n v="25"/>
    <n v="62.5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x v="1"/>
    <n v="1415534400"/>
    <n v="1414538031"/>
    <b v="0"/>
    <n v="4"/>
    <b v="0"/>
    <x v="6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x v="0"/>
    <n v="1473211313"/>
    <n v="1472001713"/>
    <b v="0"/>
    <n v="17"/>
    <b v="0"/>
    <x v="6"/>
    <n v="3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x v="0"/>
    <n v="1438390800"/>
    <n v="1436888066"/>
    <b v="0"/>
    <n v="7"/>
    <b v="0"/>
    <x v="6"/>
    <n v="0"/>
    <n v="35.71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x v="0"/>
    <n v="1463259837"/>
    <n v="1458075837"/>
    <b v="0"/>
    <n v="2"/>
    <b v="0"/>
    <x v="6"/>
    <n v="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x v="0"/>
    <n v="1465407219"/>
    <n v="1462815219"/>
    <b v="0"/>
    <n v="5"/>
    <b v="0"/>
    <x v="6"/>
    <n v="0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x v="0"/>
    <n v="1416944760"/>
    <n v="1413527001"/>
    <b v="0"/>
    <n v="1"/>
    <b v="0"/>
    <x v="6"/>
    <n v="25"/>
    <n v="250"/>
    <x v="1"/>
    <x v="6"/>
  </r>
  <r>
    <n v="2910"/>
    <s v="Strive"/>
    <s v="Free drama, dance and singing workshops for disadvantaged young people to inspire, create and help them follow their dreams."/>
    <n v="250"/>
    <n v="250"/>
    <x v="2"/>
    <x v="1"/>
    <x v="1"/>
    <n v="1434139887"/>
    <n v="1428955887"/>
    <b v="0"/>
    <n v="1"/>
    <b v="0"/>
    <x v="6"/>
    <n v="100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x v="0"/>
    <n v="1435429626"/>
    <n v="1431973626"/>
    <b v="0"/>
    <n v="14"/>
    <b v="0"/>
    <x v="6"/>
    <n v="100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x v="0"/>
    <n v="1452827374"/>
    <n v="1450235374"/>
    <b v="0"/>
    <n v="26"/>
    <b v="0"/>
    <x v="6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x v="0"/>
    <n v="1410041339"/>
    <n v="1404857339"/>
    <b v="0"/>
    <n v="2"/>
    <b v="0"/>
    <x v="6"/>
    <n v="5"/>
    <n v="125"/>
    <x v="1"/>
    <x v="6"/>
  </r>
  <r>
    <n v="2914"/>
    <s v="Hercules the Panto"/>
    <s v="Hercules must complete four challenges in order to meet the father he never knew"/>
    <n v="10000"/>
    <n v="250"/>
    <x v="2"/>
    <x v="1"/>
    <x v="1"/>
    <n v="1426365994"/>
    <n v="1421185594"/>
    <b v="0"/>
    <n v="1"/>
    <b v="0"/>
    <x v="6"/>
    <n v="3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x v="1"/>
    <n v="1458117190"/>
    <n v="1455528790"/>
    <b v="0"/>
    <n v="3"/>
    <b v="0"/>
    <x v="6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x v="1"/>
    <n v="1400498789"/>
    <n v="1398511589"/>
    <b v="0"/>
    <n v="7"/>
    <b v="0"/>
    <x v="6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x v="0"/>
    <n v="1442381847"/>
    <n v="1440826647"/>
    <b v="0"/>
    <n v="9"/>
    <b v="0"/>
    <x v="6"/>
    <n v="3"/>
    <n v="26.78"/>
    <x v="1"/>
    <x v="6"/>
  </r>
  <r>
    <n v="2918"/>
    <s v="When Johnny Comes Marching Home"/>
    <s v="A meta-theatrical retelling of Chekhov's Three Sisters, framed with Civil War Hymns, Dance, and wild theatricality."/>
    <n v="14500"/>
    <n v="241"/>
    <x v="2"/>
    <x v="0"/>
    <x v="0"/>
    <n v="1446131207"/>
    <n v="1443712007"/>
    <b v="0"/>
    <n v="20"/>
    <b v="0"/>
    <x v="6"/>
    <n v="2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x v="0"/>
    <n v="1407250329"/>
    <n v="1404658329"/>
    <b v="0"/>
    <n v="6"/>
    <b v="0"/>
    <x v="6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x v="5"/>
    <n v="1427306470"/>
    <n v="1424718070"/>
    <b v="0"/>
    <n v="13"/>
    <b v="0"/>
    <x v="6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x v="0"/>
    <n v="1411679804"/>
    <n v="1409087804"/>
    <b v="0"/>
    <n v="3"/>
    <b v="1"/>
    <x v="40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x v="1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x v="0"/>
    <n v="1422068400"/>
    <n v="1420774779"/>
    <b v="0"/>
    <n v="10"/>
    <b v="1"/>
    <x v="40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x v="0"/>
    <n v="1431143940"/>
    <n v="1428585710"/>
    <b v="0"/>
    <n v="147"/>
    <b v="1"/>
    <x v="40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x v="0"/>
    <n v="1410444068"/>
    <n v="1407852068"/>
    <b v="0"/>
    <n v="199"/>
    <b v="1"/>
    <x v="40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x v="0"/>
    <n v="1424715779"/>
    <n v="1423506179"/>
    <b v="0"/>
    <n v="50"/>
    <b v="1"/>
    <x v="40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x v="0"/>
    <n v="1405400400"/>
    <n v="1402934629"/>
    <b v="0"/>
    <n v="21"/>
    <b v="1"/>
    <x v="40"/>
    <n v="12"/>
    <n v="11.14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x v="0"/>
    <n v="1457135846"/>
    <n v="1454543846"/>
    <b v="0"/>
    <n v="24"/>
    <b v="1"/>
    <x v="40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x v="0"/>
    <n v="1401024758"/>
    <n v="1398432758"/>
    <b v="0"/>
    <n v="32"/>
    <b v="1"/>
    <x v="40"/>
    <n v="2"/>
    <n v="7.2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x v="1"/>
    <n v="1431007264"/>
    <n v="1428415264"/>
    <b v="0"/>
    <n v="62"/>
    <b v="1"/>
    <x v="40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x v="5"/>
    <n v="1410761280"/>
    <n v="1408604363"/>
    <b v="0"/>
    <n v="9"/>
    <b v="1"/>
    <x v="40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x v="2"/>
    <n v="1424516400"/>
    <n v="1421812637"/>
    <b v="0"/>
    <n v="38"/>
    <b v="1"/>
    <x v="40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x v="0"/>
    <n v="1465081053"/>
    <n v="1462489053"/>
    <b v="0"/>
    <n v="54"/>
    <b v="1"/>
    <x v="40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x v="5"/>
    <n v="1402845364"/>
    <n v="1400253364"/>
    <b v="0"/>
    <n v="37"/>
    <b v="1"/>
    <x v="40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x v="0"/>
    <n v="1472490000"/>
    <n v="1467468008"/>
    <b v="0"/>
    <n v="39"/>
    <b v="1"/>
    <x v="40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x v="0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00"/>
    <n v="225"/>
    <x v="0"/>
    <x v="1"/>
    <x v="1"/>
    <n v="1405249113"/>
    <n v="1402657113"/>
    <b v="0"/>
    <n v="55"/>
    <b v="1"/>
    <x v="40"/>
    <n v="225"/>
    <n v="4.09"/>
    <x v="1"/>
    <x v="40"/>
  </r>
  <r>
    <n v="2938"/>
    <s v="Keep It Spinning."/>
    <s v="Keep It Spinning! Is an after-school, six week workshop, during which students create an musical based on on an overarching theme."/>
    <n v="600"/>
    <n v="225"/>
    <x v="0"/>
    <x v="0"/>
    <x v="0"/>
    <n v="1422636814"/>
    <n v="1420044814"/>
    <b v="0"/>
    <n v="32"/>
    <b v="1"/>
    <x v="40"/>
    <n v="38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x v="0"/>
    <n v="1409187600"/>
    <n v="1406316312"/>
    <b v="0"/>
    <n v="25"/>
    <b v="1"/>
    <x v="40"/>
    <n v="4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x v="0"/>
    <n v="1421606018"/>
    <n v="1418150018"/>
    <b v="0"/>
    <n v="33"/>
    <b v="1"/>
    <x v="40"/>
    <n v="2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x v="0"/>
    <n v="1425250955"/>
    <n v="1422658955"/>
    <b v="0"/>
    <n v="1"/>
    <b v="0"/>
    <x v="38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x v="5"/>
    <n v="1450297080"/>
    <n v="1448565459"/>
    <b v="0"/>
    <n v="202"/>
    <b v="0"/>
    <x v="38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x v="0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x v="0"/>
    <n v="1433714198"/>
    <n v="1431122198"/>
    <b v="0"/>
    <n v="1"/>
    <b v="0"/>
    <x v="38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x v="1"/>
    <n v="1471265092"/>
    <n v="1468673092"/>
    <b v="0"/>
    <n v="2"/>
    <b v="0"/>
    <x v="38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x v="0"/>
    <n v="1480007460"/>
    <n v="1475760567"/>
    <b v="0"/>
    <n v="13"/>
    <b v="0"/>
    <x v="38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x v="0"/>
    <n v="1433259293"/>
    <n v="1428075293"/>
    <b v="0"/>
    <n v="9"/>
    <b v="0"/>
    <x v="38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x v="0"/>
    <n v="1447965917"/>
    <n v="1445370317"/>
    <b v="0"/>
    <n v="2"/>
    <b v="0"/>
    <x v="38"/>
    <n v="4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x v="0"/>
    <n v="1453538752"/>
    <n v="1450946752"/>
    <b v="0"/>
    <n v="0"/>
    <b v="0"/>
    <x v="38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x v="0"/>
    <n v="1412536573"/>
    <n v="1408648573"/>
    <b v="0"/>
    <n v="58"/>
    <b v="0"/>
    <x v="38"/>
    <n v="1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x v="0"/>
    <n v="1476676800"/>
    <n v="1473957239"/>
    <b v="0"/>
    <n v="8"/>
    <b v="0"/>
    <x v="38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x v="0"/>
    <n v="1444330821"/>
    <n v="1441738821"/>
    <b v="0"/>
    <n v="3"/>
    <b v="0"/>
    <x v="38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x v="0"/>
    <n v="1489669203"/>
    <n v="1487944803"/>
    <b v="0"/>
    <n v="0"/>
    <b v="0"/>
    <x v="38"/>
    <n v="3"/>
    <n v="0"/>
    <x v="1"/>
    <x v="38"/>
  </r>
  <r>
    <n v="2955"/>
    <s v="A Stage for Stage Door Theater Company (Canceled)"/>
    <s v="Stage Door Theater needs a stage for its current and future productions. Can you help?"/>
    <n v="12000"/>
    <n v="210"/>
    <x v="1"/>
    <x v="0"/>
    <x v="0"/>
    <n v="1434476849"/>
    <n v="1431884849"/>
    <b v="0"/>
    <n v="11"/>
    <b v="0"/>
    <x v="38"/>
    <n v="2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x v="0"/>
    <n v="1462402850"/>
    <n v="1459810850"/>
    <b v="0"/>
    <n v="20"/>
    <b v="0"/>
    <x v="38"/>
    <n v="10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x v="0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100000"/>
    <n v="205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x v="1"/>
    <n v="1465258325"/>
    <n v="1462666325"/>
    <b v="0"/>
    <n v="0"/>
    <b v="0"/>
    <x v="38"/>
    <n v="41"/>
    <n v="0"/>
    <x v="1"/>
    <x v="38"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x v="0"/>
    <n v="1410459023"/>
    <n v="1407867023"/>
    <b v="0"/>
    <n v="0"/>
    <b v="0"/>
    <x v="38"/>
    <n v="1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x v="0"/>
    <n v="1427342400"/>
    <n v="1424927159"/>
    <b v="0"/>
    <n v="108"/>
    <b v="1"/>
    <x v="6"/>
    <n v="21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x v="0"/>
    <n v="1425193140"/>
    <n v="1422769906"/>
    <b v="0"/>
    <n v="20"/>
    <b v="1"/>
    <x v="6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x v="0"/>
    <n v="1435835824"/>
    <n v="1433243824"/>
    <b v="0"/>
    <n v="98"/>
    <b v="1"/>
    <x v="6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x v="0"/>
    <n v="1407360720"/>
    <n v="1404769819"/>
    <b v="0"/>
    <n v="196"/>
    <b v="1"/>
    <x v="6"/>
    <n v="17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x v="0"/>
    <n v="1436290233"/>
    <n v="1433698233"/>
    <b v="0"/>
    <n v="39"/>
    <b v="1"/>
    <x v="6"/>
    <n v="2"/>
    <n v="5.1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x v="0"/>
    <n v="1442425412"/>
    <n v="1439833412"/>
    <b v="0"/>
    <n v="128"/>
    <b v="1"/>
    <x v="6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x v="0"/>
    <n v="1425872692"/>
    <n v="1423284292"/>
    <b v="0"/>
    <n v="71"/>
    <b v="1"/>
    <x v="6"/>
    <n v="101"/>
    <n v="2.83"/>
    <x v="1"/>
    <x v="6"/>
  </r>
  <r>
    <n v="2968"/>
    <s v="The Curse of the Babywoman @ FringeNYC"/>
    <s v="The Curse of the Babywoman is real â€” and it is coming to FringeNYC this August."/>
    <n v="2000"/>
    <n v="201"/>
    <x v="0"/>
    <x v="0"/>
    <x v="0"/>
    <n v="1471406340"/>
    <n v="1470227660"/>
    <b v="0"/>
    <n v="47"/>
    <b v="1"/>
    <x v="6"/>
    <n v="10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x v="5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x v="0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x v="0"/>
    <n v="1409500078"/>
    <n v="1406908078"/>
    <b v="0"/>
    <n v="43"/>
    <b v="1"/>
    <x v="6"/>
    <n v="10"/>
    <n v="4.6500000000000004"/>
    <x v="1"/>
    <x v="6"/>
  </r>
  <r>
    <n v="2972"/>
    <s v="A Bad Plan"/>
    <s v="A group of artists. A mythical art piece. A harrowing quest. And some margaritas."/>
    <n v="200"/>
    <n v="200"/>
    <x v="0"/>
    <x v="0"/>
    <x v="0"/>
    <n v="1480899600"/>
    <n v="1479609520"/>
    <b v="0"/>
    <n v="17"/>
    <b v="1"/>
    <x v="6"/>
    <n v="10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x v="0"/>
    <n v="1451620800"/>
    <n v="1449171508"/>
    <b v="0"/>
    <n v="33"/>
    <b v="1"/>
    <x v="6"/>
    <n v="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x v="0"/>
    <n v="1411695300"/>
    <n v="1409275671"/>
    <b v="0"/>
    <n v="87"/>
    <b v="1"/>
    <x v="6"/>
    <n v="3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x v="0"/>
    <n v="1417057200"/>
    <n v="1414599886"/>
    <b v="0"/>
    <n v="113"/>
    <b v="1"/>
    <x v="6"/>
    <n v="100"/>
    <n v="1.77"/>
    <x v="1"/>
    <x v="6"/>
  </r>
  <r>
    <n v="2976"/>
    <s v="Pizza Delique"/>
    <s v="A play that addresses an important social issue, brought to light by members of the UoM Drama Society."/>
    <n v="13500"/>
    <n v="200"/>
    <x v="0"/>
    <x v="1"/>
    <x v="1"/>
    <n v="1457870400"/>
    <n v="1456421530"/>
    <b v="0"/>
    <n v="14"/>
    <b v="1"/>
    <x v="6"/>
    <n v="1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x v="0"/>
    <n v="1427076840"/>
    <n v="1421960934"/>
    <b v="0"/>
    <n v="30"/>
    <b v="1"/>
    <x v="6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x v="0"/>
    <n v="1413784740"/>
    <n v="1412954547"/>
    <b v="0"/>
    <n v="16"/>
    <b v="1"/>
    <x v="6"/>
    <n v="3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x v="0"/>
    <n v="1420524000"/>
    <n v="1419104823"/>
    <b v="0"/>
    <n v="46"/>
    <b v="1"/>
    <x v="6"/>
    <n v="5"/>
    <n v="4.26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x v="0"/>
    <n v="1440381600"/>
    <n v="1438639130"/>
    <b v="0"/>
    <n v="24"/>
    <b v="1"/>
    <x v="6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x v="3"/>
    <n v="1443014756"/>
    <n v="1439126756"/>
    <b v="1"/>
    <n v="97"/>
    <b v="1"/>
    <x v="38"/>
    <n v="130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6000"/>
    <n v="195"/>
    <x v="0"/>
    <x v="1"/>
    <x v="1"/>
    <n v="1455208143"/>
    <n v="1452616143"/>
    <b v="1"/>
    <n v="59"/>
    <b v="1"/>
    <x v="38"/>
    <n v="3"/>
    <n v="3.31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x v="0"/>
    <n v="1415722236"/>
    <n v="1410534636"/>
    <b v="1"/>
    <n v="1095"/>
    <b v="1"/>
    <x v="38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x v="0"/>
    <n v="1472020881"/>
    <n v="1469428881"/>
    <b v="1"/>
    <n v="218"/>
    <b v="1"/>
    <x v="38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x v="4"/>
    <n v="1477886400"/>
    <n v="1476228128"/>
    <b v="0"/>
    <n v="111"/>
    <b v="1"/>
    <x v="38"/>
    <n v="95"/>
    <n v="1.71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x v="1"/>
    <n v="1462100406"/>
    <n v="1456920006"/>
    <b v="0"/>
    <n v="56"/>
    <b v="1"/>
    <x v="38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x v="0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x v="1"/>
    <n v="1466412081"/>
    <n v="1463820081"/>
    <b v="0"/>
    <n v="28"/>
    <b v="1"/>
    <x v="38"/>
    <n v="4"/>
    <n v="6.68"/>
    <x v="1"/>
    <x v="38"/>
  </r>
  <r>
    <n v="2989"/>
    <s v="Let's Light Up The Gem!"/>
    <s v="Bring the movies back to Bethel, Maine."/>
    <n v="45000"/>
    <n v="186"/>
    <x v="0"/>
    <x v="0"/>
    <x v="0"/>
    <n v="1450673940"/>
    <n v="1448756962"/>
    <b v="0"/>
    <n v="364"/>
    <b v="1"/>
    <x v="38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x v="0"/>
    <n v="1452174420"/>
    <n v="1449150420"/>
    <b v="0"/>
    <n v="27"/>
    <b v="1"/>
    <x v="38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x v="0"/>
    <n v="1485547530"/>
    <n v="1483646730"/>
    <b v="0"/>
    <n v="93"/>
    <b v="1"/>
    <x v="38"/>
    <n v="3"/>
    <n v="1.99"/>
    <x v="1"/>
    <x v="38"/>
  </r>
  <r>
    <n v="2992"/>
    <s v="Th'underGrounds"/>
    <s v="Creating a non-profit CAFE &amp; VILLAGE COMMONS in SE Portland, in service to Neighbors, Kids, Artists &amp; the Underserved"/>
    <n v="450"/>
    <n v="180"/>
    <x v="0"/>
    <x v="0"/>
    <x v="0"/>
    <n v="1476037510"/>
    <n v="1473445510"/>
    <b v="0"/>
    <n v="64"/>
    <b v="1"/>
    <x v="38"/>
    <n v="40"/>
    <n v="2.81"/>
    <x v="1"/>
    <x v="38"/>
  </r>
  <r>
    <n v="2993"/>
    <s v="TRUE WEST: Think, Dog! Productions"/>
    <s v="Help us build the Kitchen from Hell!"/>
    <n v="2725"/>
    <n v="180"/>
    <x v="0"/>
    <x v="0"/>
    <x v="0"/>
    <n v="1455998867"/>
    <n v="1453406867"/>
    <b v="0"/>
    <n v="22"/>
    <b v="1"/>
    <x v="38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x v="1"/>
    <n v="1412335772"/>
    <n v="1409743772"/>
    <b v="0"/>
    <n v="59"/>
    <b v="1"/>
    <x v="38"/>
    <n v="12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x v="0"/>
    <n v="1484841471"/>
    <n v="1482249471"/>
    <b v="0"/>
    <n v="249"/>
    <b v="1"/>
    <x v="38"/>
    <n v="3"/>
    <n v="0.72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x v="0"/>
    <n v="1432677240"/>
    <n v="1427493240"/>
    <b v="0"/>
    <n v="392"/>
    <b v="1"/>
    <x v="38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x v="0"/>
    <n v="1488171540"/>
    <n v="1486661793"/>
    <b v="0"/>
    <n v="115"/>
    <b v="1"/>
    <x v="38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x v="0"/>
    <n v="1402892700"/>
    <n v="1400474329"/>
    <b v="0"/>
    <n v="433"/>
    <b v="1"/>
    <x v="38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5000"/>
    <n v="177"/>
    <x v="0"/>
    <x v="0"/>
    <x v="0"/>
    <n v="1488333600"/>
    <n v="1487094360"/>
    <b v="0"/>
    <n v="20"/>
    <b v="1"/>
    <x v="38"/>
    <n v="4"/>
    <n v="8.85"/>
    <x v="1"/>
    <x v="38"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x v="0"/>
    <n v="1485885600"/>
    <n v="1484682670"/>
    <b v="0"/>
    <n v="8"/>
    <b v="1"/>
    <x v="38"/>
    <n v="1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x v="0"/>
    <n v="1468445382"/>
    <n v="1465853382"/>
    <b v="0"/>
    <n v="175"/>
    <b v="1"/>
    <x v="38"/>
    <n v="1"/>
    <n v="1"/>
    <x v="1"/>
    <x v="38"/>
  </r>
  <r>
    <n v="3002"/>
    <s v="Help Fund the &quot;Back Room&quot; Arts Space at Jimmy's No 43!"/>
    <s v="Make the workshop/ small stage space at Jimmy's No 43 even better than before!"/>
    <n v="250000"/>
    <n v="175"/>
    <x v="0"/>
    <x v="0"/>
    <x v="0"/>
    <n v="1356552252"/>
    <n v="1353960252"/>
    <b v="0"/>
    <n v="104"/>
    <b v="1"/>
    <x v="38"/>
    <n v="0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x v="0"/>
    <n v="1456811940"/>
    <n v="1454098976"/>
    <b v="0"/>
    <n v="17"/>
    <b v="1"/>
    <x v="38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x v="0"/>
    <n v="1416089324"/>
    <n v="1413493724"/>
    <b v="0"/>
    <n v="277"/>
    <b v="1"/>
    <x v="38"/>
    <n v="2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x v="0"/>
    <n v="1412611905"/>
    <n v="1410019905"/>
    <b v="0"/>
    <n v="118"/>
    <b v="1"/>
    <x v="38"/>
    <n v="0"/>
    <n v="1.44"/>
    <x v="1"/>
    <x v="38"/>
  </r>
  <r>
    <n v="3006"/>
    <s v="ONTARIO STREET THEATRE in Port Hope."/>
    <s v="We're an affordable theatre and rental space that can be molded into anything by anyone."/>
    <n v="500"/>
    <n v="170"/>
    <x v="0"/>
    <x v="5"/>
    <x v="5"/>
    <n v="1418580591"/>
    <n v="1415988591"/>
    <b v="0"/>
    <n v="97"/>
    <b v="1"/>
    <x v="38"/>
    <n v="34"/>
    <n v="1.75"/>
    <x v="1"/>
    <x v="38"/>
  </r>
  <r>
    <n v="3007"/>
    <s v="Bethlem"/>
    <s v="Consuite for 2015 CoreCon.  An adventure into insanity."/>
    <n v="1600"/>
    <n v="170"/>
    <x v="0"/>
    <x v="0"/>
    <x v="0"/>
    <n v="1429938683"/>
    <n v="1428124283"/>
    <b v="0"/>
    <n v="20"/>
    <b v="1"/>
    <x v="38"/>
    <n v="11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x v="0"/>
    <n v="1453352719"/>
    <n v="1450760719"/>
    <b v="0"/>
    <n v="26"/>
    <b v="1"/>
    <x v="38"/>
    <n v="20"/>
    <n v="6.54"/>
    <x v="1"/>
    <x v="38"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x v="0"/>
    <n v="1417012840"/>
    <n v="1414417240"/>
    <b v="0"/>
    <n v="128"/>
    <b v="1"/>
    <x v="38"/>
    <n v="4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x v="0"/>
    <n v="1424548719"/>
    <n v="1419364719"/>
    <b v="0"/>
    <n v="15"/>
    <b v="1"/>
    <x v="38"/>
    <n v="17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x v="3"/>
    <n v="1450911540"/>
    <n v="1448536516"/>
    <b v="0"/>
    <n v="25"/>
    <b v="1"/>
    <x v="38"/>
    <n v="21"/>
    <n v="6.48"/>
    <x v="1"/>
    <x v="38"/>
  </r>
  <r>
    <n v="3012"/>
    <s v="Up-lifting Up-Fit!"/>
    <s v="Spring Theatre has recently found a new home in the heart of Winston Salem. We need your help for an up-lifting up-fit!"/>
    <n v="5000"/>
    <n v="160"/>
    <x v="0"/>
    <x v="0"/>
    <x v="0"/>
    <n v="1423587130"/>
    <n v="1421772730"/>
    <b v="0"/>
    <n v="55"/>
    <b v="1"/>
    <x v="38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x v="0"/>
    <n v="1434917049"/>
    <n v="1432325049"/>
    <b v="0"/>
    <n v="107"/>
    <b v="1"/>
    <x v="38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x v="0"/>
    <n v="1415163600"/>
    <n v="1412737080"/>
    <b v="0"/>
    <n v="557"/>
    <b v="1"/>
    <x v="38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x v="0"/>
    <n v="1402459200"/>
    <n v="1401125238"/>
    <b v="0"/>
    <n v="40"/>
    <b v="1"/>
    <x v="38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x v="0"/>
    <n v="1405688952"/>
    <n v="1400504952"/>
    <b v="0"/>
    <n v="36"/>
    <b v="1"/>
    <x v="38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x v="0"/>
    <n v="1408566243"/>
    <n v="1405974243"/>
    <b v="0"/>
    <n v="159"/>
    <b v="1"/>
    <x v="38"/>
    <n v="100"/>
    <n v="0.96"/>
    <x v="1"/>
    <x v="38"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x v="3"/>
    <n v="1437429600"/>
    <n v="1433747376"/>
    <b v="0"/>
    <n v="41"/>
    <b v="1"/>
    <x v="38"/>
    <n v="15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x v="0"/>
    <n v="1401159600"/>
    <n v="1398801620"/>
    <b v="0"/>
    <n v="226"/>
    <b v="1"/>
    <x v="38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x v="0"/>
    <n v="1439583533"/>
    <n v="1434399533"/>
    <b v="0"/>
    <n v="30"/>
    <b v="1"/>
    <x v="38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x v="0"/>
    <n v="1479794340"/>
    <n v="1476715869"/>
    <b v="0"/>
    <n v="103"/>
    <b v="1"/>
    <x v="38"/>
    <n v="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x v="0"/>
    <n v="1472338409"/>
    <n v="1468450409"/>
    <b v="0"/>
    <n v="62"/>
    <b v="1"/>
    <x v="38"/>
    <n v="1"/>
    <n v="2.44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x v="1"/>
    <n v="1434039186"/>
    <n v="1430151186"/>
    <b v="0"/>
    <n v="6"/>
    <b v="1"/>
    <x v="38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x v="0"/>
    <n v="1349567475"/>
    <n v="1346975475"/>
    <b v="0"/>
    <n v="182"/>
    <b v="1"/>
    <x v="38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x v="1"/>
    <n v="1401465600"/>
    <n v="1399032813"/>
    <b v="0"/>
    <n v="145"/>
    <b v="1"/>
    <x v="38"/>
    <n v="3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x v="1"/>
    <n v="1488538892"/>
    <n v="1487329292"/>
    <b v="0"/>
    <n v="25"/>
    <b v="1"/>
    <x v="38"/>
    <n v="2"/>
    <n v="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x v="0"/>
    <n v="1426866851"/>
    <n v="1424278451"/>
    <b v="0"/>
    <n v="320"/>
    <b v="1"/>
    <x v="38"/>
    <n v="8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x v="0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x v="0"/>
    <n v="1416285300"/>
    <n v="1413824447"/>
    <b v="0"/>
    <n v="348"/>
    <b v="1"/>
    <x v="38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x v="0"/>
    <n v="1442426171"/>
    <n v="1439834171"/>
    <b v="0"/>
    <n v="41"/>
    <b v="1"/>
    <x v="38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x v="0"/>
    <n v="1476479447"/>
    <n v="1471295447"/>
    <b v="0"/>
    <n v="29"/>
    <b v="1"/>
    <x v="38"/>
    <n v="5"/>
    <n v="5.03"/>
    <x v="1"/>
    <x v="38"/>
  </r>
  <r>
    <n v="3032"/>
    <s v="Silent Valley : A Haunting"/>
    <s v="One night only, not-for-profit, neighborhood haunted attraction that will scare your mask off! Coming this Halloween."/>
    <n v="5000"/>
    <n v="145"/>
    <x v="0"/>
    <x v="0"/>
    <x v="0"/>
    <n v="1441933459"/>
    <n v="1439341459"/>
    <b v="0"/>
    <n v="25"/>
    <b v="1"/>
    <x v="38"/>
    <n v="3"/>
    <n v="5.8"/>
    <x v="1"/>
    <x v="38"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x v="0"/>
    <n v="1471487925"/>
    <n v="1468895925"/>
    <b v="0"/>
    <n v="23"/>
    <b v="1"/>
    <x v="38"/>
    <n v="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x v="0"/>
    <n v="1477972740"/>
    <n v="1475326255"/>
    <b v="0"/>
    <n v="1260"/>
    <b v="1"/>
    <x v="38"/>
    <n v="8"/>
    <n v="0.12"/>
    <x v="1"/>
    <x v="38"/>
  </r>
  <r>
    <n v="3035"/>
    <s v="The Coalition Theater"/>
    <s v="Help create a permanent home for live comedy shows and classes in Downtown RVA."/>
    <n v="85000"/>
    <n v="142"/>
    <x v="0"/>
    <x v="0"/>
    <x v="0"/>
    <n v="1367674009"/>
    <n v="1365082009"/>
    <b v="0"/>
    <n v="307"/>
    <b v="1"/>
    <x v="38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800"/>
    <n v="141"/>
    <x v="0"/>
    <x v="0"/>
    <x v="0"/>
    <n v="1376654340"/>
    <n v="1373568644"/>
    <b v="0"/>
    <n v="329"/>
    <b v="1"/>
    <x v="38"/>
    <n v="18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x v="0"/>
    <n v="1285995540"/>
    <n v="1279574773"/>
    <b v="0"/>
    <n v="32"/>
    <b v="1"/>
    <x v="38"/>
    <n v="14"/>
    <n v="4.41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x v="0"/>
    <n v="1457071397"/>
    <n v="1451887397"/>
    <b v="0"/>
    <n v="27"/>
    <b v="1"/>
    <x v="38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x v="0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x v="0"/>
    <n v="1435359600"/>
    <n v="1434999621"/>
    <b v="0"/>
    <n v="42"/>
    <b v="1"/>
    <x v="38"/>
    <n v="7"/>
    <n v="3.33"/>
    <x v="1"/>
    <x v="38"/>
  </r>
  <r>
    <n v="3041"/>
    <s v="Lend a Hand in Our Home"/>
    <s v="Privet! Hello! Bon Jour! We are the Arlekin Players Theatre and we need a home."/>
    <n v="500"/>
    <n v="140"/>
    <x v="0"/>
    <x v="0"/>
    <x v="0"/>
    <n v="1453323048"/>
    <n v="1450731048"/>
    <b v="0"/>
    <n v="95"/>
    <b v="1"/>
    <x v="38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x v="1"/>
    <n v="1444149047"/>
    <n v="1441557047"/>
    <b v="0"/>
    <n v="37"/>
    <b v="1"/>
    <x v="38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x v="5"/>
    <n v="1429152600"/>
    <n v="1426815699"/>
    <b v="0"/>
    <n v="128"/>
    <b v="1"/>
    <x v="38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x v="0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x v="0"/>
    <n v="1408679055"/>
    <n v="1406087055"/>
    <b v="0"/>
    <n v="64"/>
    <b v="1"/>
    <x v="38"/>
    <n v="5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x v="0"/>
    <n v="1410324720"/>
    <n v="1407784586"/>
    <b v="0"/>
    <n v="58"/>
    <b v="1"/>
    <x v="38"/>
    <n v="0"/>
    <n v="2.33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x v="0"/>
    <n v="1461762960"/>
    <n v="1457999054"/>
    <b v="0"/>
    <n v="20"/>
    <b v="1"/>
    <x v="38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x v="0"/>
    <n v="1420060920"/>
    <n v="1417556262"/>
    <b v="0"/>
    <n v="47"/>
    <b v="1"/>
    <x v="38"/>
    <n v="1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x v="0"/>
    <n v="1434241255"/>
    <n v="1431649255"/>
    <b v="0"/>
    <n v="54"/>
    <b v="1"/>
    <x v="38"/>
    <n v="1"/>
    <n v="2.46"/>
    <x v="1"/>
    <x v="38"/>
  </r>
  <r>
    <n v="3050"/>
    <s v="The Black Pearl Consuite at CoreCon VIII: On Ancient Seas"/>
    <s v="Help fund The Black Pearl Consuite at CoreCon VIII: On Ancient Seas!"/>
    <n v="3000"/>
    <n v="132"/>
    <x v="0"/>
    <x v="0"/>
    <x v="0"/>
    <n v="1462420960"/>
    <n v="1459828960"/>
    <b v="0"/>
    <n v="9"/>
    <b v="1"/>
    <x v="38"/>
    <n v="4"/>
    <n v="14.67"/>
    <x v="1"/>
    <x v="38"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x v="1"/>
    <n v="1486547945"/>
    <n v="1483955945"/>
    <b v="1"/>
    <n v="35"/>
    <b v="0"/>
    <x v="38"/>
    <n v="0"/>
    <n v="3.7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x v="0"/>
    <n v="1432828740"/>
    <n v="1430237094"/>
    <b v="0"/>
    <n v="2"/>
    <b v="0"/>
    <x v="38"/>
    <n v="3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x v="0"/>
    <n v="1412222340"/>
    <n v="1407781013"/>
    <b v="0"/>
    <n v="3"/>
    <b v="0"/>
    <x v="38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x v="0"/>
    <n v="1425258240"/>
    <n v="1422043154"/>
    <b v="0"/>
    <n v="0"/>
    <b v="0"/>
    <x v="38"/>
    <n v="15"/>
    <n v="0"/>
    <x v="1"/>
    <x v="38"/>
  </r>
  <r>
    <n v="3055"/>
    <s v="Bungers surfing Museum"/>
    <s v="I have been in the Surfing business since 1962 have a collection of surfing memorabilia I would like to open a surfing museum"/>
    <n v="1000"/>
    <n v="130"/>
    <x v="2"/>
    <x v="0"/>
    <x v="0"/>
    <n v="1420844390"/>
    <n v="1415660390"/>
    <b v="0"/>
    <n v="1"/>
    <b v="0"/>
    <x v="38"/>
    <n v="13"/>
    <n v="130"/>
    <x v="1"/>
    <x v="38"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x v="0"/>
    <n v="1412003784"/>
    <n v="1406819784"/>
    <b v="0"/>
    <n v="0"/>
    <b v="0"/>
    <x v="38"/>
    <n v="26"/>
    <n v="0"/>
    <x v="1"/>
    <x v="38"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x v="1"/>
    <n v="1459694211"/>
    <n v="1457105811"/>
    <b v="0"/>
    <n v="0"/>
    <b v="0"/>
    <x v="38"/>
    <n v="3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x v="3"/>
    <n v="1463734740"/>
    <n v="1459414740"/>
    <b v="0"/>
    <n v="3"/>
    <b v="0"/>
    <x v="38"/>
    <n v="65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x v="0"/>
    <n v="1407536846"/>
    <n v="1404944846"/>
    <b v="0"/>
    <n v="11"/>
    <b v="0"/>
    <x v="38"/>
    <n v="9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x v="0"/>
    <n v="1443422134"/>
    <n v="1440830134"/>
    <b v="0"/>
    <n v="6"/>
    <b v="0"/>
    <x v="38"/>
    <n v="129"/>
    <n v="21.5"/>
    <x v="1"/>
    <x v="38"/>
  </r>
  <r>
    <n v="3061"/>
    <s v="Help Save Parkway Cinemas!"/>
    <s v="Save a historic Local theater."/>
    <n v="1000"/>
    <n v="128"/>
    <x v="2"/>
    <x v="0"/>
    <x v="0"/>
    <n v="1407955748"/>
    <n v="1405363748"/>
    <b v="0"/>
    <n v="0"/>
    <b v="0"/>
    <x v="38"/>
    <n v="1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x v="0"/>
    <n v="1443636000"/>
    <n v="1441111892"/>
    <b v="0"/>
    <n v="67"/>
    <b v="0"/>
    <x v="38"/>
    <n v="0"/>
    <n v="1.91"/>
    <x v="1"/>
    <x v="38"/>
  </r>
  <r>
    <n v="3063"/>
    <s v="Spec Haus"/>
    <s v="Members of the local Miami music scene are putting together a venue/creative space in Kendall!"/>
    <n v="15000"/>
    <n v="126"/>
    <x v="2"/>
    <x v="0"/>
    <x v="0"/>
    <n v="1477174138"/>
    <n v="1474150138"/>
    <b v="0"/>
    <n v="23"/>
    <b v="0"/>
    <x v="38"/>
    <n v="1"/>
    <n v="5.48"/>
    <x v="1"/>
    <x v="38"/>
  </r>
  <r>
    <n v="3064"/>
    <s v="Kickstart the Crossroads Community"/>
    <s v="An epicenter for connection, creation and expression of the community."/>
    <n v="65000"/>
    <n v="126"/>
    <x v="2"/>
    <x v="0"/>
    <x v="0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x v="0"/>
    <n v="1406683172"/>
    <n v="1404523172"/>
    <b v="0"/>
    <n v="2"/>
    <b v="0"/>
    <x v="38"/>
    <n v="6"/>
    <n v="63"/>
    <x v="1"/>
    <x v="38"/>
  </r>
  <r>
    <n v="3066"/>
    <s v="Gold Coast Wake Park"/>
    <s v="Our mission is to offer an innovative family watersports attraction that is fun, safe, economical and a leader in its field."/>
    <n v="2500"/>
    <n v="125"/>
    <x v="2"/>
    <x v="2"/>
    <x v="2"/>
    <n v="1468128537"/>
    <n v="1465536537"/>
    <b v="0"/>
    <n v="15"/>
    <b v="0"/>
    <x v="38"/>
    <n v="5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x v="4"/>
    <n v="1441837879"/>
    <n v="1439245879"/>
    <b v="0"/>
    <n v="1"/>
    <b v="0"/>
    <x v="38"/>
    <n v="4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x v="0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x v="0"/>
    <n v="1418587234"/>
    <n v="1415995234"/>
    <b v="0"/>
    <n v="7"/>
    <b v="0"/>
    <x v="38"/>
    <n v="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x v="1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20000"/>
    <n v="125"/>
    <x v="2"/>
    <x v="0"/>
    <x v="0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x v="0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x v="0"/>
    <n v="1434309540"/>
    <n v="1429287900"/>
    <b v="0"/>
    <n v="7"/>
    <b v="0"/>
    <x v="38"/>
    <n v="1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x v="3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x v="0"/>
    <n v="1471573640"/>
    <n v="1467253640"/>
    <b v="0"/>
    <n v="20"/>
    <b v="0"/>
    <x v="38"/>
    <n v="124"/>
    <n v="6.2"/>
    <x v="1"/>
    <x v="38"/>
  </r>
  <r>
    <n v="3076"/>
    <s v="10,000 Hours"/>
    <s v="Helping female comedians get in their 10,000 Hours of practice!"/>
    <n v="25000"/>
    <n v="123"/>
    <x v="2"/>
    <x v="0"/>
    <x v="0"/>
    <n v="1444405123"/>
    <n v="1439221123"/>
    <b v="0"/>
    <n v="50"/>
    <b v="0"/>
    <x v="38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x v="5"/>
    <n v="1488495478"/>
    <n v="1485903478"/>
    <b v="0"/>
    <n v="2"/>
    <b v="0"/>
    <x v="38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x v="0"/>
    <n v="1424920795"/>
    <n v="1422328795"/>
    <b v="0"/>
    <n v="3"/>
    <b v="0"/>
    <x v="38"/>
    <n v="6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x v="0"/>
    <n v="1427040435"/>
    <n v="1424452035"/>
    <b v="0"/>
    <n v="27"/>
    <b v="0"/>
    <x v="38"/>
    <n v="48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x v="0"/>
    <n v="1419644444"/>
    <n v="1414456844"/>
    <b v="0"/>
    <n v="7"/>
    <b v="0"/>
    <x v="38"/>
    <n v="29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x v="0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x v="0"/>
    <n v="1447628946"/>
    <n v="1445033346"/>
    <b v="0"/>
    <n v="0"/>
    <b v="0"/>
    <x v="38"/>
    <n v="17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x v="0"/>
    <n v="1409547600"/>
    <n v="1406986278"/>
    <b v="0"/>
    <n v="3"/>
    <b v="0"/>
    <x v="38"/>
    <n v="0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x v="0"/>
    <n v="1430851680"/>
    <n v="1428340931"/>
    <b v="0"/>
    <n v="6"/>
    <b v="0"/>
    <x v="38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x v="0"/>
    <n v="1443561159"/>
    <n v="1440969159"/>
    <b v="0"/>
    <n v="9"/>
    <b v="0"/>
    <x v="38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x v="3"/>
    <n v="1439827559"/>
    <n v="1434643559"/>
    <b v="0"/>
    <n v="3"/>
    <b v="0"/>
    <x v="38"/>
    <n v="12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x v="0"/>
    <n v="1482294990"/>
    <n v="1477107390"/>
    <b v="0"/>
    <n v="2"/>
    <b v="0"/>
    <x v="38"/>
    <n v="58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x v="0"/>
    <n v="1420724460"/>
    <n v="1418046247"/>
    <b v="0"/>
    <n v="3"/>
    <b v="0"/>
    <x v="38"/>
    <n v="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x v="0"/>
    <n v="1468029540"/>
    <n v="1465304483"/>
    <b v="0"/>
    <n v="45"/>
    <b v="0"/>
    <x v="38"/>
    <n v="1"/>
    <n v="2.56"/>
    <x v="1"/>
    <x v="38"/>
  </r>
  <r>
    <n v="3090"/>
    <s v="Save the Stage"/>
    <s v="To create a space by restoring a historic church in Burlington, Ky where community theater, dance and music and art can be performed."/>
    <n v="500"/>
    <n v="115"/>
    <x v="2"/>
    <x v="0"/>
    <x v="0"/>
    <n v="1430505545"/>
    <n v="1425325145"/>
    <b v="0"/>
    <n v="9"/>
    <b v="0"/>
    <x v="38"/>
    <n v="23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x v="0"/>
    <n v="1471214743"/>
    <n v="1468622743"/>
    <b v="0"/>
    <n v="9"/>
    <b v="0"/>
    <x v="38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x v="0"/>
    <n v="1444946400"/>
    <n v="1441723912"/>
    <b v="0"/>
    <n v="21"/>
    <b v="0"/>
    <x v="38"/>
    <n v="2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x v="5"/>
    <n v="1401595140"/>
    <n v="1398980941"/>
    <b v="0"/>
    <n v="17"/>
    <b v="0"/>
    <x v="38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x v="0"/>
    <n v="1442775956"/>
    <n v="1437591956"/>
    <b v="0"/>
    <n v="1"/>
    <b v="0"/>
    <x v="38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x v="0"/>
    <n v="1470011780"/>
    <n v="1464827780"/>
    <b v="0"/>
    <n v="1"/>
    <b v="0"/>
    <x v="38"/>
    <n v="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x v="0"/>
    <n v="1432151326"/>
    <n v="1429559326"/>
    <b v="0"/>
    <n v="14"/>
    <b v="0"/>
    <x v="38"/>
    <n v="1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x v="1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x v="0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x v="0"/>
    <n v="1455251591"/>
    <n v="1452659591"/>
    <b v="0"/>
    <n v="5"/>
    <b v="0"/>
    <x v="38"/>
    <n v="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x v="0"/>
    <n v="1413816975"/>
    <n v="1411224975"/>
    <b v="0"/>
    <n v="13"/>
    <b v="0"/>
    <x v="38"/>
    <n v="2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x v="3"/>
    <n v="1437033360"/>
    <n v="1434445937"/>
    <b v="0"/>
    <n v="12"/>
    <b v="0"/>
    <x v="38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x v="1"/>
    <n v="1471939818"/>
    <n v="1467619818"/>
    <b v="0"/>
    <n v="90"/>
    <b v="0"/>
    <x v="38"/>
    <n v="2"/>
    <n v="1.21"/>
    <x v="1"/>
    <x v="38"/>
  </r>
  <r>
    <n v="3103"/>
    <s v="Professional Venue for local artists!!"/>
    <s v="Creating a place for local artists to perform, at substantially less cost for them"/>
    <n v="15000"/>
    <n v="108"/>
    <x v="2"/>
    <x v="0"/>
    <x v="0"/>
    <n v="1434080706"/>
    <n v="1428896706"/>
    <b v="0"/>
    <n v="2"/>
    <b v="0"/>
    <x v="38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x v="2"/>
    <n v="1422928800"/>
    <n v="1420235311"/>
    <b v="0"/>
    <n v="5"/>
    <b v="0"/>
    <x v="38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x v="0"/>
    <n v="1413694800"/>
    <n v="1408986916"/>
    <b v="0"/>
    <n v="31"/>
    <b v="0"/>
    <x v="38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x v="1"/>
    <n v="1442440800"/>
    <n v="1440497876"/>
    <b v="0"/>
    <n v="4"/>
    <b v="0"/>
    <x v="38"/>
    <n v="0"/>
    <n v="26.5"/>
    <x v="1"/>
    <x v="38"/>
  </r>
  <r>
    <n v="3107"/>
    <s v="Creating Cabaret"/>
    <s v="When opportunity knocks, we answer!  Help expand the ravishingly talented troupe into a new and exciting market and venue!"/>
    <n v="8000"/>
    <n v="106"/>
    <x v="2"/>
    <x v="0"/>
    <x v="0"/>
    <n v="1431372751"/>
    <n v="1430767951"/>
    <b v="0"/>
    <n v="29"/>
    <b v="0"/>
    <x v="38"/>
    <n v="1"/>
    <n v="3.66"/>
    <x v="1"/>
    <x v="38"/>
  </r>
  <r>
    <n v="3108"/>
    <s v="Funding a home for our Children's Theater"/>
    <s v="We need a permanent home for the theater!"/>
    <n v="10000"/>
    <n v="106"/>
    <x v="2"/>
    <x v="0"/>
    <x v="0"/>
    <n v="1430234394"/>
    <n v="1425053994"/>
    <b v="0"/>
    <n v="2"/>
    <b v="0"/>
    <x v="38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x v="0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"/>
    <n v="106"/>
    <x v="2"/>
    <x v="0"/>
    <x v="0"/>
    <n v="1487465119"/>
    <n v="1484009119"/>
    <b v="0"/>
    <n v="1"/>
    <b v="0"/>
    <x v="38"/>
    <n v="424"/>
    <n v="106"/>
    <x v="1"/>
    <x v="38"/>
  </r>
  <r>
    <n v="3111"/>
    <s v="All Puppet Players Need a Home"/>
    <s v="Help All Puppet Players perform it's 2015 season in a beautiful 200 seat theater for an entire year."/>
    <n v="12000"/>
    <n v="106"/>
    <x v="2"/>
    <x v="0"/>
    <x v="0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x v="0"/>
    <n v="1477968934"/>
    <n v="1472784934"/>
    <b v="0"/>
    <n v="9"/>
    <b v="0"/>
    <x v="38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x v="0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x v="0"/>
    <n v="1411312250"/>
    <n v="1406128250"/>
    <b v="0"/>
    <n v="0"/>
    <b v="0"/>
    <x v="38"/>
    <n v="2"/>
    <n v="0"/>
    <x v="1"/>
    <x v="38"/>
  </r>
  <r>
    <n v="3115"/>
    <s v="spoken word pop-up:"/>
    <s v="We are creating a mobile community devoted to the spreading and sharing of spoken word and other kinds of storytelling."/>
    <n v="1000"/>
    <n v="105"/>
    <x v="2"/>
    <x v="11"/>
    <x v="9"/>
    <n v="1465123427"/>
    <n v="1462531427"/>
    <b v="0"/>
    <n v="1"/>
    <b v="0"/>
    <x v="38"/>
    <n v="11"/>
    <n v="105"/>
    <x v="1"/>
    <x v="38"/>
  </r>
  <r>
    <n v="3116"/>
    <s v="CoreCon Asylum"/>
    <s v="Creating a consuite for CoreCon. A focus on the insanity of asylums and early medical practices from history."/>
    <n v="22000"/>
    <n v="105"/>
    <x v="2"/>
    <x v="0"/>
    <x v="0"/>
    <n v="1427890925"/>
    <n v="1426681325"/>
    <b v="0"/>
    <n v="10"/>
    <b v="0"/>
    <x v="38"/>
    <n v="0"/>
    <n v="10.5"/>
    <x v="1"/>
    <x v="38"/>
  </r>
  <r>
    <n v="3117"/>
    <s v="Cowes and The Sea"/>
    <s v="Performing Arts workshops, for young people aged 5 -16, exploring how the sea has shaped Cowes as a settlement."/>
    <n v="10000"/>
    <n v="105"/>
    <x v="2"/>
    <x v="1"/>
    <x v="1"/>
    <n v="1464354720"/>
    <n v="1463648360"/>
    <b v="0"/>
    <n v="1"/>
    <b v="0"/>
    <x v="38"/>
    <n v="1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x v="9"/>
    <n v="1467473723"/>
    <n v="1465832123"/>
    <b v="0"/>
    <n v="2"/>
    <b v="0"/>
    <x v="38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x v="0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x v="3"/>
    <n v="1462484196"/>
    <n v="1457303796"/>
    <b v="0"/>
    <n v="10"/>
    <b v="0"/>
    <x v="38"/>
    <n v="1"/>
    <n v="10.199999999999999"/>
    <x v="1"/>
    <x v="38"/>
  </r>
  <r>
    <n v="3121"/>
    <s v="Ant Farm Theatre Project (Canceled)"/>
    <s v="I going to build a theatre for a local ant farm so that Ants can put on their theatre productions."/>
    <n v="70"/>
    <n v="101"/>
    <x v="1"/>
    <x v="5"/>
    <x v="5"/>
    <n v="1411748335"/>
    <n v="1406564335"/>
    <b v="0"/>
    <n v="1"/>
    <b v="0"/>
    <x v="38"/>
    <n v="144"/>
    <n v="101"/>
    <x v="1"/>
    <x v="38"/>
  </r>
  <r>
    <n v="3122"/>
    <s v="be back soon (Canceled)"/>
    <s v="cancelled until further notice"/>
    <n v="4500"/>
    <n v="101"/>
    <x v="1"/>
    <x v="0"/>
    <x v="0"/>
    <n v="1478733732"/>
    <n v="1478298132"/>
    <b v="0"/>
    <n v="2"/>
    <b v="0"/>
    <x v="38"/>
    <n v="2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x v="0"/>
    <n v="1468108198"/>
    <n v="1465516198"/>
    <b v="0"/>
    <n v="348"/>
    <b v="0"/>
    <x v="38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3000"/>
    <n v="101"/>
    <x v="1"/>
    <x v="0"/>
    <x v="0"/>
    <n v="1422902601"/>
    <n v="1417718601"/>
    <b v="0"/>
    <n v="4"/>
    <b v="0"/>
    <x v="38"/>
    <n v="3"/>
    <n v="25.25"/>
    <x v="1"/>
    <x v="38"/>
  </r>
  <r>
    <n v="3125"/>
    <s v="N/A (Canceled)"/>
    <s v="N/A"/>
    <n v="5000"/>
    <n v="100"/>
    <x v="1"/>
    <x v="0"/>
    <x v="0"/>
    <n v="1452142672"/>
    <n v="1449550672"/>
    <b v="0"/>
    <n v="0"/>
    <b v="0"/>
    <x v="38"/>
    <n v="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x v="0"/>
    <n v="1459121162"/>
    <n v="1456532762"/>
    <b v="0"/>
    <n v="17"/>
    <b v="0"/>
    <x v="38"/>
    <n v="2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x v="0"/>
    <n v="1425242029"/>
    <n v="1422650029"/>
    <b v="0"/>
    <n v="0"/>
    <b v="0"/>
    <x v="38"/>
    <n v="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x v="0"/>
    <n v="1489690141"/>
    <n v="1487101741"/>
    <b v="0"/>
    <n v="117"/>
    <b v="0"/>
    <x v="6"/>
    <n v="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x v="0"/>
    <n v="1492542819"/>
    <n v="1489090419"/>
    <b v="0"/>
    <n v="1"/>
    <b v="0"/>
    <x v="6"/>
    <n v="0"/>
    <n v="100"/>
    <x v="1"/>
    <x v="6"/>
  </r>
  <r>
    <n v="3130"/>
    <s v="MEDEA | A New Vision"/>
    <s v="A shockingly relevant modern take on a 2,000-year-old tragedy that confronts current gender politics."/>
    <n v="25000"/>
    <n v="100"/>
    <x v="3"/>
    <x v="0"/>
    <x v="0"/>
    <n v="1492145940"/>
    <n v="1489504916"/>
    <b v="0"/>
    <n v="4"/>
    <b v="0"/>
    <x v="6"/>
    <n v="0"/>
    <n v="25"/>
    <x v="1"/>
    <x v="6"/>
  </r>
  <r>
    <n v="3131"/>
    <s v="SNAKE EYES"/>
    <s v="A Staged Reading of &quot;Snake Eyes,&quot; a new play by Alex Rafala"/>
    <n v="2500"/>
    <n v="100"/>
    <x v="3"/>
    <x v="0"/>
    <x v="0"/>
    <n v="1491656045"/>
    <n v="1489067645"/>
    <b v="0"/>
    <n v="12"/>
    <b v="0"/>
    <x v="6"/>
    <n v="4"/>
    <n v="8.33"/>
    <x v="1"/>
    <x v="6"/>
  </r>
  <r>
    <n v="3132"/>
    <s v="A Bite of a Snake Play"/>
    <s v="Smells Like Money, Drips Like Honey, Taste Like Mocha, Better Run AWAY"/>
    <n v="50000"/>
    <n v="100"/>
    <x v="3"/>
    <x v="0"/>
    <x v="0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x v="1"/>
    <n v="1490358834"/>
    <n v="1487770434"/>
    <b v="0"/>
    <n v="16"/>
    <b v="0"/>
    <x v="6"/>
    <n v="5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x v="1"/>
    <n v="1490631419"/>
    <n v="1488820619"/>
    <b v="0"/>
    <n v="12"/>
    <b v="0"/>
    <x v="6"/>
    <n v="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x v="0"/>
    <n v="1491277121"/>
    <n v="1489376321"/>
    <b v="0"/>
    <n v="7"/>
    <b v="0"/>
    <x v="6"/>
    <n v="8"/>
    <n v="14.29"/>
    <x v="1"/>
    <x v="6"/>
  </r>
  <r>
    <n v="3136"/>
    <s v="Heroines"/>
    <s v="Help emberfly theatre put on their first production Heroines and pay our actors and creative team! Follow us @emberflytheatre"/>
    <n v="2500"/>
    <n v="100"/>
    <x v="3"/>
    <x v="1"/>
    <x v="1"/>
    <n v="1491001140"/>
    <n v="1487847954"/>
    <b v="0"/>
    <n v="22"/>
    <b v="0"/>
    <x v="6"/>
    <n v="4"/>
    <n v="4.5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x v="0"/>
    <n v="1493838720"/>
    <n v="1489439669"/>
    <b v="0"/>
    <n v="1"/>
    <b v="0"/>
    <x v="6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x v="10"/>
    <n v="1490416380"/>
    <n v="1487485760"/>
    <b v="0"/>
    <n v="6"/>
    <b v="0"/>
    <x v="6"/>
    <n v="1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x v="3"/>
    <n v="1491581703"/>
    <n v="1488993303"/>
    <b v="0"/>
    <n v="4"/>
    <b v="0"/>
    <x v="6"/>
    <n v="2"/>
    <n v="25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x v="3"/>
    <n v="1492372800"/>
    <n v="1488823488"/>
    <b v="0"/>
    <n v="8"/>
    <b v="0"/>
    <x v="6"/>
    <n v="1"/>
    <n v="12.5"/>
    <x v="1"/>
    <x v="6"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x v="1"/>
    <n v="1489922339"/>
    <n v="1487333939"/>
    <b v="0"/>
    <n v="3"/>
    <b v="0"/>
    <x v="6"/>
    <n v="100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x v="1"/>
    <n v="1491726956"/>
    <n v="1489480556"/>
    <b v="0"/>
    <n v="0"/>
    <b v="0"/>
    <x v="6"/>
    <n v="20"/>
    <n v="0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x v="0"/>
    <n v="1489903200"/>
    <n v="1488459307"/>
    <b v="0"/>
    <n v="30"/>
    <b v="0"/>
    <x v="6"/>
    <n v="10"/>
    <n v="3.33"/>
    <x v="1"/>
    <x v="6"/>
  </r>
  <r>
    <n v="3145"/>
    <s v="Arlington's 1st Dinner Theatre"/>
    <s v="Dominion Theatre Company is the first community dinner theatre  to be established in Arlington TX."/>
    <n v="5000"/>
    <n v="100"/>
    <x v="3"/>
    <x v="0"/>
    <x v="0"/>
    <n v="1490659134"/>
    <n v="1485478734"/>
    <b v="0"/>
    <n v="0"/>
    <b v="0"/>
    <x v="6"/>
    <n v="2"/>
    <n v="0"/>
    <x v="1"/>
    <x v="6"/>
  </r>
  <r>
    <n v="3146"/>
    <s v="SoÃ±Ã© una ciudad amurallada"/>
    <s v="Somos... Podemos... Amamos... Nuestra muralla, nuestra utopÃ­a. Que el amor sea el lÃ­mite"/>
    <n v="2000"/>
    <n v="100"/>
    <x v="3"/>
    <x v="14"/>
    <x v="10"/>
    <n v="1492356166"/>
    <n v="1488471766"/>
    <b v="0"/>
    <n v="12"/>
    <b v="0"/>
    <x v="6"/>
    <n v="5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x v="0"/>
    <n v="1415319355"/>
    <n v="1411859755"/>
    <b v="1"/>
    <n v="213"/>
    <b v="1"/>
    <x v="6"/>
    <n v="20"/>
    <n v="0.47"/>
    <x v="1"/>
    <x v="6"/>
  </r>
  <r>
    <n v="3148"/>
    <s v="The Aurora Project: A Sci-Fi Epic by Bella Poynton"/>
    <s v="Help fund The Aurora Project, an immersive science fiction epic."/>
    <n v="600"/>
    <n v="100"/>
    <x v="0"/>
    <x v="0"/>
    <x v="0"/>
    <n v="1412136000"/>
    <n v="1410278284"/>
    <b v="1"/>
    <n v="57"/>
    <b v="1"/>
    <x v="6"/>
    <n v="17"/>
    <n v="1.75"/>
    <x v="1"/>
    <x v="6"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x v="0"/>
    <n v="1354845600"/>
    <n v="1352766300"/>
    <b v="1"/>
    <n v="25"/>
    <b v="1"/>
    <x v="6"/>
    <n v="1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x v="0"/>
    <n v="1295928000"/>
    <n v="1288160403"/>
    <b v="1"/>
    <n v="104"/>
    <b v="1"/>
    <x v="6"/>
    <n v="1"/>
    <n v="0.9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x v="0"/>
    <n v="1410379774"/>
    <n v="1407787774"/>
    <b v="1"/>
    <n v="34"/>
    <b v="1"/>
    <x v="6"/>
    <n v="1"/>
    <n v="2.79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x v="1"/>
    <n v="1383425367"/>
    <n v="1380833367"/>
    <b v="1"/>
    <n v="67"/>
    <b v="1"/>
    <x v="6"/>
    <n v="2"/>
    <n v="1.42"/>
    <x v="1"/>
    <x v="6"/>
  </r>
  <r>
    <n v="3153"/>
    <s v="Terminator the Second"/>
    <s v="A stage production of Terminator 2: Judgment Day, composed entirely of the words of William Shakespeare"/>
    <n v="1500"/>
    <n v="95"/>
    <x v="0"/>
    <x v="0"/>
    <x v="0"/>
    <n v="1304225940"/>
    <n v="1301542937"/>
    <b v="1"/>
    <n v="241"/>
    <b v="1"/>
    <x v="6"/>
    <n v="6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x v="0"/>
    <n v="1333310458"/>
    <n v="1330722058"/>
    <b v="1"/>
    <n v="123"/>
    <b v="1"/>
    <x v="6"/>
    <n v="3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x v="1"/>
    <n v="1356004725"/>
    <n v="1353412725"/>
    <b v="1"/>
    <n v="302"/>
    <b v="1"/>
    <x v="6"/>
    <n v="4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x v="0"/>
    <n v="1338591144"/>
    <n v="1335567144"/>
    <b v="1"/>
    <n v="89"/>
    <b v="1"/>
    <x v="6"/>
    <n v="3"/>
    <n v="1.06"/>
    <x v="1"/>
    <x v="6"/>
  </r>
  <r>
    <n v="3157"/>
    <s v="Summer FourPlay"/>
    <s v="Four Directors.  Four One Acts.  Four Genres.  For You."/>
    <n v="1000"/>
    <n v="93"/>
    <x v="0"/>
    <x v="0"/>
    <x v="0"/>
    <n v="1405746000"/>
    <n v="1404932105"/>
    <b v="1"/>
    <n v="41"/>
    <b v="1"/>
    <x v="6"/>
    <n v="9"/>
    <n v="2.27"/>
    <x v="1"/>
    <x v="6"/>
  </r>
  <r>
    <n v="3158"/>
    <s v="Nursery Crimes"/>
    <s v="A 40s crime-noir play using nursery rhyme characters."/>
    <n v="10000"/>
    <n v="92"/>
    <x v="0"/>
    <x v="0"/>
    <x v="0"/>
    <n v="1374523752"/>
    <n v="1371931752"/>
    <b v="1"/>
    <n v="69"/>
    <b v="1"/>
    <x v="6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x v="0"/>
    <n v="1326927600"/>
    <n v="1323221761"/>
    <b v="1"/>
    <n v="52"/>
    <b v="1"/>
    <x v="6"/>
    <n v="0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x v="0"/>
    <n v="1407905940"/>
    <n v="1405923687"/>
    <b v="1"/>
    <n v="57"/>
    <b v="1"/>
    <x v="6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x v="1"/>
    <n v="1413377522"/>
    <n v="1410785522"/>
    <b v="1"/>
    <n v="74"/>
    <b v="1"/>
    <x v="6"/>
    <n v="1"/>
    <n v="1.22"/>
    <x v="1"/>
    <x v="6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x v="0"/>
    <n v="1404698400"/>
    <n v="1402331262"/>
    <b v="1"/>
    <n v="63"/>
    <b v="1"/>
    <x v="6"/>
    <n v="5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x v="0"/>
    <n v="1402855525"/>
    <n v="1400263525"/>
    <b v="1"/>
    <n v="72"/>
    <b v="1"/>
    <x v="6"/>
    <n v="0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x v="0"/>
    <n v="1402341615"/>
    <n v="1399490415"/>
    <b v="1"/>
    <n v="71"/>
    <b v="1"/>
    <x v="6"/>
    <n v="1"/>
    <n v="1.27"/>
    <x v="1"/>
    <x v="6"/>
  </r>
  <r>
    <n v="3165"/>
    <s v="THE MOON PLAY"/>
    <s v="THE MOON PLAY is a new play written by Carolyn Gilliam. The play follows an astronaut on the moon who has lost his reason to explore."/>
    <n v="39400"/>
    <n v="90"/>
    <x v="0"/>
    <x v="0"/>
    <x v="0"/>
    <n v="1304395140"/>
    <n v="1302493760"/>
    <b v="1"/>
    <n v="21"/>
    <b v="1"/>
    <x v="6"/>
    <n v="0"/>
    <n v="4.29"/>
    <x v="1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x v="0"/>
    <n v="1416988740"/>
    <n v="1414514153"/>
    <b v="1"/>
    <n v="930"/>
    <b v="1"/>
    <x v="6"/>
    <n v="2"/>
    <n v="0.1"/>
    <x v="1"/>
    <x v="6"/>
  </r>
  <r>
    <n v="3167"/>
    <s v="Destiny is Judd Nelson: a new play at FringeNYC"/>
    <s v="What is destiny? Explore it with us this August at FringeNYC."/>
    <n v="110000"/>
    <n v="86"/>
    <x v="0"/>
    <x v="0"/>
    <x v="0"/>
    <n v="1406952781"/>
    <n v="1405743181"/>
    <b v="1"/>
    <n v="55"/>
    <b v="1"/>
    <x v="6"/>
    <n v="0"/>
    <n v="1.56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x v="0"/>
    <n v="1402696800"/>
    <n v="1399948353"/>
    <b v="1"/>
    <n v="61"/>
    <b v="1"/>
    <x v="6"/>
    <n v="29"/>
    <n v="1.41"/>
    <x v="1"/>
    <x v="6"/>
  </r>
  <r>
    <n v="3169"/>
    <s v="The Window"/>
    <s v="We're bringing The Window to the Cherry Lane Theater in January 2014."/>
    <n v="6000"/>
    <n v="85"/>
    <x v="0"/>
    <x v="0"/>
    <x v="0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1750"/>
    <n v="85"/>
    <x v="0"/>
    <x v="0"/>
    <x v="0"/>
    <n v="1404273600"/>
    <n v="1401414944"/>
    <b v="1"/>
    <n v="71"/>
    <b v="1"/>
    <x v="6"/>
    <n v="5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x v="1"/>
    <n v="1462545358"/>
    <n v="1459953358"/>
    <b v="1"/>
    <n v="117"/>
    <b v="1"/>
    <x v="6"/>
    <n v="0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x v="0"/>
    <n v="1329240668"/>
    <n v="1326648668"/>
    <b v="1"/>
    <n v="29"/>
    <b v="1"/>
    <x v="6"/>
    <n v="0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x v="0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x v="0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x v="0"/>
    <n v="1297977427"/>
    <n v="1292793427"/>
    <b v="1"/>
    <n v="60"/>
    <b v="1"/>
    <x v="6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x v="0"/>
    <n v="1376838000"/>
    <n v="1374531631"/>
    <b v="1"/>
    <n v="55"/>
    <b v="1"/>
    <x v="6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x v="0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x v="1"/>
    <n v="1405521075"/>
    <n v="1402929075"/>
    <b v="1"/>
    <n v="78"/>
    <b v="1"/>
    <x v="6"/>
    <n v="1"/>
    <n v="1.05"/>
    <x v="1"/>
    <x v="6"/>
  </r>
  <r>
    <n v="3179"/>
    <s v="I Do Wonder"/>
    <s v="A Sci-fi play in several vignettes that will narrate an alternate history in the mid-20th century."/>
    <n v="25000"/>
    <n v="82"/>
    <x v="0"/>
    <x v="0"/>
    <x v="0"/>
    <n v="1367859071"/>
    <n v="1365699071"/>
    <b v="1"/>
    <n v="62"/>
    <b v="1"/>
    <x v="6"/>
    <n v="0"/>
    <n v="1.32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x v="1"/>
    <n v="1403258049"/>
    <n v="1400666049"/>
    <b v="1"/>
    <n v="45"/>
    <b v="1"/>
    <x v="6"/>
    <n v="0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x v="1"/>
    <n v="1402848000"/>
    <n v="1400570787"/>
    <b v="1"/>
    <n v="15"/>
    <b v="1"/>
    <x v="6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x v="0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12100"/>
    <n v="80"/>
    <x v="0"/>
    <x v="0"/>
    <x v="0"/>
    <n v="1377284669"/>
    <n v="1375729469"/>
    <b v="1"/>
    <n v="68"/>
    <b v="1"/>
    <x v="6"/>
    <n v="1"/>
    <n v="1.18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x v="0"/>
    <n v="1404258631"/>
    <n v="1401666631"/>
    <b v="1"/>
    <n v="46"/>
    <b v="1"/>
    <x v="6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x v="1"/>
    <n v="1405553241"/>
    <n v="1404948441"/>
    <b v="1"/>
    <n v="24"/>
    <b v="1"/>
    <x v="6"/>
    <n v="32"/>
    <n v="3.33"/>
    <x v="1"/>
    <x v="6"/>
  </r>
  <r>
    <n v="3186"/>
    <s v="Honest"/>
    <s v="Honest is an exciting and dark new play by Bristol based writer Alice Nicholas, touring the South of England and London this October."/>
    <n v="700"/>
    <n v="80"/>
    <x v="0"/>
    <x v="1"/>
    <x v="1"/>
    <n v="1410901200"/>
    <n v="1408313438"/>
    <b v="1"/>
    <n v="70"/>
    <b v="1"/>
    <x v="6"/>
    <n v="11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x v="0"/>
    <n v="1407167973"/>
    <n v="1405439973"/>
    <b v="1"/>
    <n v="244"/>
    <b v="1"/>
    <x v="6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x v="1"/>
    <n v="1433930302"/>
    <n v="1432115902"/>
    <b v="0"/>
    <n v="9"/>
    <b v="0"/>
    <x v="40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x v="9"/>
    <n v="1432455532"/>
    <n v="1429863532"/>
    <b v="0"/>
    <n v="19"/>
    <b v="0"/>
    <x v="40"/>
    <n v="1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x v="5"/>
    <n v="1481258275"/>
    <n v="1478662675"/>
    <b v="0"/>
    <n v="0"/>
    <b v="0"/>
    <x v="40"/>
    <n v="1"/>
    <n v="0"/>
    <x v="1"/>
    <x v="40"/>
  </r>
  <r>
    <n v="3191"/>
    <s v="Decree 770: Europa"/>
    <s v="A brand new musical about the ban of contraception and abortion in Romania and the revolution that ended it all in 1989."/>
    <n v="20000"/>
    <n v="75"/>
    <x v="2"/>
    <x v="0"/>
    <x v="0"/>
    <n v="1471370869"/>
    <n v="1466186869"/>
    <b v="0"/>
    <n v="4"/>
    <b v="0"/>
    <x v="40"/>
    <n v="0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x v="1"/>
    <n v="1425160800"/>
    <n v="1421274859"/>
    <b v="0"/>
    <n v="8"/>
    <b v="0"/>
    <x v="40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x v="1"/>
    <n v="1424474056"/>
    <n v="1420586056"/>
    <b v="0"/>
    <n v="24"/>
    <b v="0"/>
    <x v="40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x v="0"/>
    <n v="1437960598"/>
    <n v="1435368598"/>
    <b v="0"/>
    <n v="0"/>
    <b v="0"/>
    <x v="40"/>
    <n v="2"/>
    <n v="0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x v="0"/>
    <n v="1423750542"/>
    <n v="1421158542"/>
    <b v="0"/>
    <n v="39"/>
    <b v="0"/>
    <x v="40"/>
    <n v="0"/>
    <n v="1.92"/>
    <x v="1"/>
    <x v="40"/>
  </r>
  <r>
    <n v="3196"/>
    <s v="Our Modern Lives"/>
    <s v="Help five college students as they journey to bring their groundbreaking new musical &quot;Our Modern Lives&quot; to Broadway!"/>
    <n v="3000"/>
    <n v="75"/>
    <x v="2"/>
    <x v="0"/>
    <x v="0"/>
    <n v="1438437600"/>
    <n v="1433254875"/>
    <b v="0"/>
    <n v="6"/>
    <b v="0"/>
    <x v="40"/>
    <n v="3"/>
    <n v="12.5"/>
    <x v="1"/>
    <x v="40"/>
  </r>
  <r>
    <n v="3197"/>
    <s v="Mirror, mirror on the wall"/>
    <s v="This years most important stage project for young artists in our region. www.ungespor.no"/>
    <n v="50000"/>
    <n v="75"/>
    <x v="2"/>
    <x v="10"/>
    <x v="8"/>
    <n v="1423050618"/>
    <n v="1420458618"/>
    <b v="0"/>
    <n v="4"/>
    <b v="0"/>
    <x v="40"/>
    <n v="0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x v="7"/>
    <n v="1424081477"/>
    <n v="1420798277"/>
    <b v="0"/>
    <n v="3"/>
    <b v="0"/>
    <x v="40"/>
    <n v="1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x v="0"/>
    <n v="1410037200"/>
    <n v="1407435418"/>
    <b v="0"/>
    <n v="53"/>
    <b v="0"/>
    <x v="40"/>
    <n v="150"/>
    <n v="1.42"/>
    <x v="1"/>
    <x v="40"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x v="0"/>
    <n v="1461994440"/>
    <n v="1459410101"/>
    <b v="0"/>
    <n v="1"/>
    <b v="0"/>
    <x v="40"/>
    <n v="5"/>
    <n v="75"/>
    <x v="1"/>
    <x v="40"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x v="1"/>
    <n v="1409509477"/>
    <n v="1407695077"/>
    <b v="0"/>
    <n v="2"/>
    <b v="0"/>
    <x v="40"/>
    <n v="0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x v="0"/>
    <n v="1450072740"/>
    <n v="1445027346"/>
    <b v="0"/>
    <n v="25"/>
    <b v="0"/>
    <x v="40"/>
    <n v="4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x v="0"/>
    <n v="1443224622"/>
    <n v="1440632622"/>
    <b v="0"/>
    <n v="6"/>
    <b v="0"/>
    <x v="40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x v="1"/>
    <n v="1430470772"/>
    <n v="1427878772"/>
    <b v="0"/>
    <n v="12"/>
    <b v="0"/>
    <x v="40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x v="0"/>
    <n v="1442644651"/>
    <n v="1440052651"/>
    <b v="0"/>
    <n v="0"/>
    <b v="0"/>
    <x v="40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x v="0"/>
    <n v="1429767607"/>
    <n v="1424587207"/>
    <b v="0"/>
    <n v="36"/>
    <b v="0"/>
    <x v="40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x v="0"/>
    <n v="1406557877"/>
    <n v="1404743477"/>
    <b v="1"/>
    <n v="82"/>
    <b v="1"/>
    <x v="6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x v="0"/>
    <n v="1403305200"/>
    <n v="1400512658"/>
    <b v="1"/>
    <n v="226"/>
    <b v="1"/>
    <x v="6"/>
    <n v="14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x v="0"/>
    <n v="1338523140"/>
    <n v="1334442519"/>
    <b v="1"/>
    <n v="60"/>
    <b v="1"/>
    <x v="6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x v="0"/>
    <n v="1408068000"/>
    <n v="1405346680"/>
    <b v="1"/>
    <n v="322"/>
    <b v="1"/>
    <x v="6"/>
    <n v="3"/>
    <n v="0.22"/>
    <x v="1"/>
    <x v="6"/>
  </r>
  <r>
    <n v="3212"/>
    <s v="Campo Maldito"/>
    <s v="Help us bring our production of Campo Maldito to New York AND San Francisco!"/>
    <n v="10000"/>
    <n v="70"/>
    <x v="0"/>
    <x v="0"/>
    <x v="0"/>
    <n v="1407524751"/>
    <n v="1404932751"/>
    <b v="1"/>
    <n v="94"/>
    <b v="1"/>
    <x v="6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x v="1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x v="1"/>
    <n v="1452038100"/>
    <n v="1448823673"/>
    <b v="1"/>
    <n v="115"/>
    <b v="1"/>
    <x v="6"/>
    <n v="0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x v="0"/>
    <n v="1441857540"/>
    <n v="1438617471"/>
    <b v="1"/>
    <n v="134"/>
    <b v="1"/>
    <x v="6"/>
    <n v="140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x v="1"/>
    <n v="1436625000"/>
    <n v="1433934371"/>
    <b v="1"/>
    <n v="35"/>
    <b v="1"/>
    <x v="6"/>
    <n v="35"/>
    <n v="2"/>
    <x v="1"/>
    <x v="6"/>
  </r>
  <r>
    <n v="3217"/>
    <s v="Wake Up Call @ IRT Theater"/>
    <s v="Wake Up Call is a comedic play about a group of hotel employees working on Christmas Eve."/>
    <n v="500"/>
    <n v="70"/>
    <x v="0"/>
    <x v="0"/>
    <x v="0"/>
    <n v="1478264784"/>
    <n v="1475672784"/>
    <b v="1"/>
    <n v="104"/>
    <b v="1"/>
    <x v="6"/>
    <n v="14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x v="1"/>
    <n v="1419984000"/>
    <n v="1417132986"/>
    <b v="1"/>
    <n v="184"/>
    <b v="1"/>
    <x v="6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x v="0"/>
    <n v="1427063747"/>
    <n v="1424043347"/>
    <b v="1"/>
    <n v="119"/>
    <b v="1"/>
    <x v="6"/>
    <n v="4"/>
    <n v="0.57999999999999996"/>
    <x v="1"/>
    <x v="6"/>
  </r>
  <r>
    <n v="3220"/>
    <s v="Burners"/>
    <s v="A sci-fi thriller for the stage opening March 10 in Los Angeles."/>
    <n v="2500"/>
    <n v="68"/>
    <x v="0"/>
    <x v="0"/>
    <x v="0"/>
    <n v="1489352400"/>
    <n v="1486411204"/>
    <b v="1"/>
    <n v="59"/>
    <b v="1"/>
    <x v="6"/>
    <n v="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x v="1"/>
    <n v="1436114603"/>
    <n v="1433090603"/>
    <b v="1"/>
    <n v="113"/>
    <b v="1"/>
    <x v="6"/>
    <n v="0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x v="0"/>
    <n v="1445722140"/>
    <n v="1443016697"/>
    <b v="1"/>
    <n v="84"/>
    <b v="1"/>
    <x v="6"/>
    <n v="1"/>
    <n v="0.8"/>
    <x v="1"/>
    <x v="6"/>
  </r>
  <r>
    <n v="3223"/>
    <s v="Good People by David Lindsay-Abaire at Waterfront Playhouse"/>
    <s v="Bringing David Lindsay-Abaire's award-winning story of our times to the East Bay."/>
    <n v="8000"/>
    <n v="65"/>
    <x v="0"/>
    <x v="0"/>
    <x v="0"/>
    <n v="1440100976"/>
    <n v="1437508976"/>
    <b v="1"/>
    <n v="74"/>
    <b v="1"/>
    <x v="6"/>
    <n v="1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x v="0"/>
    <n v="1484024400"/>
    <n v="1479932713"/>
    <b v="1"/>
    <n v="216"/>
    <b v="1"/>
    <x v="6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x v="0"/>
    <n v="1464987600"/>
    <n v="1463145938"/>
    <b v="1"/>
    <n v="39"/>
    <b v="1"/>
    <x v="6"/>
    <n v="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x v="1"/>
    <n v="1446213612"/>
    <n v="1443621612"/>
    <b v="1"/>
    <n v="21"/>
    <b v="1"/>
    <x v="6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x v="1"/>
    <n v="1484687436"/>
    <n v="1482095436"/>
    <b v="0"/>
    <n v="30"/>
    <b v="1"/>
    <x v="6"/>
    <n v="0"/>
    <n v="2.17"/>
    <x v="1"/>
    <x v="6"/>
  </r>
  <r>
    <n v="3228"/>
    <s v="Hear Me Roar: A Season of Powerful Women"/>
    <s v="A Season of Powerful Women. A Season of Defiance."/>
    <n v="1"/>
    <n v="65"/>
    <x v="0"/>
    <x v="0"/>
    <x v="0"/>
    <n v="1450328340"/>
    <n v="1447606884"/>
    <b v="1"/>
    <n v="37"/>
    <b v="1"/>
    <x v="6"/>
    <n v="6500"/>
    <n v="1.76"/>
    <x v="1"/>
    <x v="6"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x v="0"/>
    <n v="1416470398"/>
    <n v="1413874798"/>
    <b v="1"/>
    <n v="202"/>
    <b v="1"/>
    <x v="6"/>
    <n v="9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x v="0"/>
    <n v="1412135940"/>
    <n v="1410840126"/>
    <b v="1"/>
    <n v="37"/>
    <b v="1"/>
    <x v="6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x v="0"/>
    <n v="1460846347"/>
    <n v="1458254347"/>
    <b v="0"/>
    <n v="28"/>
    <b v="1"/>
    <x v="6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x v="0"/>
    <n v="1462334340"/>
    <n v="1459711917"/>
    <b v="1"/>
    <n v="26"/>
    <b v="1"/>
    <x v="6"/>
    <n v="0"/>
    <n v="2.38"/>
    <x v="1"/>
    <x v="6"/>
  </r>
  <r>
    <n v="3233"/>
    <s v="64 Squares"/>
    <s v="64 Squares is an autobiographical one-man exploration of the internal chess game played to reconcile relationships."/>
    <n v="8888"/>
    <n v="61"/>
    <x v="0"/>
    <x v="0"/>
    <x v="0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x v="1"/>
    <n v="1485991860"/>
    <n v="1483124208"/>
    <b v="0"/>
    <n v="115"/>
    <b v="1"/>
    <x v="6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x v="0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x v="0"/>
    <n v="1482962433"/>
    <n v="1480370433"/>
    <b v="0"/>
    <n v="110"/>
    <b v="1"/>
    <x v="6"/>
    <n v="8"/>
    <n v="0.55000000000000004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x v="0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x v="1"/>
    <n v="1435752898"/>
    <n v="1433160898"/>
    <b v="1"/>
    <n v="79"/>
    <b v="1"/>
    <x v="6"/>
    <n v="3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x v="1"/>
    <n v="1445817540"/>
    <n v="1443665293"/>
    <b v="1"/>
    <n v="104"/>
    <b v="1"/>
    <x v="6"/>
    <n v="9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x v="1"/>
    <n v="1487286000"/>
    <n v="1484843948"/>
    <b v="0"/>
    <n v="34"/>
    <b v="1"/>
    <x v="6"/>
    <n v="9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x v="0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"/>
    <n v="60"/>
    <x v="0"/>
    <x v="0"/>
    <x v="0"/>
    <n v="1411150092"/>
    <n v="1408558092"/>
    <b v="1"/>
    <n v="183"/>
    <b v="1"/>
    <x v="6"/>
    <n v="6"/>
    <n v="0.33"/>
    <x v="1"/>
    <x v="6"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x v="0"/>
    <n v="1444348800"/>
    <n v="1442283562"/>
    <b v="1"/>
    <n v="71"/>
    <b v="1"/>
    <x v="6"/>
    <n v="2"/>
    <n v="0.85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x v="1"/>
    <n v="1480613982"/>
    <n v="1478018382"/>
    <b v="0"/>
    <n v="69"/>
    <b v="1"/>
    <x v="6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x v="0"/>
    <n v="1434074400"/>
    <n v="1431354258"/>
    <b v="0"/>
    <n v="270"/>
    <b v="1"/>
    <x v="6"/>
    <n v="2"/>
    <n v="0.22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x v="0"/>
    <n v="1442030340"/>
    <n v="1439551200"/>
    <b v="1"/>
    <n v="193"/>
    <b v="1"/>
    <x v="6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x v="1"/>
    <n v="1436696712"/>
    <n v="1434104712"/>
    <b v="1"/>
    <n v="57"/>
    <b v="1"/>
    <x v="6"/>
    <n v="1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x v="0"/>
    <n v="1428178757"/>
    <n v="1425590357"/>
    <b v="1"/>
    <n v="200"/>
    <b v="1"/>
    <x v="6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x v="0"/>
    <n v="1434822914"/>
    <n v="1432230914"/>
    <b v="1"/>
    <n v="88"/>
    <b v="1"/>
    <x v="6"/>
    <n v="0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x v="0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x v="0"/>
    <n v="1434907966"/>
    <n v="1432315966"/>
    <b v="1"/>
    <n v="20"/>
    <b v="1"/>
    <x v="6"/>
    <n v="1"/>
    <n v="2.75"/>
    <x v="1"/>
    <x v="6"/>
  </r>
  <r>
    <n v="3252"/>
    <s v="Modern Love"/>
    <s v="How do we navigate the boundaries between friendship, sexual intimacy and obsessive desire?"/>
    <n v="10000"/>
    <n v="55"/>
    <x v="0"/>
    <x v="1"/>
    <x v="1"/>
    <n v="1473247240"/>
    <n v="1470655240"/>
    <b v="1"/>
    <n v="50"/>
    <b v="1"/>
    <x v="6"/>
    <n v="1"/>
    <n v="1.1000000000000001"/>
    <x v="1"/>
    <x v="6"/>
  </r>
  <r>
    <n v="3253"/>
    <s v="EMPATHITRAX, a new play by Ana Nogueira"/>
    <s v="Can you ever truly feel what someone else is feeling?_x000a_Do you want to?"/>
    <n v="8000"/>
    <n v="55"/>
    <x v="0"/>
    <x v="0"/>
    <x v="0"/>
    <n v="1473306300"/>
    <n v="1471701028"/>
    <b v="1"/>
    <n v="115"/>
    <b v="1"/>
    <x v="6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x v="1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x v="1"/>
    <n v="1412706375"/>
    <n v="1410114375"/>
    <b v="1"/>
    <n v="18"/>
    <b v="1"/>
    <x v="6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x v="0"/>
    <n v="1433995140"/>
    <n v="1432129577"/>
    <b v="1"/>
    <n v="176"/>
    <b v="1"/>
    <x v="6"/>
    <n v="0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x v="1"/>
    <n v="1487769952"/>
    <n v="1485177952"/>
    <b v="0"/>
    <n v="41"/>
    <b v="1"/>
    <x v="6"/>
    <n v="6"/>
    <n v="1.3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x v="0"/>
    <n v="1420751861"/>
    <n v="1418159861"/>
    <b v="1"/>
    <n v="75"/>
    <b v="1"/>
    <x v="6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x v="0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x v="0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x v="0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000"/>
    <n v="52"/>
    <x v="0"/>
    <x v="0"/>
    <x v="0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60000"/>
    <n v="52"/>
    <x v="0"/>
    <x v="0"/>
    <x v="0"/>
    <n v="1446238800"/>
    <n v="1444220588"/>
    <b v="1"/>
    <n v="68"/>
    <b v="1"/>
    <x v="6"/>
    <n v="0"/>
    <n v="0.76"/>
    <x v="1"/>
    <x v="6"/>
  </r>
  <r>
    <n v="3264"/>
    <s v="Kapow-i GoGo at The PIT"/>
    <s v="The three part comedic saga of Kapow-i GoGo, who saves the world.  Again.  And again."/>
    <n v="12000"/>
    <n v="52"/>
    <x v="0"/>
    <x v="0"/>
    <x v="0"/>
    <n v="1422482400"/>
    <n v="1421089938"/>
    <b v="1"/>
    <n v="49"/>
    <b v="1"/>
    <x v="6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x v="3"/>
    <n v="1449162000"/>
    <n v="1446570315"/>
    <b v="1"/>
    <n v="63"/>
    <b v="1"/>
    <x v="6"/>
    <n v="3"/>
    <n v="0.81"/>
    <x v="1"/>
    <x v="6"/>
  </r>
  <r>
    <n v="3266"/>
    <s v="Macbeth"/>
    <s v="An original version of Shakespeare's masterpiece that emphasizes family and explores the destruction of blood ties"/>
    <n v="5000"/>
    <n v="51"/>
    <x v="0"/>
    <x v="0"/>
    <x v="0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x v="0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x v="0"/>
    <n v="1472074928"/>
    <n v="1470692528"/>
    <b v="1"/>
    <n v="42"/>
    <b v="1"/>
    <x v="6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x v="1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x v="1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8500"/>
    <n v="51"/>
    <x v="0"/>
    <x v="1"/>
    <x v="1"/>
    <n v="1414927775"/>
    <n v="1412332175"/>
    <b v="1"/>
    <n v="51"/>
    <b v="1"/>
    <x v="6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x v="0"/>
    <n v="1446814809"/>
    <n v="1444219209"/>
    <b v="1"/>
    <n v="145"/>
    <b v="1"/>
    <x v="6"/>
    <n v="0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x v="0"/>
    <n v="1473879600"/>
    <n v="1472498042"/>
    <b v="1"/>
    <n v="21"/>
    <b v="1"/>
    <x v="6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x v="0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x v="0"/>
    <n v="1423456200"/>
    <n v="1421183271"/>
    <b v="1"/>
    <n v="12"/>
    <b v="1"/>
    <x v="6"/>
    <n v="0"/>
    <n v="4.17"/>
    <x v="1"/>
    <x v="6"/>
  </r>
  <r>
    <n v="3276"/>
    <s v="We The Astronomers"/>
    <s v="In 2016, KO Theatre presents a world premiere play in Toronto, ON about faith, home, and the secrets we keep from those we love."/>
    <n v="1000"/>
    <n v="50"/>
    <x v="0"/>
    <x v="5"/>
    <x v="5"/>
    <n v="1459483140"/>
    <n v="1456526879"/>
    <b v="1"/>
    <n v="100"/>
    <b v="1"/>
    <x v="6"/>
    <n v="5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x v="1"/>
    <n v="1416331406"/>
    <n v="1413735806"/>
    <b v="1"/>
    <n v="100"/>
    <b v="1"/>
    <x v="6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x v="1"/>
    <n v="1433017303"/>
    <n v="1430425303"/>
    <b v="1"/>
    <n v="34"/>
    <b v="1"/>
    <x v="6"/>
    <n v="3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x v="0"/>
    <n v="1459474059"/>
    <n v="1456885659"/>
    <b v="0"/>
    <n v="63"/>
    <b v="1"/>
    <x v="6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x v="0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x v="0"/>
    <n v="1441153705"/>
    <n v="1438561705"/>
    <b v="0"/>
    <n v="47"/>
    <b v="1"/>
    <x v="6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x v="0"/>
    <n v="1461904788"/>
    <n v="1458103188"/>
    <b v="0"/>
    <n v="237"/>
    <b v="1"/>
    <x v="6"/>
    <n v="1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x v="1"/>
    <n v="1455138000"/>
    <n v="1452448298"/>
    <b v="0"/>
    <n v="47"/>
    <b v="1"/>
    <x v="6"/>
    <n v="1"/>
    <n v="1.06"/>
    <x v="1"/>
    <x v="6"/>
  </r>
  <r>
    <n v="3284"/>
    <s v="Help fund Black Enough!"/>
    <s v="Black Enough is an LSU student-staged performance exploring the effects of white supremacy on the black community."/>
    <n v="1000"/>
    <n v="50"/>
    <x v="0"/>
    <x v="0"/>
    <x v="0"/>
    <n v="1454047140"/>
    <n v="1452546853"/>
    <b v="0"/>
    <n v="15"/>
    <b v="1"/>
    <x v="6"/>
    <n v="5"/>
    <n v="3.33"/>
    <x v="1"/>
    <x v="6"/>
  </r>
  <r>
    <n v="3285"/>
    <s v="By Morning"/>
    <s v="A new play by Matthew Gasda"/>
    <n v="8000"/>
    <n v="50"/>
    <x v="0"/>
    <x v="0"/>
    <x v="0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x v="0"/>
    <n v="1471291782"/>
    <n v="1468699782"/>
    <b v="0"/>
    <n v="122"/>
    <b v="1"/>
    <x v="6"/>
    <n v="1"/>
    <n v="0.41"/>
    <x v="1"/>
    <x v="6"/>
  </r>
  <r>
    <n v="3287"/>
    <s v="Three Things: Stories About Life"/>
    <s v="An inspirational one-man play about crisis, community, and the search for wholeness."/>
    <n v="15000"/>
    <n v="50"/>
    <x v="0"/>
    <x v="5"/>
    <x v="5"/>
    <n v="1448733628"/>
    <n v="1446573628"/>
    <b v="0"/>
    <n v="34"/>
    <b v="1"/>
    <x v="6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x v="1"/>
    <n v="1466463600"/>
    <n v="1463337315"/>
    <b v="0"/>
    <n v="207"/>
    <b v="1"/>
    <x v="6"/>
    <n v="2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x v="1"/>
    <n v="1487580602"/>
    <n v="1485161402"/>
    <b v="0"/>
    <n v="25"/>
    <b v="1"/>
    <x v="6"/>
    <n v="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x v="1"/>
    <n v="1489234891"/>
    <n v="1486642891"/>
    <b v="0"/>
    <n v="72"/>
    <b v="1"/>
    <x v="6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x v="0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x v="1"/>
    <n v="1449257348"/>
    <n v="1444069748"/>
    <b v="0"/>
    <n v="15"/>
    <b v="1"/>
    <x v="6"/>
    <n v="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x v="4"/>
    <n v="1488622352"/>
    <n v="1486030352"/>
    <b v="0"/>
    <n v="91"/>
    <b v="1"/>
    <x v="6"/>
    <n v="0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x v="1"/>
    <n v="1434459554"/>
    <n v="1431867554"/>
    <b v="0"/>
    <n v="24"/>
    <b v="1"/>
    <x v="6"/>
    <n v="0"/>
    <n v="2.08"/>
    <x v="1"/>
    <x v="6"/>
  </r>
  <r>
    <n v="3295"/>
    <s v="The Divine Comedy Show"/>
    <s v="A comedic drama about The Devil and his quest to take a bride and to Hell with the consequences, no matter what they may be."/>
    <n v="15000"/>
    <n v="50"/>
    <x v="0"/>
    <x v="1"/>
    <x v="1"/>
    <n v="1474886229"/>
    <n v="1472294229"/>
    <b v="0"/>
    <n v="27"/>
    <b v="1"/>
    <x v="6"/>
    <n v="0"/>
    <n v="1.85"/>
    <x v="1"/>
    <x v="6"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x v="1"/>
    <n v="1448229600"/>
    <n v="1446401372"/>
    <b v="0"/>
    <n v="47"/>
    <b v="1"/>
    <x v="6"/>
    <n v="1"/>
    <n v="1.06"/>
    <x v="1"/>
    <x v="6"/>
  </r>
  <r>
    <n v="3297"/>
    <s v="MY EYES WENT DARK"/>
    <s v="A father loses his family in a freak plane crash and goes on to murder the air traffic controller he holds responsible."/>
    <n v="30000"/>
    <n v="50"/>
    <x v="0"/>
    <x v="1"/>
    <x v="1"/>
    <n v="1438037940"/>
    <n v="1436380256"/>
    <b v="0"/>
    <n v="44"/>
    <b v="1"/>
    <x v="6"/>
    <n v="0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x v="0"/>
    <n v="1442102400"/>
    <n v="1440370768"/>
    <b v="0"/>
    <n v="72"/>
    <b v="1"/>
    <x v="6"/>
    <n v="0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x v="0"/>
    <n v="1444860063"/>
    <n v="1442268063"/>
    <b v="0"/>
    <n v="63"/>
    <b v="1"/>
    <x v="6"/>
    <n v="0"/>
    <n v="0.79"/>
    <x v="1"/>
    <x v="6"/>
  </r>
  <r>
    <n v="3300"/>
    <s v="MAX &amp; ELSA: NO MUSIC. NO CHILDREN."/>
    <s v="A subversive parody about the two people for whom the hills were NOT alive with THE SOUND OF MUSIC."/>
    <n v="14920"/>
    <n v="50"/>
    <x v="0"/>
    <x v="0"/>
    <x v="0"/>
    <n v="1430329862"/>
    <n v="1428515462"/>
    <b v="0"/>
    <n v="88"/>
    <b v="1"/>
    <x v="6"/>
    <n v="0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x v="0"/>
    <n v="1470034740"/>
    <n v="1466185176"/>
    <b v="0"/>
    <n v="70"/>
    <b v="1"/>
    <x v="6"/>
    <n v="3"/>
    <n v="0.71"/>
    <x v="1"/>
    <x v="6"/>
  </r>
  <r>
    <n v="3302"/>
    <s v="El muro de BorÃ­s KiÃ©n"/>
    <s v="FilosofÃ­a de los anÃ³nimos"/>
    <n v="5000"/>
    <n v="50"/>
    <x v="0"/>
    <x v="3"/>
    <x v="3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x v="0"/>
    <n v="1427553484"/>
    <n v="1424533084"/>
    <b v="0"/>
    <n v="35"/>
    <b v="1"/>
    <x v="6"/>
    <n v="5"/>
    <n v="1.43"/>
    <x v="1"/>
    <x v="6"/>
  </r>
  <r>
    <n v="3304"/>
    <s v="I Can Ski Forever 3"/>
    <s v="A musical comedy production celebrating the unique, lovable, insufferable ski culture of the modern day mountain town."/>
    <n v="5500"/>
    <n v="50"/>
    <x v="0"/>
    <x v="0"/>
    <x v="0"/>
    <n v="1482418752"/>
    <n v="1479826752"/>
    <b v="0"/>
    <n v="175"/>
    <b v="1"/>
    <x v="6"/>
    <n v="1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x v="0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x v="0"/>
    <n v="1465527600"/>
    <n v="1462252542"/>
    <b v="0"/>
    <n v="54"/>
    <b v="1"/>
    <x v="6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x v="0"/>
    <n v="1463275339"/>
    <n v="1460683339"/>
    <b v="0"/>
    <n v="20"/>
    <b v="1"/>
    <x v="6"/>
    <n v="0"/>
    <n v="2.38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x v="0"/>
    <n v="1460581365"/>
    <n v="1458766965"/>
    <b v="0"/>
    <n v="57"/>
    <b v="1"/>
    <x v="6"/>
    <n v="0"/>
    <n v="0.82"/>
    <x v="1"/>
    <x v="6"/>
  </r>
  <r>
    <n v="3309"/>
    <s v="Collision Course"/>
    <s v="Two unlikely friends, a garage, tinned beans &amp; the end of the world."/>
    <n v="1000"/>
    <n v="47"/>
    <x v="0"/>
    <x v="1"/>
    <x v="1"/>
    <n v="1476632178"/>
    <n v="1473953778"/>
    <b v="0"/>
    <n v="31"/>
    <b v="1"/>
    <x v="6"/>
    <n v="5"/>
    <n v="1.52"/>
    <x v="1"/>
    <x v="6"/>
  </r>
  <r>
    <n v="3310"/>
    <s v="The Island Boys: A New Play"/>
    <s v="A new play about coming coming home, recovery, and trying to find God in the process."/>
    <n v="2000"/>
    <n v="45"/>
    <x v="0"/>
    <x v="0"/>
    <x v="0"/>
    <n v="1444169825"/>
    <n v="1441577825"/>
    <b v="0"/>
    <n v="31"/>
    <b v="1"/>
    <x v="6"/>
    <n v="2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x v="0"/>
    <n v="1445065210"/>
    <n v="1442473210"/>
    <b v="0"/>
    <n v="45"/>
    <b v="1"/>
    <x v="6"/>
    <n v="0"/>
    <n v="1"/>
    <x v="1"/>
    <x v="6"/>
  </r>
  <r>
    <n v="3312"/>
    <s v="Richard III"/>
    <s v="Bare Theatre presents one of Shakespeare's most notorious characters in the final chapter of the War of the Roses saga."/>
    <n v="2200"/>
    <n v="45"/>
    <x v="0"/>
    <x v="0"/>
    <x v="0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3500"/>
    <n v="45"/>
    <x v="0"/>
    <x v="0"/>
    <x v="0"/>
    <n v="1453856400"/>
    <n v="1452664317"/>
    <b v="0"/>
    <n v="29"/>
    <b v="1"/>
    <x v="6"/>
    <n v="1"/>
    <n v="1.55"/>
    <x v="1"/>
    <x v="6"/>
  </r>
  <r>
    <n v="3314"/>
    <s v="The White Bike"/>
    <s v="I want to add a new perspective to the cycling safety debate by taking my play THE WHITE BIKE to the Edinburgh Festival of Cycling"/>
    <n v="30000"/>
    <n v="45"/>
    <x v="0"/>
    <x v="1"/>
    <x v="1"/>
    <n v="1431115500"/>
    <n v="1428733511"/>
    <b v="0"/>
    <n v="58"/>
    <b v="1"/>
    <x v="6"/>
    <n v="0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x v="1"/>
    <n v="1462519041"/>
    <n v="1459927041"/>
    <b v="0"/>
    <n v="89"/>
    <b v="1"/>
    <x v="6"/>
    <n v="5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x v="0"/>
    <n v="1407506040"/>
    <n v="1404680075"/>
    <b v="0"/>
    <n v="125"/>
    <b v="1"/>
    <x v="6"/>
    <n v="8"/>
    <n v="0.36"/>
    <x v="1"/>
    <x v="6"/>
  </r>
  <r>
    <n v="3317"/>
    <s v="Seven Minutes in Eternity"/>
    <s v="Andy Boyd's epic new satire about heroes and villains, humankind's search for glory, and fascism in America"/>
    <n v="10000"/>
    <n v="45"/>
    <x v="0"/>
    <x v="0"/>
    <x v="0"/>
    <n v="1465347424"/>
    <n v="1462755424"/>
    <b v="0"/>
    <n v="18"/>
    <b v="1"/>
    <x v="6"/>
    <n v="0"/>
    <n v="2.5"/>
    <x v="1"/>
    <x v="6"/>
  </r>
  <r>
    <n v="3318"/>
    <s v="ROOMIES - Atlantic Canada Tour 2016-17"/>
    <s v="Help us strengthen and inspire disability arts in Atlantic Canada"/>
    <n v="1000"/>
    <n v="45"/>
    <x v="0"/>
    <x v="5"/>
    <x v="5"/>
    <n v="1460341800"/>
    <n v="1456902893"/>
    <b v="0"/>
    <n v="32"/>
    <b v="1"/>
    <x v="6"/>
    <n v="5"/>
    <n v="1.41"/>
    <x v="1"/>
    <x v="6"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x v="1"/>
    <n v="1422712986"/>
    <n v="1418824986"/>
    <b v="0"/>
    <n v="16"/>
    <b v="1"/>
    <x v="6"/>
    <n v="0"/>
    <n v="2.81"/>
    <x v="1"/>
    <x v="6"/>
  </r>
  <r>
    <n v="3320"/>
    <s v="Mama Threw Me So High &amp; He Who Speaks"/>
    <s v="Imaginary Theater Company presents two modern day tall tales about family, resilience and redemption."/>
    <n v="4000"/>
    <n v="45"/>
    <x v="0"/>
    <x v="0"/>
    <x v="0"/>
    <n v="1466557557"/>
    <n v="1463965557"/>
    <b v="0"/>
    <n v="38"/>
    <b v="1"/>
    <x v="6"/>
    <n v="1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x v="0"/>
    <n v="1413431940"/>
    <n v="1412216665"/>
    <b v="0"/>
    <n v="15"/>
    <b v="1"/>
    <x v="6"/>
    <n v="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x v="0"/>
    <n v="1466567700"/>
    <n v="1464653696"/>
    <b v="0"/>
    <n v="23"/>
    <b v="1"/>
    <x v="6"/>
    <n v="2"/>
    <n v="1.96"/>
    <x v="1"/>
    <x v="6"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x v="1"/>
    <n v="1474793208"/>
    <n v="1472201208"/>
    <b v="0"/>
    <n v="49"/>
    <b v="1"/>
    <x v="6"/>
    <n v="2"/>
    <n v="0.92"/>
    <x v="1"/>
    <x v="6"/>
  </r>
  <r>
    <n v="3324"/>
    <s v="At Swim, Two Boys"/>
    <s v="The play tells the story of Jim and Doyler and their friendship on the brink of Irish independence."/>
    <n v="1400"/>
    <n v="45"/>
    <x v="0"/>
    <x v="17"/>
    <x v="3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x v="1"/>
    <n v="1428256277"/>
    <n v="1425235877"/>
    <b v="0"/>
    <n v="15"/>
    <b v="1"/>
    <x v="6"/>
    <n v="1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x v="0"/>
    <n v="1425830905"/>
    <n v="1423242505"/>
    <b v="0"/>
    <n v="57"/>
    <b v="1"/>
    <x v="6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x v="1"/>
    <n v="1462697966"/>
    <n v="1460105966"/>
    <b v="0"/>
    <n v="33"/>
    <b v="1"/>
    <x v="6"/>
    <n v="4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x v="0"/>
    <n v="1404522000"/>
    <n v="1404308883"/>
    <b v="0"/>
    <n v="9"/>
    <b v="1"/>
    <x v="6"/>
    <n v="0"/>
    <n v="4.67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x v="1"/>
    <n v="1406502000"/>
    <n v="1405583108"/>
    <b v="0"/>
    <n v="26"/>
    <b v="1"/>
    <x v="6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x v="1"/>
    <n v="1427919468"/>
    <n v="1425331068"/>
    <b v="0"/>
    <n v="69"/>
    <b v="1"/>
    <x v="6"/>
    <n v="4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x v="0"/>
    <n v="1444149886"/>
    <n v="1441125886"/>
    <b v="0"/>
    <n v="65"/>
    <b v="1"/>
    <x v="6"/>
    <n v="2"/>
    <n v="0.63"/>
    <x v="1"/>
    <x v="6"/>
  </r>
  <r>
    <n v="3332"/>
    <s v="Cortez"/>
    <s v="Two marine biologists are at odds during an important expedition. When a stranded shark refuses to die, things get weird."/>
    <n v="50000"/>
    <n v="40"/>
    <x v="0"/>
    <x v="0"/>
    <x v="0"/>
    <n v="1405802330"/>
    <n v="1403210330"/>
    <b v="0"/>
    <n v="83"/>
    <b v="1"/>
    <x v="6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x v="0"/>
    <n v="1434384880"/>
    <n v="1432484080"/>
    <b v="0"/>
    <n v="111"/>
    <b v="1"/>
    <x v="6"/>
    <n v="3"/>
    <n v="0.36"/>
    <x v="1"/>
    <x v="6"/>
  </r>
  <r>
    <n v="3334"/>
    <s v="The Saltbox Theatre Collective Seed Money Project"/>
    <s v="The Saltbox Theatre Collective is a brand new not-for-profit theatre company in Illinois."/>
    <n v="3500"/>
    <n v="40"/>
    <x v="0"/>
    <x v="0"/>
    <x v="0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x v="1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x v="1"/>
    <n v="1459845246"/>
    <n v="1457429646"/>
    <b v="0"/>
    <n v="9"/>
    <b v="1"/>
    <x v="6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x v="1"/>
    <n v="1412974800"/>
    <n v="1411109167"/>
    <b v="0"/>
    <n v="34"/>
    <b v="1"/>
    <x v="6"/>
    <n v="1"/>
    <n v="1.18"/>
    <x v="1"/>
    <x v="6"/>
  </r>
  <r>
    <n v="3338"/>
    <s v="The Last Days of Judas Iscariot"/>
    <s v="Join Estelle Parsons in support of Theater That Looks and Sounds Like America"/>
    <n v="3000"/>
    <n v="40"/>
    <x v="0"/>
    <x v="0"/>
    <x v="0"/>
    <n v="1487944080"/>
    <n v="1486129680"/>
    <b v="0"/>
    <n v="112"/>
    <b v="1"/>
    <x v="6"/>
    <n v="1"/>
    <n v="0.36"/>
    <x v="1"/>
    <x v="6"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x v="0"/>
    <n v="1469721518"/>
    <n v="1467129518"/>
    <b v="0"/>
    <n v="47"/>
    <b v="1"/>
    <x v="6"/>
    <n v="0"/>
    <n v="0.85"/>
    <x v="1"/>
    <x v="6"/>
  </r>
  <r>
    <n v="3340"/>
    <s v="King Lear"/>
    <s v="The Eno River Players is a community theater in Durham, North Carolina. We are trying to raise money to get our second show on its feet"/>
    <n v="5000"/>
    <n v="40"/>
    <x v="0"/>
    <x v="0"/>
    <x v="0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2500"/>
    <n v="40"/>
    <x v="0"/>
    <x v="1"/>
    <x v="1"/>
    <n v="1465750800"/>
    <n v="1463771421"/>
    <b v="0"/>
    <n v="28"/>
    <b v="1"/>
    <x v="6"/>
    <n v="2"/>
    <n v="1.43"/>
    <x v="1"/>
    <x v="6"/>
  </r>
  <r>
    <n v="3342"/>
    <s v="Uprising Theatre Company's First Production"/>
    <s v="We believe in the power of stories to change the world. Theatre that inspires transformation."/>
    <n v="10000"/>
    <n v="40"/>
    <x v="0"/>
    <x v="0"/>
    <x v="0"/>
    <n v="1427864340"/>
    <n v="1425020810"/>
    <b v="0"/>
    <n v="78"/>
    <b v="1"/>
    <x v="6"/>
    <n v="0"/>
    <n v="0.51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x v="1"/>
    <n v="1460553480"/>
    <n v="1458770384"/>
    <b v="0"/>
    <n v="23"/>
    <b v="1"/>
    <x v="6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x v="0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x v="0"/>
    <n v="1429317420"/>
    <n v="1424226768"/>
    <b v="0"/>
    <n v="13"/>
    <b v="1"/>
    <x v="6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x v="0"/>
    <n v="1424910910"/>
    <n v="1424306110"/>
    <b v="0"/>
    <n v="18"/>
    <b v="1"/>
    <x v="6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x v="1"/>
    <n v="1462741200"/>
    <n v="1461503654"/>
    <b v="0"/>
    <n v="22"/>
    <b v="1"/>
    <x v="6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x v="0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x v="0"/>
    <n v="1465837200"/>
    <n v="1463971172"/>
    <b v="0"/>
    <n v="14"/>
    <b v="1"/>
    <x v="6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x v="3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x v="1"/>
    <n v="1406113200"/>
    <n v="1402910965"/>
    <b v="0"/>
    <n v="54"/>
    <b v="1"/>
    <x v="6"/>
    <n v="0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x v="1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x v="1"/>
    <n v="1462230000"/>
    <n v="1461061350"/>
    <b v="0"/>
    <n v="44"/>
    <b v="1"/>
    <x v="6"/>
    <n v="1"/>
    <n v="0.8"/>
    <x v="1"/>
    <x v="6"/>
  </r>
  <r>
    <n v="3354"/>
    <s v="Strangeloop Theatre - A Focus on New Works"/>
    <s v="Help Strangeloop Theatre create and support new work by sponsoring our 2015-2016 season."/>
    <n v="7500"/>
    <n v="35"/>
    <x v="0"/>
    <x v="0"/>
    <x v="0"/>
    <n v="1446091260"/>
    <n v="1443029206"/>
    <b v="0"/>
    <n v="55"/>
    <b v="1"/>
    <x v="6"/>
    <n v="0"/>
    <n v="0.64"/>
    <x v="1"/>
    <x v="6"/>
  </r>
  <r>
    <n v="3355"/>
    <s v="Jelly Beans at Theatre503"/>
    <s v="Help get Jelly Beans to the Theatre503 stage. An important piece of new writing by Dan Pick, produced by Kuleshov Theatre"/>
    <n v="60000"/>
    <n v="35"/>
    <x v="0"/>
    <x v="1"/>
    <x v="1"/>
    <n v="1462879020"/>
    <n v="1461941527"/>
    <b v="0"/>
    <n v="15"/>
    <b v="1"/>
    <x v="6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x v="1"/>
    <n v="1468611272"/>
    <n v="1466019272"/>
    <b v="0"/>
    <n v="27"/>
    <b v="1"/>
    <x v="6"/>
    <n v="5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x v="1"/>
    <n v="1406887310"/>
    <n v="1404295310"/>
    <b v="0"/>
    <n v="21"/>
    <b v="1"/>
    <x v="6"/>
    <n v="1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x v="0"/>
    <n v="1416385679"/>
    <n v="1413790079"/>
    <b v="0"/>
    <n v="162"/>
    <b v="1"/>
    <x v="6"/>
    <n v="1"/>
    <n v="0.22"/>
    <x v="1"/>
    <x v="6"/>
  </r>
  <r>
    <n v="3359"/>
    <s v="BEIRUT, LADY OF LEBANON"/>
    <s v="A Theatrical Production Celebrating the Lebanese Culture and the Human Spirit in Time of War."/>
    <n v="65000"/>
    <n v="35"/>
    <x v="0"/>
    <x v="0"/>
    <x v="0"/>
    <n v="1487985734"/>
    <n v="1484097734"/>
    <b v="0"/>
    <n v="23"/>
    <b v="1"/>
    <x v="6"/>
    <n v="0"/>
    <n v="1.52"/>
    <x v="1"/>
    <x v="6"/>
  </r>
  <r>
    <n v="3360"/>
    <s v="Pretty Butch"/>
    <s v="World Premiere, an M1 Singapore Fringe Festival 2017 commission."/>
    <n v="8000"/>
    <n v="35"/>
    <x v="0"/>
    <x v="20"/>
    <x v="12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x v="0"/>
    <n v="1409587140"/>
    <n v="1408062990"/>
    <b v="0"/>
    <n v="68"/>
    <b v="1"/>
    <x v="6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x v="0"/>
    <n v="1425704100"/>
    <n v="1424484717"/>
    <b v="0"/>
    <n v="20"/>
    <b v="1"/>
    <x v="6"/>
    <n v="0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x v="0"/>
    <n v="1408464000"/>
    <n v="1406831445"/>
    <b v="0"/>
    <n v="26"/>
    <b v="1"/>
    <x v="6"/>
    <n v="2"/>
    <n v="1.35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x v="1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x v="0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x v="0"/>
    <n v="1431481037"/>
    <n v="1428889037"/>
    <b v="0"/>
    <n v="18"/>
    <b v="1"/>
    <x v="6"/>
    <n v="0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x v="1"/>
    <n v="1438467894"/>
    <n v="1436307894"/>
    <b v="0"/>
    <n v="30"/>
    <b v="1"/>
    <x v="6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x v="0"/>
    <n v="1420088400"/>
    <n v="1416977259"/>
    <b v="0"/>
    <n v="23"/>
    <b v="1"/>
    <x v="6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x v="3"/>
    <n v="1484441980"/>
    <n v="1479257980"/>
    <b v="0"/>
    <n v="54"/>
    <b v="1"/>
    <x v="6"/>
    <n v="2"/>
    <n v="0.5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x v="0"/>
    <n v="1481961600"/>
    <n v="1479283285"/>
    <b v="0"/>
    <n v="26"/>
    <b v="1"/>
    <x v="6"/>
    <n v="3"/>
    <n v="1.23"/>
    <x v="1"/>
    <x v="6"/>
  </r>
  <r>
    <n v="3371"/>
    <s v="Red Planet (or One Way Ticket) Staged Reading"/>
    <s v="Help support Red Planet, a new science fiction play based off the Mars One exploration."/>
    <n v="20000"/>
    <n v="31"/>
    <x v="0"/>
    <x v="0"/>
    <x v="0"/>
    <n v="1449089965"/>
    <n v="1446670765"/>
    <b v="0"/>
    <n v="9"/>
    <b v="1"/>
    <x v="6"/>
    <n v="0"/>
    <n v="3.44"/>
    <x v="1"/>
    <x v="6"/>
  </r>
  <r>
    <n v="3372"/>
    <s v="All the Best, Jack"/>
    <s v="This play tells the story of the toxicity of sensationalism shown through one man's struggle with notoriety."/>
    <n v="50000"/>
    <n v="31"/>
    <x v="0"/>
    <x v="0"/>
    <x v="0"/>
    <n v="1408942740"/>
    <n v="1407157756"/>
    <b v="0"/>
    <n v="27"/>
    <b v="1"/>
    <x v="6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x v="1"/>
    <n v="1437235200"/>
    <n v="1435177840"/>
    <b v="0"/>
    <n v="30"/>
    <b v="1"/>
    <x v="6"/>
    <n v="0"/>
    <n v="1"/>
    <x v="1"/>
    <x v="6"/>
  </r>
  <r>
    <n v="3374"/>
    <s v="HELP BUILD &quot;THE CASTLE&quot;"/>
    <s v="A rare  production of World acclaimed playwright Howard Barker's groundbreaking &amp; provocative 'The Castle'."/>
    <n v="4480"/>
    <n v="30"/>
    <x v="0"/>
    <x v="5"/>
    <x v="5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x v="1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3500"/>
    <n v="30"/>
    <x v="0"/>
    <x v="0"/>
    <x v="0"/>
    <n v="1429976994"/>
    <n v="1424796594"/>
    <b v="0"/>
    <n v="19"/>
    <b v="1"/>
    <x v="6"/>
    <n v="1"/>
    <n v="1.58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x v="1"/>
    <n v="1426870560"/>
    <n v="1424280899"/>
    <b v="0"/>
    <n v="77"/>
    <b v="1"/>
    <x v="6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x v="1"/>
    <n v="1409490480"/>
    <n v="1407400306"/>
    <b v="0"/>
    <n v="21"/>
    <b v="1"/>
    <x v="6"/>
    <n v="0"/>
    <n v="1.43"/>
    <x v="1"/>
    <x v="6"/>
  </r>
  <r>
    <n v="3379"/>
    <s v="The Promise"/>
    <s v="A play by Alexei Arbuzov about the lives of three teenagers during the Nazi siege of Leningrad, 1942, in a new adaptation by Nick Dear."/>
    <n v="4000"/>
    <n v="30"/>
    <x v="0"/>
    <x v="1"/>
    <x v="1"/>
    <n v="1440630000"/>
    <n v="1439122800"/>
    <b v="0"/>
    <n v="38"/>
    <b v="1"/>
    <x v="6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x v="0"/>
    <n v="1417305178"/>
    <n v="1414277578"/>
    <b v="0"/>
    <n v="28"/>
    <b v="1"/>
    <x v="6"/>
    <n v="120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x v="0"/>
    <n v="1426044383"/>
    <n v="1423455983"/>
    <b v="0"/>
    <n v="48"/>
    <b v="1"/>
    <x v="6"/>
    <n v="0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x v="1"/>
    <n v="1470092340"/>
    <n v="1467973256"/>
    <b v="0"/>
    <n v="46"/>
    <b v="1"/>
    <x v="6"/>
    <n v="0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x v="0"/>
    <n v="1466707620"/>
    <n v="1464979620"/>
    <b v="0"/>
    <n v="30"/>
    <b v="1"/>
    <x v="6"/>
    <n v="1"/>
    <n v="1"/>
    <x v="1"/>
    <x v="6"/>
  </r>
  <r>
    <n v="3384"/>
    <s v="The Hat"/>
    <s v="Six gay men, emotional baggage, and online dating: what could go wrong? A play about looking for love and finding something better."/>
    <n v="550"/>
    <n v="30"/>
    <x v="0"/>
    <x v="0"/>
    <x v="0"/>
    <n v="1448074800"/>
    <n v="1444874768"/>
    <b v="0"/>
    <n v="64"/>
    <b v="1"/>
    <x v="6"/>
    <n v="5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x v="0"/>
    <n v="1418244552"/>
    <n v="1415652552"/>
    <b v="0"/>
    <n v="15"/>
    <b v="1"/>
    <x v="6"/>
    <n v="6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x v="0"/>
    <n v="1417620506"/>
    <n v="1415028506"/>
    <b v="0"/>
    <n v="41"/>
    <b v="1"/>
    <x v="6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x v="0"/>
    <n v="1418581088"/>
    <n v="1415125088"/>
    <b v="0"/>
    <n v="35"/>
    <b v="1"/>
    <x v="6"/>
    <n v="116"/>
    <n v="0.83"/>
    <x v="1"/>
    <x v="6"/>
  </r>
  <r>
    <n v="3388"/>
    <s v="ICONS"/>
    <s v="ICONS is a unique new play about the Amazon warrior women from Greek myth and re-imagines them from a contemporary female perspective."/>
    <n v="11200"/>
    <n v="29"/>
    <x v="0"/>
    <x v="1"/>
    <x v="1"/>
    <n v="1434625441"/>
    <n v="1432033441"/>
    <b v="0"/>
    <n v="45"/>
    <b v="1"/>
    <x v="6"/>
    <n v="0"/>
    <n v="0.64"/>
    <x v="1"/>
    <x v="6"/>
  </r>
  <r>
    <n v="3389"/>
    <s v="Chimera Ensemble Productions Fund"/>
    <s v="Chimera Ensemble is launching 2 inaugural theater productions, and we need support to do high quality work!"/>
    <n v="3500"/>
    <n v="29"/>
    <x v="0"/>
    <x v="0"/>
    <x v="0"/>
    <n v="1464960682"/>
    <n v="1462368682"/>
    <b v="0"/>
    <n v="62"/>
    <b v="1"/>
    <x v="6"/>
    <n v="1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x v="0"/>
    <n v="1405017345"/>
    <n v="1403721345"/>
    <b v="0"/>
    <n v="22"/>
    <b v="1"/>
    <x v="6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x v="0"/>
    <n v="1407536880"/>
    <n v="1404997548"/>
    <b v="0"/>
    <n v="18"/>
    <b v="1"/>
    <x v="6"/>
    <n v="1"/>
    <n v="1.56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x v="1"/>
    <n v="1462565855"/>
    <n v="1458245855"/>
    <b v="0"/>
    <n v="12"/>
    <b v="1"/>
    <x v="6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x v="0"/>
    <n v="1415234760"/>
    <n v="1413065230"/>
    <b v="0"/>
    <n v="44"/>
    <b v="1"/>
    <x v="6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x v="1"/>
    <n v="1406470645"/>
    <n v="1403878645"/>
    <b v="0"/>
    <n v="27"/>
    <b v="1"/>
    <x v="6"/>
    <n v="0"/>
    <n v="0.96"/>
    <x v="1"/>
    <x v="6"/>
  </r>
  <r>
    <n v="3395"/>
    <s v="MIRAMAR"/>
    <s v="Miramar is a a darkly funny play exploring what it is we call â€˜homeâ€™."/>
    <n v="25000"/>
    <n v="26"/>
    <x v="0"/>
    <x v="1"/>
    <x v="1"/>
    <n v="1433009400"/>
    <n v="1431795944"/>
    <b v="0"/>
    <n v="38"/>
    <b v="1"/>
    <x v="6"/>
    <n v="0"/>
    <n v="0.68"/>
    <x v="1"/>
    <x v="6"/>
  </r>
  <r>
    <n v="3396"/>
    <s v="Rainbowtown"/>
    <s v="&quot;Rainbowtown&quot; is a new play for kids. Help us bring it to the Main Line during the 2014 Philadelphia Fringe Festival!"/>
    <n v="25000"/>
    <n v="26"/>
    <x v="0"/>
    <x v="0"/>
    <x v="0"/>
    <n v="1401595140"/>
    <n v="1399286589"/>
    <b v="0"/>
    <n v="28"/>
    <b v="1"/>
    <x v="6"/>
    <n v="0"/>
    <n v="0.93"/>
    <x v="1"/>
    <x v="6"/>
  </r>
  <r>
    <n v="3397"/>
    <s v="Waiting for Godot - Blue Sky Theatre &amp; Arts"/>
    <s v="Help a group of recovering alcoholics bring Samuel Beckett's classic to a seaside town!"/>
    <n v="25000"/>
    <n v="26"/>
    <x v="0"/>
    <x v="1"/>
    <x v="1"/>
    <n v="1455832800"/>
    <n v="1452338929"/>
    <b v="0"/>
    <n v="24"/>
    <b v="1"/>
    <x v="6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x v="0"/>
    <n v="1416589200"/>
    <n v="1414605776"/>
    <b v="0"/>
    <n v="65"/>
    <b v="1"/>
    <x v="6"/>
    <n v="0"/>
    <n v="0.4"/>
    <x v="1"/>
    <x v="6"/>
  </r>
  <r>
    <n v="3399"/>
    <s v="Spinning Wheel Youth Takeover"/>
    <s v="13 young people have taken over Spinning Wheel Theatre to choose, produce and create their own show from scratch."/>
    <n v="3600"/>
    <n v="26"/>
    <x v="0"/>
    <x v="1"/>
    <x v="1"/>
    <n v="1424556325"/>
    <n v="1421964325"/>
    <b v="0"/>
    <n v="46"/>
    <b v="1"/>
    <x v="6"/>
    <n v="1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x v="0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x v="1"/>
    <n v="1438968146"/>
    <n v="1436376146"/>
    <b v="0"/>
    <n v="66"/>
    <b v="1"/>
    <x v="6"/>
    <n v="2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x v="0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x v="1"/>
    <n v="1435230324"/>
    <n v="1432638324"/>
    <b v="0"/>
    <n v="17"/>
    <b v="1"/>
    <x v="6"/>
    <n v="0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x v="0"/>
    <n v="1434542702"/>
    <n v="1432814702"/>
    <b v="0"/>
    <n v="3"/>
    <b v="1"/>
    <x v="6"/>
    <n v="0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x v="1"/>
    <n v="1456876740"/>
    <n v="1455063886"/>
    <b v="0"/>
    <n v="17"/>
    <b v="1"/>
    <x v="6"/>
    <n v="1"/>
    <n v="1.53"/>
    <x v="1"/>
    <x v="6"/>
  </r>
  <r>
    <n v="3406"/>
    <s v="Voices of Swords"/>
    <s v="A funny and moving new play about two families dealing with aging parents in very different ways!"/>
    <n v="39000"/>
    <n v="25"/>
    <x v="0"/>
    <x v="0"/>
    <x v="0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x v="1"/>
    <n v="1404641289"/>
    <n v="1402049289"/>
    <b v="0"/>
    <n v="67"/>
    <b v="1"/>
    <x v="6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x v="0"/>
    <n v="1405727304"/>
    <n v="1403135304"/>
    <b v="0"/>
    <n v="18"/>
    <b v="1"/>
    <x v="6"/>
    <n v="1"/>
    <n v="1.39"/>
    <x v="1"/>
    <x v="6"/>
  </r>
  <r>
    <n v="3409"/>
    <s v="Who Said Theatre Presents: The Calm"/>
    <s v="Exciting and visceral new-writing that challenges the way we view the fine line between war and terror..."/>
    <n v="7000"/>
    <n v="25"/>
    <x v="0"/>
    <x v="1"/>
    <x v="1"/>
    <n v="1469998680"/>
    <n v="1466710358"/>
    <b v="0"/>
    <n v="21"/>
    <b v="1"/>
    <x v="6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x v="0"/>
    <n v="1465196400"/>
    <n v="1462841990"/>
    <b v="0"/>
    <n v="40"/>
    <b v="1"/>
    <x v="6"/>
    <n v="1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x v="0"/>
    <n v="1444264372"/>
    <n v="1442536372"/>
    <b v="0"/>
    <n v="78"/>
    <b v="1"/>
    <x v="6"/>
    <n v="1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x v="1"/>
    <n v="1411858862"/>
    <n v="1409266862"/>
    <b v="0"/>
    <n v="26"/>
    <b v="1"/>
    <x v="6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x v="0"/>
    <n v="1425099540"/>
    <n v="1424280938"/>
    <b v="0"/>
    <n v="14"/>
    <b v="1"/>
    <x v="6"/>
    <n v="1"/>
    <n v="1.79"/>
    <x v="1"/>
    <x v="6"/>
  </r>
  <r>
    <n v="3414"/>
    <s v="PCSF PlayOffs 2016"/>
    <s v="A new twist on our annual festival of fully-produced plays by member playwrights, performed by a talented ensemble cast!"/>
    <n v="1200"/>
    <n v="25"/>
    <x v="0"/>
    <x v="0"/>
    <x v="0"/>
    <n v="1480579140"/>
    <n v="1478030325"/>
    <b v="0"/>
    <n v="44"/>
    <b v="1"/>
    <x v="6"/>
    <n v="2"/>
    <n v="0.56999999999999995"/>
    <x v="1"/>
    <x v="6"/>
  </r>
  <r>
    <n v="3415"/>
    <s v="Balm in Gilead at Columbia"/>
    <s v="We are raising funds to allow for enhanced scenic, costume, and lighting design. Every dollar helps!"/>
    <n v="6000"/>
    <n v="25"/>
    <x v="0"/>
    <x v="0"/>
    <x v="0"/>
    <n v="1460935800"/>
    <n v="1459999656"/>
    <b v="0"/>
    <n v="9"/>
    <b v="1"/>
    <x v="6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x v="1"/>
    <n v="1429813800"/>
    <n v="1427363645"/>
    <b v="0"/>
    <n v="30"/>
    <b v="1"/>
    <x v="6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x v="0"/>
    <n v="1414284180"/>
    <n v="1410558948"/>
    <b v="0"/>
    <n v="45"/>
    <b v="1"/>
    <x v="6"/>
    <n v="5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x v="0"/>
    <n v="1400875307"/>
    <n v="1398283307"/>
    <b v="0"/>
    <n v="56"/>
    <b v="1"/>
    <x v="6"/>
    <n v="0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x v="3"/>
    <n v="1459978200"/>
    <n v="1458416585"/>
    <b v="0"/>
    <n v="46"/>
    <b v="1"/>
    <x v="6"/>
    <n v="0"/>
    <n v="0.54"/>
    <x v="1"/>
    <x v="6"/>
  </r>
  <r>
    <n v="3420"/>
    <s v="Rounds. Set design campaign."/>
    <s v="A powerful and urgent tale of the first line of defence for the NHS. Based on true stories from junior doctors."/>
    <n v="3000"/>
    <n v="25"/>
    <x v="0"/>
    <x v="1"/>
    <x v="1"/>
    <n v="1455408000"/>
    <n v="1454638202"/>
    <b v="0"/>
    <n v="34"/>
    <b v="1"/>
    <x v="6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x v="0"/>
    <n v="1425495563"/>
    <n v="1422903563"/>
    <b v="0"/>
    <n v="98"/>
    <b v="1"/>
    <x v="6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x v="1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5000"/>
    <n v="25"/>
    <x v="0"/>
    <x v="0"/>
    <x v="0"/>
    <n v="1429912341"/>
    <n v="1427320341"/>
    <b v="0"/>
    <n v="10"/>
    <b v="1"/>
    <x v="6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x v="0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1000"/>
    <n v="25"/>
    <x v="0"/>
    <x v="0"/>
    <x v="0"/>
    <n v="1412434136"/>
    <n v="1409669336"/>
    <b v="0"/>
    <n v="104"/>
    <b v="1"/>
    <x v="6"/>
    <n v="3"/>
    <n v="0.24"/>
    <x v="1"/>
    <x v="6"/>
  </r>
  <r>
    <n v="3426"/>
    <s v="Holocene"/>
    <s v="Part ghost story, part cautionary tale, Holocene is a play about the end of our world, and the beginning of another."/>
    <n v="100000"/>
    <n v="25"/>
    <x v="0"/>
    <x v="0"/>
    <x v="0"/>
    <n v="1411264800"/>
    <n v="1409620903"/>
    <b v="0"/>
    <n v="87"/>
    <b v="1"/>
    <x v="6"/>
    <n v="0"/>
    <n v="0.28999999999999998"/>
    <x v="1"/>
    <x v="6"/>
  </r>
  <r>
    <n v="3427"/>
    <s v="We Were Kings"/>
    <s v="A new play developed in collaboration with graduating theatre makers, premiering at the Edinburgh Fringe Festival 2014."/>
    <n v="2000"/>
    <n v="25"/>
    <x v="0"/>
    <x v="1"/>
    <x v="1"/>
    <n v="1404314952"/>
    <n v="1401722952"/>
    <b v="0"/>
    <n v="29"/>
    <b v="1"/>
    <x v="6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x v="1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x v="1"/>
    <n v="1478046661"/>
    <n v="1476837061"/>
    <b v="0"/>
    <n v="12"/>
    <b v="1"/>
    <x v="6"/>
    <n v="3"/>
    <n v="2.08"/>
    <x v="1"/>
    <x v="6"/>
  </r>
  <r>
    <n v="3430"/>
    <s v="Being Patient"/>
    <s v="We need support for our play so we can promote awareness of kidney diseases and the effect it has on sufferers and their families."/>
    <n v="500"/>
    <n v="25"/>
    <x v="0"/>
    <x v="1"/>
    <x v="1"/>
    <n v="1406760101"/>
    <n v="1404168101"/>
    <b v="0"/>
    <n v="72"/>
    <b v="1"/>
    <x v="6"/>
    <n v="5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x v="0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500"/>
    <n v="25"/>
    <x v="0"/>
    <x v="0"/>
    <x v="0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4000"/>
    <n v="25"/>
    <x v="0"/>
    <x v="0"/>
    <x v="0"/>
    <n v="1402974000"/>
    <n v="1400290255"/>
    <b v="0"/>
    <n v="71"/>
    <b v="1"/>
    <x v="6"/>
    <n v="1"/>
    <n v="0.35"/>
    <x v="1"/>
    <x v="6"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x v="0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x v="0"/>
    <n v="1470538800"/>
    <n v="1469112493"/>
    <b v="0"/>
    <n v="19"/>
    <b v="1"/>
    <x v="6"/>
    <n v="0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x v="0"/>
    <n v="1408638480"/>
    <n v="1406811593"/>
    <b v="0"/>
    <n v="37"/>
    <b v="1"/>
    <x v="6"/>
    <n v="2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x v="0"/>
    <n v="1440003820"/>
    <n v="1437411820"/>
    <b v="0"/>
    <n v="36"/>
    <b v="1"/>
    <x v="6"/>
    <n v="0"/>
    <n v="0.67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x v="1"/>
    <x v="1"/>
    <n v="1430600400"/>
    <n v="1428358567"/>
    <b v="0"/>
    <n v="14"/>
    <b v="1"/>
    <x v="6"/>
    <n v="5"/>
    <n v="1.64"/>
    <x v="1"/>
    <x v="6"/>
  </r>
  <r>
    <n v="3439"/>
    <s v="Cirque Inspired Alice's Adventures in Wonderland"/>
    <s v="Help a small theater produce an original adaptation of Lewis Carroll's classic story."/>
    <n v="1250"/>
    <n v="23"/>
    <x v="0"/>
    <x v="0"/>
    <x v="0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x v="0"/>
    <n v="1405095300"/>
    <n v="1403146628"/>
    <b v="0"/>
    <n v="82"/>
    <b v="1"/>
    <x v="6"/>
    <n v="1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x v="0"/>
    <n v="1447445820"/>
    <n v="1445077121"/>
    <b v="0"/>
    <n v="43"/>
    <b v="1"/>
    <x v="6"/>
    <n v="0"/>
    <n v="0.51"/>
    <x v="1"/>
    <x v="6"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x v="0"/>
    <n v="1433016672"/>
    <n v="1430424672"/>
    <b v="0"/>
    <n v="8"/>
    <b v="1"/>
    <x v="6"/>
    <n v="1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x v="0"/>
    <n v="1410266146"/>
    <n v="1407674146"/>
    <b v="0"/>
    <n v="45"/>
    <b v="1"/>
    <x v="6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x v="2"/>
    <n v="1465394340"/>
    <n v="1464677986"/>
    <b v="0"/>
    <n v="20"/>
    <b v="1"/>
    <x v="6"/>
    <n v="1"/>
    <n v="1.05"/>
    <x v="1"/>
    <x v="6"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x v="1"/>
    <n v="1445604236"/>
    <n v="1443185036"/>
    <b v="0"/>
    <n v="31"/>
    <b v="1"/>
    <x v="6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x v="1"/>
    <n v="1423138800"/>
    <n v="1421092725"/>
    <b v="0"/>
    <n v="25"/>
    <b v="1"/>
    <x v="6"/>
    <n v="1"/>
    <n v="0.84"/>
    <x v="1"/>
    <x v="6"/>
  </r>
  <r>
    <n v="3447"/>
    <s v="The Vagabond Halfback"/>
    <s v="&quot;He was a poet, a vagrant, a philosopher, a lady's man and a hard drinker&quot;"/>
    <n v="2000"/>
    <n v="21"/>
    <x v="0"/>
    <x v="0"/>
    <x v="0"/>
    <n v="1458332412"/>
    <n v="1454448012"/>
    <b v="0"/>
    <n v="14"/>
    <b v="1"/>
    <x v="6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x v="0"/>
    <n v="1418784689"/>
    <n v="1416192689"/>
    <b v="0"/>
    <n v="45"/>
    <b v="1"/>
    <x v="6"/>
    <n v="0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x v="0"/>
    <n v="1468036800"/>
    <n v="1465607738"/>
    <b v="0"/>
    <n v="20"/>
    <b v="1"/>
    <x v="6"/>
    <n v="0"/>
    <n v="1.05"/>
    <x v="1"/>
    <x v="6"/>
  </r>
  <r>
    <n v="3450"/>
    <s v="The Beautiful House"/>
    <s v="The Beautiful House' is a story of modern mummification and the present day post-humanist crisis in our relationship with death."/>
    <n v="10000"/>
    <n v="21"/>
    <x v="0"/>
    <x v="1"/>
    <x v="1"/>
    <n v="1427990071"/>
    <n v="1422809671"/>
    <b v="0"/>
    <n v="39"/>
    <b v="1"/>
    <x v="6"/>
    <n v="0"/>
    <n v="0.54"/>
    <x v="1"/>
    <x v="6"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x v="0"/>
    <n v="1429636927"/>
    <n v="1427304127"/>
    <b v="0"/>
    <n v="16"/>
    <b v="1"/>
    <x v="6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x v="0"/>
    <n v="1406087940"/>
    <n v="1404141626"/>
    <b v="0"/>
    <n v="37"/>
    <b v="1"/>
    <x v="6"/>
    <n v="1"/>
    <n v="0.54"/>
    <x v="1"/>
    <x v="6"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x v="1"/>
    <n v="1471130956"/>
    <n v="1465946956"/>
    <b v="0"/>
    <n v="14"/>
    <b v="1"/>
    <x v="6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x v="1"/>
    <n v="1406825159"/>
    <n v="1404233159"/>
    <b v="0"/>
    <n v="21"/>
    <b v="1"/>
    <x v="6"/>
    <n v="1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x v="0"/>
    <n v="1476381627"/>
    <n v="1473789627"/>
    <b v="0"/>
    <n v="69"/>
    <b v="1"/>
    <x v="6"/>
    <n v="1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500"/>
    <n v="20"/>
    <x v="0"/>
    <x v="0"/>
    <x v="0"/>
    <n v="1406876340"/>
    <n v="1404190567"/>
    <b v="0"/>
    <n v="16"/>
    <b v="1"/>
    <x v="6"/>
    <n v="4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x v="0"/>
    <n v="1423720740"/>
    <n v="1421081857"/>
    <b v="0"/>
    <n v="55"/>
    <b v="1"/>
    <x v="6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x v="0"/>
    <n v="1422937620"/>
    <n v="1420606303"/>
    <b v="0"/>
    <n v="27"/>
    <b v="1"/>
    <x v="6"/>
    <n v="0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x v="1"/>
    <n v="1463743860"/>
    <n v="1461151860"/>
    <b v="0"/>
    <n v="36"/>
    <b v="1"/>
    <x v="6"/>
    <n v="0"/>
    <n v="0.56000000000000005"/>
    <x v="1"/>
    <x v="6"/>
  </r>
  <r>
    <n v="3460"/>
    <s v="Pushers"/>
    <s v="'Pushers' is an exciting new play and the first project for brand new theatre company, Ain't Got No Home Productions."/>
    <n v="150"/>
    <n v="20"/>
    <x v="0"/>
    <x v="1"/>
    <x v="1"/>
    <n v="1408106352"/>
    <n v="1406896752"/>
    <b v="0"/>
    <n v="19"/>
    <b v="1"/>
    <x v="6"/>
    <n v="13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x v="0"/>
    <n v="1477710000"/>
    <n v="1475248279"/>
    <b v="0"/>
    <n v="12"/>
    <b v="1"/>
    <x v="6"/>
    <n v="0"/>
    <n v="1.67"/>
    <x v="1"/>
    <x v="6"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x v="0"/>
    <n v="1436551200"/>
    <n v="1435181628"/>
    <b v="0"/>
    <n v="17"/>
    <b v="1"/>
    <x v="6"/>
    <n v="0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x v="5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x v="0"/>
    <n v="1471921637"/>
    <n v="1469329637"/>
    <b v="0"/>
    <n v="93"/>
    <b v="1"/>
    <x v="6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x v="1"/>
    <n v="1439136000"/>
    <n v="1436972472"/>
    <b v="0"/>
    <n v="36"/>
    <b v="1"/>
    <x v="6"/>
    <n v="0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x v="0"/>
    <n v="1461108450"/>
    <n v="1455928050"/>
    <b v="0"/>
    <n v="61"/>
    <b v="1"/>
    <x v="6"/>
    <n v="0"/>
    <n v="0.3"/>
    <x v="1"/>
    <x v="6"/>
  </r>
  <r>
    <n v="3467"/>
    <s v="Venus in Fur, Los Angeles."/>
    <s v="Venus in Fur, By David Ives."/>
    <n v="1000000"/>
    <n v="17"/>
    <x v="0"/>
    <x v="0"/>
    <x v="0"/>
    <n v="1426864032"/>
    <n v="1424275632"/>
    <b v="0"/>
    <n v="47"/>
    <b v="1"/>
    <x v="6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x v="0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x v="0"/>
    <n v="1461857045"/>
    <n v="1459265045"/>
    <b v="0"/>
    <n v="63"/>
    <b v="1"/>
    <x v="6"/>
    <n v="2"/>
    <n v="0.25"/>
    <x v="1"/>
    <x v="6"/>
  </r>
  <r>
    <n v="3470"/>
    <s v="She Kills Monsters"/>
    <s v="The New Artist's Circle is a theatre company dedicated to bringing the arts to young people."/>
    <n v="20000"/>
    <n v="16"/>
    <x v="0"/>
    <x v="0"/>
    <x v="0"/>
    <n v="1468618680"/>
    <n v="1465345902"/>
    <b v="0"/>
    <n v="9"/>
    <b v="1"/>
    <x v="6"/>
    <n v="0"/>
    <n v="1.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x v="1"/>
    <n v="1409515200"/>
    <n v="1405971690"/>
    <b v="0"/>
    <n v="30"/>
    <b v="1"/>
    <x v="6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x v="0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x v="0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12000"/>
    <n v="15"/>
    <x v="0"/>
    <x v="1"/>
    <x v="1"/>
    <n v="1469016131"/>
    <n v="1466424131"/>
    <b v="0"/>
    <n v="39"/>
    <b v="1"/>
    <x v="6"/>
    <n v="0"/>
    <n v="0.38"/>
    <x v="1"/>
    <x v="6"/>
  </r>
  <r>
    <n v="3475"/>
    <s v="Score"/>
    <s v="Score is a musical play inspired by true stories of parents who have recovered from addiction and regained their children."/>
    <n v="3000"/>
    <n v="15"/>
    <x v="0"/>
    <x v="1"/>
    <x v="1"/>
    <n v="1414972800"/>
    <n v="1412629704"/>
    <b v="0"/>
    <n v="17"/>
    <b v="1"/>
    <x v="6"/>
    <n v="1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x v="0"/>
    <n v="1414378800"/>
    <n v="1412836990"/>
    <b v="0"/>
    <n v="6"/>
    <b v="1"/>
    <x v="6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x v="0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x v="0"/>
    <n v="1426539600"/>
    <n v="1424296822"/>
    <b v="0"/>
    <n v="57"/>
    <b v="1"/>
    <x v="6"/>
    <n v="0"/>
    <n v="0.26"/>
    <x v="1"/>
    <x v="6"/>
  </r>
  <r>
    <n v="3479"/>
    <s v="Civil Rogues"/>
    <s v="A new comedy about what happened to a band of foolhardy actors when the Puritans closed the theatres in the 1640s."/>
    <n v="450"/>
    <n v="15"/>
    <x v="0"/>
    <x v="1"/>
    <x v="1"/>
    <n v="1403382680"/>
    <n v="1400790680"/>
    <b v="0"/>
    <n v="56"/>
    <b v="1"/>
    <x v="6"/>
    <n v="3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x v="0"/>
    <n v="1436562000"/>
    <n v="1434440227"/>
    <b v="0"/>
    <n v="13"/>
    <b v="1"/>
    <x v="6"/>
    <n v="2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500"/>
    <n v="15"/>
    <x v="0"/>
    <x v="2"/>
    <x v="2"/>
    <n v="1420178188"/>
    <n v="1418709388"/>
    <b v="0"/>
    <n v="95"/>
    <b v="1"/>
    <x v="6"/>
    <n v="1"/>
    <n v="0.16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x v="1"/>
    <n v="1404671466"/>
    <n v="1402079466"/>
    <b v="0"/>
    <n v="80"/>
    <b v="1"/>
    <x v="6"/>
    <n v="2"/>
    <n v="0.19"/>
    <x v="1"/>
    <x v="6"/>
  </r>
  <r>
    <n v="3483"/>
    <s v="The Faculty Lounge"/>
    <s v="Join 5 high school teachers in the lounge of every high school in America.  Hear what they never say in the classroom."/>
    <n v="150"/>
    <n v="15"/>
    <x v="0"/>
    <x v="0"/>
    <x v="0"/>
    <n v="1404403381"/>
    <n v="1401811381"/>
    <b v="0"/>
    <n v="133"/>
    <b v="1"/>
    <x v="6"/>
    <n v="1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x v="0"/>
    <n v="1466014499"/>
    <n v="1463422499"/>
    <b v="0"/>
    <n v="44"/>
    <b v="1"/>
    <x v="6"/>
    <n v="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x v="0"/>
    <n v="1454431080"/>
    <n v="1451839080"/>
    <b v="0"/>
    <n v="30"/>
    <b v="1"/>
    <x v="6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x v="0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x v="1"/>
    <n v="1435185252"/>
    <n v="1432593252"/>
    <b v="0"/>
    <n v="66"/>
    <b v="1"/>
    <x v="6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x v="0"/>
    <n v="1429286400"/>
    <n v="1427221560"/>
    <b v="0"/>
    <n v="29"/>
    <b v="1"/>
    <x v="6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x v="1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x v="0"/>
    <n v="1460574924"/>
    <n v="1457982924"/>
    <b v="0"/>
    <n v="27"/>
    <b v="1"/>
    <x v="6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x v="0"/>
    <n v="1431928784"/>
    <n v="1430114384"/>
    <b v="0"/>
    <n v="10"/>
    <b v="1"/>
    <x v="6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x v="0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x v="0"/>
    <n v="1408252260"/>
    <n v="1406580436"/>
    <b v="0"/>
    <n v="29"/>
    <b v="1"/>
    <x v="6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x v="0"/>
    <n v="1480140000"/>
    <n v="1479186575"/>
    <b v="0"/>
    <n v="13"/>
    <b v="1"/>
    <x v="6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x v="5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x v="0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x v="0"/>
    <n v="1464904800"/>
    <n v="1463852904"/>
    <b v="0"/>
    <n v="49"/>
    <b v="1"/>
    <x v="6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x v="5"/>
    <n v="1464471840"/>
    <n v="1459309704"/>
    <b v="0"/>
    <n v="42"/>
    <b v="1"/>
    <x v="6"/>
    <n v="0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x v="0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x v="0"/>
    <n v="1457326740"/>
    <n v="1455919438"/>
    <b v="0"/>
    <n v="42"/>
    <b v="1"/>
    <x v="6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x v="1"/>
    <n v="1441995595"/>
    <n v="1439835595"/>
    <b v="0"/>
    <n v="42"/>
    <b v="1"/>
    <x v="6"/>
    <n v="0"/>
    <n v="0.26"/>
    <x v="1"/>
    <x v="6"/>
  </r>
  <r>
    <n v="3502"/>
    <s v="Dickhead"/>
    <s v="Dickhead is a play about one man's struggle with the dicks in his head. If you want to know more stop being a twat and put out...please"/>
    <n v="70000"/>
    <n v="10"/>
    <x v="0"/>
    <x v="0"/>
    <x v="0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3000"/>
    <n v="10"/>
    <x v="0"/>
    <x v="1"/>
    <x v="1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x v="0"/>
    <n v="1447959491"/>
    <n v="1445363891"/>
    <b v="0"/>
    <n v="8"/>
    <b v="1"/>
    <x v="6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x v="0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x v="0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x v="0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x v="1"/>
    <n v="1462914000"/>
    <n v="1460914253"/>
    <b v="0"/>
    <n v="15"/>
    <b v="1"/>
    <x v="6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x v="0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x v="0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5000"/>
    <n v="10"/>
    <x v="0"/>
    <x v="1"/>
    <x v="1"/>
    <n v="1415385000"/>
    <n v="1413406695"/>
    <b v="0"/>
    <n v="19"/>
    <b v="1"/>
    <x v="6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x v="1"/>
    <n v="1429789992"/>
    <n v="1424609592"/>
    <b v="0"/>
    <n v="17"/>
    <b v="1"/>
    <x v="6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x v="0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x v="0"/>
    <n v="1422853140"/>
    <n v="1421439552"/>
    <b v="0"/>
    <n v="10"/>
    <b v="1"/>
    <x v="6"/>
    <n v="100"/>
    <n v="1"/>
    <x v="1"/>
    <x v="6"/>
  </r>
  <r>
    <n v="3515"/>
    <s v="Twelfth Night by William Shakespeare"/>
    <s v="We are casting an all-inclusive production of Shakespeare's Twelfth Night in a non-traditional performance space."/>
    <n v="650"/>
    <n v="10"/>
    <x v="0"/>
    <x v="0"/>
    <x v="0"/>
    <n v="1433097171"/>
    <n v="1430505171"/>
    <b v="0"/>
    <n v="46"/>
    <b v="1"/>
    <x v="6"/>
    <n v="2"/>
    <n v="0.22"/>
    <x v="1"/>
    <x v="6"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x v="0"/>
    <n v="1410145200"/>
    <n v="1407197670"/>
    <b v="0"/>
    <n v="11"/>
    <b v="1"/>
    <x v="6"/>
    <n v="1"/>
    <n v="0.91"/>
    <x v="1"/>
    <x v="6"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x v="1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2000"/>
    <n v="10"/>
    <x v="0"/>
    <x v="0"/>
    <x v="0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175000"/>
    <n v="10"/>
    <x v="0"/>
    <x v="1"/>
    <x v="1"/>
    <n v="1425478950"/>
    <n v="1422886950"/>
    <b v="0"/>
    <n v="28"/>
    <b v="1"/>
    <x v="6"/>
    <n v="0"/>
    <n v="0.36"/>
    <x v="1"/>
    <x v="6"/>
  </r>
  <r>
    <n v="3520"/>
    <s v="Protocols"/>
    <s v="Help us to bring &quot;Protocols&quot; at the 2015 Camden Fringe. The most controversial play of the year."/>
    <n v="2250"/>
    <n v="10"/>
    <x v="0"/>
    <x v="1"/>
    <x v="1"/>
    <n v="1441547220"/>
    <n v="1439322412"/>
    <b v="0"/>
    <n v="21"/>
    <b v="1"/>
    <x v="6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x v="0"/>
    <n v="1411980020"/>
    <n v="1409388020"/>
    <b v="0"/>
    <n v="13"/>
    <b v="1"/>
    <x v="6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x v="1"/>
    <n v="1442311560"/>
    <n v="1439924246"/>
    <b v="0"/>
    <n v="34"/>
    <b v="1"/>
    <x v="6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n v="2500"/>
    <n v="10"/>
    <x v="0"/>
    <x v="1"/>
    <x v="1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x v="0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x v="0"/>
    <n v="1439136000"/>
    <n v="1438188106"/>
    <b v="0"/>
    <n v="7"/>
    <b v="1"/>
    <x v="6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x v="0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x v="0"/>
    <n v="1436587140"/>
    <n v="1434069205"/>
    <b v="0"/>
    <n v="86"/>
    <b v="1"/>
    <x v="6"/>
    <n v="20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x v="1"/>
    <n v="1484740918"/>
    <n v="1483012918"/>
    <b v="0"/>
    <n v="37"/>
    <b v="1"/>
    <x v="6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x v="0"/>
    <n v="1436749200"/>
    <n v="1434997018"/>
    <b v="0"/>
    <n v="18"/>
    <b v="1"/>
    <x v="6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x v="1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50000"/>
    <n v="10"/>
    <x v="0"/>
    <x v="0"/>
    <x v="0"/>
    <n v="1467301334"/>
    <n v="1464709334"/>
    <b v="0"/>
    <n v="26"/>
    <b v="1"/>
    <x v="6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x v="0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x v="0"/>
    <n v="1447269367"/>
    <n v="1444673767"/>
    <b v="0"/>
    <n v="8"/>
    <b v="1"/>
    <x v="6"/>
    <n v="0"/>
    <n v="1.25"/>
    <x v="1"/>
    <x v="6"/>
  </r>
  <r>
    <n v="3534"/>
    <s v="Night of Ashes"/>
    <s v="A Theatrical Prequel to Hell's Rebels, the current Pathfinder Adventure Path from Paizo Publishing"/>
    <n v="1000"/>
    <n v="10"/>
    <x v="0"/>
    <x v="0"/>
    <x v="0"/>
    <n v="1443711623"/>
    <n v="1440687623"/>
    <b v="0"/>
    <n v="204"/>
    <b v="1"/>
    <x v="6"/>
    <n v="1"/>
    <n v="0.05"/>
    <x v="1"/>
    <x v="6"/>
  </r>
  <r>
    <n v="3535"/>
    <s v="Twelve Angry Women"/>
    <s v="On the 60th anniversary of Twelve Angry Men, 12 female writers create 12 short pieces about what makes them angry."/>
    <n v="200"/>
    <n v="10"/>
    <x v="0"/>
    <x v="1"/>
    <x v="1"/>
    <n v="1443808800"/>
    <n v="1441120910"/>
    <b v="0"/>
    <n v="46"/>
    <b v="1"/>
    <x v="6"/>
    <n v="5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x v="1"/>
    <n v="1450612740"/>
    <n v="1448040425"/>
    <b v="0"/>
    <n v="17"/>
    <b v="1"/>
    <x v="6"/>
    <n v="0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x v="5"/>
    <n v="1416211140"/>
    <n v="1413016216"/>
    <b v="0"/>
    <n v="28"/>
    <b v="1"/>
    <x v="6"/>
    <n v="0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x v="1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1250"/>
    <n v="10"/>
    <x v="0"/>
    <x v="0"/>
    <x v="0"/>
    <n v="1473358122"/>
    <n v="1471543722"/>
    <b v="0"/>
    <n v="13"/>
    <b v="1"/>
    <x v="6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x v="1"/>
    <n v="1466899491"/>
    <n v="1464307491"/>
    <b v="0"/>
    <n v="8"/>
    <b v="1"/>
    <x v="6"/>
    <n v="0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x v="1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100"/>
    <n v="10"/>
    <x v="0"/>
    <x v="0"/>
    <x v="0"/>
    <n v="1410099822"/>
    <n v="1404915822"/>
    <b v="0"/>
    <n v="85"/>
    <b v="1"/>
    <x v="6"/>
    <n v="1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x v="3"/>
    <n v="1435255659"/>
    <n v="1432663659"/>
    <b v="0"/>
    <n v="29"/>
    <b v="1"/>
    <x v="6"/>
    <n v="2"/>
    <n v="0.34"/>
    <x v="1"/>
    <x v="6"/>
  </r>
  <r>
    <n v="3544"/>
    <s v="Gruoch, or Lady Macbeth"/>
    <s v="Death &amp; Pretzels presents the world premiere of Paul Pasulka's Gruoch, or Lady Macbeth"/>
    <n v="500"/>
    <n v="10"/>
    <x v="0"/>
    <x v="0"/>
    <x v="0"/>
    <n v="1425758257"/>
    <n v="1423166257"/>
    <b v="0"/>
    <n v="24"/>
    <b v="1"/>
    <x v="6"/>
    <n v="2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x v="0"/>
    <n v="1428780159"/>
    <n v="1426188159"/>
    <b v="0"/>
    <n v="8"/>
    <b v="1"/>
    <x v="6"/>
    <n v="0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x v="0"/>
    <n v="1427860740"/>
    <n v="1426002684"/>
    <b v="0"/>
    <n v="19"/>
    <b v="1"/>
    <x v="6"/>
    <n v="0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x v="0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8000"/>
    <n v="10"/>
    <x v="0"/>
    <x v="0"/>
    <x v="0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800"/>
    <n v="10"/>
    <x v="0"/>
    <x v="1"/>
    <x v="1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3000"/>
    <n v="10"/>
    <x v="0"/>
    <x v="1"/>
    <x v="1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x v="0"/>
    <n v="1400796420"/>
    <n v="1398342170"/>
    <b v="0"/>
    <n v="25"/>
    <b v="1"/>
    <x v="6"/>
    <n v="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x v="1"/>
    <n v="1403964324"/>
    <n v="1401372324"/>
    <b v="0"/>
    <n v="20"/>
    <b v="1"/>
    <x v="6"/>
    <n v="0"/>
    <n v="0.45"/>
    <x v="1"/>
    <x v="6"/>
  </r>
  <r>
    <n v="3553"/>
    <s v="Coming Home"/>
    <s v="Professional actors bring to life the true stories of 5 African-Americans struggling with mental health and their search for healing."/>
    <n v="2995"/>
    <n v="8"/>
    <x v="0"/>
    <x v="0"/>
    <x v="0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x v="0"/>
    <x v="0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x v="3"/>
    <n v="1479382594"/>
    <n v="1476786994"/>
    <b v="0"/>
    <n v="14"/>
    <b v="1"/>
    <x v="6"/>
    <n v="2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x v="1"/>
    <n v="1408289724"/>
    <n v="1403105724"/>
    <b v="0"/>
    <n v="20"/>
    <b v="1"/>
    <x v="6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x v="0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x v="1"/>
    <n v="1435352400"/>
    <n v="1431718575"/>
    <b v="0"/>
    <n v="22"/>
    <b v="1"/>
    <x v="6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x v="2"/>
    <n v="1438333080"/>
    <n v="1436408308"/>
    <b v="0"/>
    <n v="24"/>
    <b v="1"/>
    <x v="6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x v="5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x v="0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x v="1"/>
    <n v="1457906400"/>
    <n v="1457115427"/>
    <b v="0"/>
    <n v="31"/>
    <b v="1"/>
    <x v="6"/>
    <n v="1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x v="1"/>
    <n v="1470078000"/>
    <n v="1467648456"/>
    <b v="0"/>
    <n v="25"/>
    <b v="1"/>
    <x v="6"/>
    <n v="0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x v="1"/>
    <n v="1444060800"/>
    <n v="1440082649"/>
    <b v="0"/>
    <n v="17"/>
    <b v="1"/>
    <x v="6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x v="0"/>
    <n v="1420048208"/>
    <n v="1417456208"/>
    <b v="0"/>
    <n v="12"/>
    <b v="1"/>
    <x v="6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x v="1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x v="1"/>
    <n v="1433964444"/>
    <n v="1431372444"/>
    <b v="0"/>
    <n v="41"/>
    <b v="1"/>
    <x v="6"/>
    <n v="0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x v="0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x v="0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5000"/>
    <n v="5"/>
    <x v="0"/>
    <x v="0"/>
    <x v="0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30000"/>
    <n v="5"/>
    <x v="0"/>
    <x v="1"/>
    <x v="1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780"/>
    <n v="5"/>
    <x v="0"/>
    <x v="1"/>
    <x v="1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4290"/>
    <n v="5"/>
    <x v="0"/>
    <x v="1"/>
    <x v="1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x v="0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x v="0"/>
    <n v="1470887940"/>
    <n v="1468176527"/>
    <b v="0"/>
    <n v="102"/>
    <b v="1"/>
    <x v="6"/>
    <n v="1"/>
    <n v="0.05"/>
    <x v="1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x v="0"/>
    <n v="1480947054"/>
    <n v="1475759454"/>
    <b v="0"/>
    <n v="5"/>
    <b v="1"/>
    <x v="6"/>
    <n v="0"/>
    <n v="1"/>
    <x v="1"/>
    <x v="6"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x v="0"/>
    <n v="1430029680"/>
    <n v="1427741583"/>
    <b v="0"/>
    <n v="27"/>
    <b v="1"/>
    <x v="6"/>
    <n v="0"/>
    <n v="0.19"/>
    <x v="1"/>
    <x v="6"/>
  </r>
  <r>
    <n v="3578"/>
    <s v="Home"/>
    <s v="An unsparing, slightly surreal look at the effects of the private rented sector on two young women. Based on real events."/>
    <n v="75000"/>
    <n v="5"/>
    <x v="0"/>
    <x v="1"/>
    <x v="1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x v="1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x v="0"/>
    <n v="1425185940"/>
    <n v="1421900022"/>
    <b v="0"/>
    <n v="27"/>
    <b v="1"/>
    <x v="6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x v="1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x v="0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x v="0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x v="1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25000"/>
    <n v="5"/>
    <x v="0"/>
    <x v="0"/>
    <x v="0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1000"/>
    <n v="5"/>
    <x v="0"/>
    <x v="0"/>
    <x v="0"/>
    <n v="1474649070"/>
    <n v="1469465070"/>
    <b v="0"/>
    <n v="54"/>
    <b v="1"/>
    <x v="6"/>
    <n v="1"/>
    <n v="0.09"/>
    <x v="1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x v="1"/>
    <n v="1467054000"/>
    <n v="1463144254"/>
    <b v="0"/>
    <n v="28"/>
    <b v="1"/>
    <x v="6"/>
    <n v="0"/>
    <n v="0.18"/>
    <x v="1"/>
    <x v="6"/>
  </r>
  <r>
    <n v="3588"/>
    <s v="MENTAL Play short-tour 2015!"/>
    <s v="Touring the fast-paced, playful and poignant story of three twenty-somethings in a mental-health support group."/>
    <n v="50000"/>
    <n v="5"/>
    <x v="0"/>
    <x v="1"/>
    <x v="1"/>
    <n v="1430348400"/>
    <n v="1428436410"/>
    <b v="0"/>
    <n v="11"/>
    <b v="1"/>
    <x v="6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x v="0"/>
    <n v="1432654347"/>
    <n v="1430494347"/>
    <b v="0"/>
    <n v="62"/>
    <b v="1"/>
    <x v="6"/>
    <n v="1"/>
    <n v="0.08"/>
    <x v="1"/>
    <x v="6"/>
  </r>
  <r>
    <n v="3590"/>
    <s v="The Glasshouse"/>
    <s v="Two men on trial for desertion, confined within a Glasshouse. How long can friendship last? How much can a man stand before he breaks?"/>
    <n v="3000"/>
    <n v="5"/>
    <x v="0"/>
    <x v="1"/>
    <x v="1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x v="0"/>
    <n v="1422075540"/>
    <n v="1419979544"/>
    <b v="0"/>
    <n v="18"/>
    <b v="1"/>
    <x v="6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7500"/>
    <n v="5"/>
    <x v="0"/>
    <x v="0"/>
    <x v="0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x v="0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5000"/>
    <n v="5"/>
    <x v="0"/>
    <x v="0"/>
    <x v="0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000"/>
    <n v="5"/>
    <x v="0"/>
    <x v="0"/>
    <x v="0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x v="5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000"/>
    <n v="5"/>
    <x v="0"/>
    <x v="0"/>
    <x v="0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3000"/>
    <n v="5"/>
    <x v="0"/>
    <x v="0"/>
    <x v="0"/>
    <n v="1409720340"/>
    <n v="1408129822"/>
    <b v="0"/>
    <n v="27"/>
    <b v="1"/>
    <x v="6"/>
    <n v="0"/>
    <n v="0.19"/>
    <x v="1"/>
    <x v="6"/>
  </r>
  <r>
    <n v="3599"/>
    <s v="Promised Land"/>
    <s v="Help Chrysalis get this production off the ground!  An original play, we only need $500 to get this production on its feet!"/>
    <n v="2000"/>
    <n v="4"/>
    <x v="0"/>
    <x v="0"/>
    <x v="0"/>
    <n v="1440892800"/>
    <n v="1438715077"/>
    <b v="0"/>
    <n v="17"/>
    <b v="1"/>
    <x v="6"/>
    <n v="0"/>
    <n v="0.24"/>
    <x v="1"/>
    <x v="6"/>
  </r>
  <r>
    <n v="3600"/>
    <s v="Pariah"/>
    <s v="The First Play From The Man Who Brought You The Black James Bond!"/>
    <n v="50000"/>
    <n v="4"/>
    <x v="0"/>
    <x v="0"/>
    <x v="0"/>
    <n v="1476390164"/>
    <n v="1473970964"/>
    <b v="0"/>
    <n v="4"/>
    <b v="1"/>
    <x v="6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x v="1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x v="0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x v="0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x v="0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x v="1"/>
    <n v="1455390126"/>
    <n v="1452798126"/>
    <b v="0"/>
    <n v="15"/>
    <b v="1"/>
    <x v="6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x v="1"/>
    <n v="1471185057"/>
    <n v="1468593057"/>
    <b v="0"/>
    <n v="64"/>
    <b v="1"/>
    <x v="6"/>
    <n v="3"/>
    <n v="0.05"/>
    <x v="1"/>
    <x v="6"/>
  </r>
  <r>
    <n v="3607"/>
    <s v="E15 at The Pleasance and CPT"/>
    <s v="'E15' is a verbatim project that looks at the story of the Focus E15 Campaign"/>
    <n v="22000"/>
    <n v="3"/>
    <x v="0"/>
    <x v="1"/>
    <x v="1"/>
    <n v="1450137600"/>
    <n v="1448924882"/>
    <b v="0"/>
    <n v="20"/>
    <b v="1"/>
    <x v="6"/>
    <n v="0"/>
    <n v="0.15"/>
    <x v="1"/>
    <x v="6"/>
  </r>
  <r>
    <n v="3608"/>
    <s v="Petrification"/>
    <s v="Help us get the show on the road! Petrification is a new play about home, memory and identity and we need your help to tour."/>
    <n v="5000"/>
    <n v="3"/>
    <x v="0"/>
    <x v="1"/>
    <x v="1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x v="1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x v="1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x v="1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x v="5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x v="0"/>
    <n v="1403964574"/>
    <n v="1401372574"/>
    <b v="0"/>
    <n v="20"/>
    <b v="1"/>
    <x v="6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x v="0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x v="1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x v="1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x v="1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x v="1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x v="0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x v="0"/>
    <n v="1425528000"/>
    <n v="1422916261"/>
    <b v="0"/>
    <n v="197"/>
    <b v="1"/>
    <x v="6"/>
    <n v="2"/>
    <n v="0.01"/>
    <x v="1"/>
    <x v="6"/>
  </r>
  <r>
    <n v="3621"/>
    <s v="EverScape"/>
    <s v="Bare Theatre and Sonorous Road collaborate on the NC debut of  Allan Maule's gamer fantasy play that was extended in New York."/>
    <n v="250"/>
    <n v="2"/>
    <x v="0"/>
    <x v="0"/>
    <x v="0"/>
    <n v="1475269200"/>
    <n v="1473200844"/>
    <b v="0"/>
    <n v="70"/>
    <b v="1"/>
    <x v="6"/>
    <n v="1"/>
    <n v="0.03"/>
    <x v="1"/>
    <x v="6"/>
  </r>
  <r>
    <n v="3622"/>
    <s v="Shakespeare's Pericles, Prince of Tyre"/>
    <s v="5 actors. 39 characters. 1 epic adventure. Presented by the Cradle Theatre Company."/>
    <n v="5000"/>
    <n v="2"/>
    <x v="0"/>
    <x v="0"/>
    <x v="0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100000"/>
    <n v="2"/>
    <x v="0"/>
    <x v="0"/>
    <x v="0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x v="0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x v="1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x v="1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x v="0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x v="1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x v="0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x v="1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0"/>
    <n v="1"/>
    <x v="2"/>
    <x v="0"/>
    <x v="0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x v="5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12500"/>
    <n v="1"/>
    <x v="2"/>
    <x v="0"/>
    <x v="0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010"/>
    <n v="1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x v="0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60000"/>
    <n v="1"/>
    <x v="2"/>
    <x v="5"/>
    <x v="5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1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x v="0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x v="3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x v="0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9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7500"/>
    <n v="1"/>
    <x v="2"/>
    <x v="0"/>
    <x v="0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x v="1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5000"/>
    <n v="1"/>
    <x v="0"/>
    <x v="0"/>
    <x v="0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x v="5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x v="1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x v="0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x v="5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500"/>
    <n v="1"/>
    <x v="0"/>
    <x v="1"/>
    <x v="1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x v="1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x v="0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x v="11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x v="7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500"/>
    <n v="1"/>
    <x v="0"/>
    <x v="0"/>
    <x v="0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13000"/>
    <n v="1"/>
    <x v="0"/>
    <x v="0"/>
    <x v="0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x v="1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x v="0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x v="5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x v="1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x v="0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x v="3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2880"/>
    <n v="1"/>
    <x v="0"/>
    <x v="0"/>
    <x v="0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x v="1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x v="0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x v="1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x v="1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x v="0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x v="1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6000"/>
    <n v="1"/>
    <x v="0"/>
    <x v="1"/>
    <x v="1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x v="3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x v="1"/>
    <n v="1463353200"/>
    <n v="1462285182"/>
    <b v="0"/>
    <n v="3"/>
    <b v="1"/>
    <x v="6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x v="0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35000"/>
    <n v="1"/>
    <x v="0"/>
    <x v="0"/>
    <x v="0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90000"/>
    <n v="1"/>
    <x v="0"/>
    <x v="1"/>
    <x v="1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x v="0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x v="0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x v="0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x v="0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0000"/>
    <n v="1"/>
    <x v="0"/>
    <x v="0"/>
    <x v="0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25000"/>
    <n v="1"/>
    <x v="0"/>
    <x v="0"/>
    <x v="0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x v="0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20000"/>
    <n v="1"/>
    <x v="0"/>
    <x v="0"/>
    <x v="0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x v="0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50000"/>
    <n v="1"/>
    <x v="0"/>
    <x v="1"/>
    <x v="1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x v="0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25000"/>
    <n v="1"/>
    <x v="0"/>
    <x v="0"/>
    <x v="0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1000"/>
    <n v="1"/>
    <x v="0"/>
    <x v="0"/>
    <x v="0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22500"/>
    <n v="1"/>
    <x v="0"/>
    <x v="0"/>
    <x v="0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x v="1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x v="0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x v="0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x v="1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12000"/>
    <n v="1"/>
    <x v="0"/>
    <x v="1"/>
    <x v="1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x v="0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x v="0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7000"/>
    <n v="1"/>
    <x v="0"/>
    <x v="0"/>
    <x v="0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5000"/>
    <n v="1"/>
    <x v="0"/>
    <x v="1"/>
    <x v="1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x v="1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x v="0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x v="1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x v="0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x v="0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600"/>
    <n v="0"/>
    <x v="0"/>
    <x v="0"/>
    <x v="0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x v="0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71764"/>
    <n v="0"/>
    <x v="0"/>
    <x v="1"/>
    <x v="1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5000"/>
    <n v="0"/>
    <x v="0"/>
    <x v="0"/>
    <x v="0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3000"/>
    <n v="0"/>
    <x v="0"/>
    <x v="0"/>
    <x v="0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55000"/>
    <n v="0"/>
    <x v="0"/>
    <x v="0"/>
    <x v="0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x v="0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x v="0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7000"/>
    <n v="0"/>
    <x v="0"/>
    <x v="1"/>
    <x v="1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0"/>
    <x v="0"/>
    <x v="0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x v="1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2000000"/>
    <n v="0"/>
    <x v="0"/>
    <x v="1"/>
    <x v="1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17000"/>
    <n v="0"/>
    <x v="0"/>
    <x v="1"/>
    <x v="1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95000"/>
    <n v="0"/>
    <x v="0"/>
    <x v="0"/>
    <x v="0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x v="0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x v="5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1500"/>
    <n v="0"/>
    <x v="0"/>
    <x v="1"/>
    <x v="1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x v="1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x v="1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x v="0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x v="0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1000"/>
    <n v="0"/>
    <x v="2"/>
    <x v="0"/>
    <x v="0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x v="0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x v="0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x v="0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12700"/>
    <n v="0"/>
    <x v="2"/>
    <x v="9"/>
    <x v="3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500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x v="0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50000"/>
    <n v="0"/>
    <x v="2"/>
    <x v="1"/>
    <x v="1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x v="1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6000000"/>
    <n v="0"/>
    <x v="2"/>
    <x v="0"/>
    <x v="0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200"/>
    <n v="0"/>
    <x v="2"/>
    <x v="1"/>
    <x v="1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x v="1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x v="0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3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x v="0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3500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50000"/>
    <n v="0"/>
    <x v="2"/>
    <x v="0"/>
    <x v="0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26000"/>
    <n v="0"/>
    <x v="2"/>
    <x v="0"/>
    <x v="0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6500"/>
    <n v="0"/>
    <x v="2"/>
    <x v="1"/>
    <x v="1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x v="0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3000"/>
    <n v="0"/>
    <x v="0"/>
    <x v="0"/>
    <x v="0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x v="0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7000"/>
    <n v="0"/>
    <x v="0"/>
    <x v="0"/>
    <x v="0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x v="1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x v="0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x v="0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x v="1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x v="0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x v="0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7500"/>
    <n v="0"/>
    <x v="0"/>
    <x v="0"/>
    <x v="0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6000"/>
    <n v="0"/>
    <x v="0"/>
    <x v="0"/>
    <x v="0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2000"/>
    <n v="0"/>
    <x v="0"/>
    <x v="0"/>
    <x v="0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x v="1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0000"/>
    <n v="0"/>
    <x v="0"/>
    <x v="1"/>
    <x v="1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x v="0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x v="0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1000"/>
    <n v="0"/>
    <x v="0"/>
    <x v="0"/>
    <x v="0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x v="0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x v="0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x v="0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x v="0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x v="1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4000"/>
    <n v="0"/>
    <x v="0"/>
    <x v="0"/>
    <x v="0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x v="0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7175"/>
    <n v="0"/>
    <x v="0"/>
    <x v="0"/>
    <x v="0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x v="5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x v="0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x v="0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x v="0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50000"/>
    <n v="0"/>
    <x v="0"/>
    <x v="0"/>
    <x v="0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25000"/>
    <n v="0"/>
    <x v="0"/>
    <x v="0"/>
    <x v="0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x v="0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x v="0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x v="1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x v="0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x v="5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x v="1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x v="0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x v="0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x v="0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80000"/>
    <n v="0"/>
    <x v="2"/>
    <x v="1"/>
    <x v="1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00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515"/>
    <n v="0"/>
    <x v="2"/>
    <x v="0"/>
    <x v="0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x v="0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x v="1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75000"/>
    <n v="0"/>
    <x v="2"/>
    <x v="1"/>
    <x v="1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x v="0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x v="0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x v="0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20000"/>
    <n v="0"/>
    <x v="2"/>
    <x v="0"/>
    <x v="0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x v="0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x v="0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"/>
    <n v="0"/>
    <x v="2"/>
    <x v="0"/>
    <x v="0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x v="0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x v="2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x v="0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x v="1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x v="1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5000"/>
    <n v="0"/>
    <x v="0"/>
    <x v="0"/>
    <x v="0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1000"/>
    <n v="0"/>
    <x v="0"/>
    <x v="1"/>
    <x v="1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x v="5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6500"/>
    <n v="0"/>
    <x v="0"/>
    <x v="0"/>
    <x v="0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x v="0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2900"/>
    <n v="0"/>
    <x v="0"/>
    <x v="1"/>
    <x v="1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x v="0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x v="0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x v="0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x v="0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5500"/>
    <n v="0"/>
    <x v="0"/>
    <x v="1"/>
    <x v="1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x v="0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x v="3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500"/>
    <n v="0"/>
    <x v="0"/>
    <x v="0"/>
    <x v="0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x v="1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x v="0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5000"/>
    <n v="0"/>
    <x v="0"/>
    <x v="1"/>
    <x v="1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x v="1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x v="0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12000"/>
    <n v="0"/>
    <x v="0"/>
    <x v="0"/>
    <x v="0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2500"/>
    <n v="0"/>
    <x v="0"/>
    <x v="0"/>
    <x v="0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x v="0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x v="0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x v="5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x v="1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x v="1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0000"/>
    <n v="0"/>
    <x v="0"/>
    <x v="0"/>
    <x v="0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40000"/>
    <n v="0"/>
    <x v="0"/>
    <x v="1"/>
    <x v="1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x v="9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x v="0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000"/>
    <n v="0"/>
    <x v="0"/>
    <x v="1"/>
    <x v="1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x v="0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x v="1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x v="0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x v="0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x v="0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3200"/>
    <n v="0"/>
    <x v="2"/>
    <x v="0"/>
    <x v="0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3000"/>
    <n v="0"/>
    <x v="2"/>
    <x v="0"/>
    <x v="0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x v="0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x v="3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500"/>
    <n v="0"/>
    <x v="2"/>
    <x v="0"/>
    <x v="0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4000"/>
    <n v="0"/>
    <x v="2"/>
    <x v="1"/>
    <x v="1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x v="0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25000"/>
    <n v="0"/>
    <x v="2"/>
    <x v="0"/>
    <x v="0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25000"/>
    <n v="0"/>
    <x v="2"/>
    <x v="0"/>
    <x v="0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x v="0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x v="0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x v="0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x v="1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x v="0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x v="0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6000"/>
    <n v="0"/>
    <x v="2"/>
    <x v="0"/>
    <x v="0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2000"/>
    <n v="0"/>
    <x v="2"/>
    <x v="0"/>
    <x v="0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500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x v="0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x v="5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500"/>
    <n v="0"/>
    <x v="2"/>
    <x v="0"/>
    <x v="0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x v="0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2500"/>
    <n v="0"/>
    <x v="1"/>
    <x v="1"/>
    <x v="1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0115"/>
    <n v="0"/>
    <x v="1"/>
    <x v="0"/>
    <x v="0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x v="0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680"/>
    <n v="0"/>
    <x v="1"/>
    <x v="0"/>
    <x v="0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x v="1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x v="0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x v="0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x v="1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130000"/>
    <n v="0"/>
    <x v="1"/>
    <x v="0"/>
    <x v="0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25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x v="0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x v="1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x v="0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x v="0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2000"/>
    <n v="0"/>
    <x v="2"/>
    <x v="0"/>
    <x v="0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x v="0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x v="0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2000"/>
    <n v="0"/>
    <x v="2"/>
    <x v="0"/>
    <x v="0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500"/>
    <n v="0"/>
    <x v="2"/>
    <x v="0"/>
    <x v="0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x v="4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x v="1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x v="0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6000"/>
    <n v="0"/>
    <x v="2"/>
    <x v="0"/>
    <x v="0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x v="0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x v="1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30000"/>
    <n v="0"/>
    <x v="2"/>
    <x v="0"/>
    <x v="0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x v="1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200"/>
    <n v="0"/>
    <x v="2"/>
    <x v="1"/>
    <x v="1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x v="0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x v="0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1200"/>
    <n v="0"/>
    <x v="2"/>
    <x v="0"/>
    <x v="0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x v="0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15000"/>
    <n v="0"/>
    <x v="2"/>
    <x v="0"/>
    <x v="0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500"/>
    <n v="0"/>
    <x v="2"/>
    <x v="0"/>
    <x v="0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x v="0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x v="1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25000"/>
    <n v="0"/>
    <x v="2"/>
    <x v="1"/>
    <x v="1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x v="1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x v="1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x v="1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x v="1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x v="0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x v="1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x v="0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0000"/>
    <n v="0"/>
    <x v="2"/>
    <x v="0"/>
    <x v="0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3000"/>
    <n v="0"/>
    <x v="2"/>
    <x v="2"/>
    <x v="2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x v="1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x v="0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x v="0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250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x v="0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x v="0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x v="0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x v="1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x v="0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x v="0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x v="2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6500"/>
    <n v="0"/>
    <x v="2"/>
    <x v="0"/>
    <x v="0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x v="0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20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x v="0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x v="0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474900"/>
    <n v="0"/>
    <x v="2"/>
    <x v="0"/>
    <x v="0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x v="0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x v="2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x v="0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x v="3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x v="0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2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x v="0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x v="0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x v="0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x v="0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x v="0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x v="1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x v="1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510000"/>
    <n v="0"/>
    <x v="2"/>
    <x v="0"/>
    <x v="0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x v="0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x v="0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x v="0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x v="0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x v="0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x v="0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x v="0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5000"/>
    <n v="0"/>
    <x v="2"/>
    <x v="0"/>
    <x v="0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x v="0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x v="1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3000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x v="0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x v="0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x v="0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x v="1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x v="0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5000"/>
    <n v="0"/>
    <x v="2"/>
    <x v="0"/>
    <x v="0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x v="1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x v="0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x v="1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x v="0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x v="1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180000"/>
    <n v="0"/>
    <x v="2"/>
    <x v="1"/>
    <x v="1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22000"/>
    <n v="0"/>
    <x v="2"/>
    <x v="0"/>
    <x v="0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x v="1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100000"/>
    <n v="0"/>
    <x v="2"/>
    <x v="0"/>
    <x v="0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x v="0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x v="0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35000"/>
    <n v="0"/>
    <x v="2"/>
    <x v="0"/>
    <x v="0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x v="1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x v="0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85000"/>
    <n v="0"/>
    <x v="2"/>
    <x v="0"/>
    <x v="0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x v="0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15000"/>
    <n v="0"/>
    <x v="2"/>
    <x v="0"/>
    <x v="0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x v="1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x v="0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3000"/>
    <n v="0"/>
    <x v="2"/>
    <x v="0"/>
    <x v="0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10000"/>
    <n v="0"/>
    <x v="2"/>
    <x v="0"/>
    <x v="0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x v="0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x v="0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x v="0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x v="1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x v="1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1999"/>
    <n v="0"/>
    <x v="2"/>
    <x v="0"/>
    <x v="0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x v="1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x v="0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4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x v="0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8000"/>
    <n v="0"/>
    <x v="2"/>
    <x v="1"/>
    <x v="1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x v="0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x v="1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x v="0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8000"/>
    <n v="0"/>
    <x v="2"/>
    <x v="0"/>
    <x v="0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x v="0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4500"/>
    <n v="0"/>
    <x v="2"/>
    <x v="0"/>
    <x v="0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95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x v="0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x v="3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3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x v="0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x v="0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3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x v="0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x v="0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x v="1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x v="0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5000"/>
    <n v="0"/>
    <x v="2"/>
    <x v="0"/>
    <x v="0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x v="0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x v="0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x v="0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300"/>
    <n v="0"/>
    <x v="2"/>
    <x v="0"/>
    <x v="0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x v="0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0"/>
    <n v="0"/>
    <x v="2"/>
    <x v="1"/>
    <x v="1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00"/>
    <n v="0"/>
    <x v="2"/>
    <x v="0"/>
    <x v="0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90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x v="0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x v="2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x v="0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x v="0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700"/>
    <n v="0"/>
    <x v="2"/>
    <x v="1"/>
    <x v="1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x v="0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x v="0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110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x v="0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x v="1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x v="1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3000"/>
    <n v="0"/>
    <x v="2"/>
    <x v="0"/>
    <x v="0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x v="1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x v="0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20000"/>
    <n v="0"/>
    <x v="2"/>
    <x v="5"/>
    <x v="5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x v="5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1200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x v="0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x v="1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x v="2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8000"/>
    <n v="0"/>
    <x v="2"/>
    <x v="0"/>
    <x v="0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x v="0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x v="0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5500"/>
    <n v="0"/>
    <x v="2"/>
    <x v="0"/>
    <x v="0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620"/>
    <n v="0"/>
    <x v="2"/>
    <x v="1"/>
    <x v="1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30000"/>
    <n v="0"/>
    <x v="2"/>
    <x v="0"/>
    <x v="0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x v="1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x v="0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x v="1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x v="1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x v="0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x v="0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x v="0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x v="0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x v="0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x v="3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x v="0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x v="0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17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x v="1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x v="0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x v="0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x v="0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3000"/>
    <n v="0"/>
    <x v="2"/>
    <x v="0"/>
    <x v="0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x v="1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x v="0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9000"/>
    <n v="0"/>
    <x v="2"/>
    <x v="14"/>
    <x v="10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x v="1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20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x v="0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30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8880"/>
    <n v="0"/>
    <x v="2"/>
    <x v="0"/>
    <x v="0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525"/>
    <n v="0"/>
    <x v="2"/>
    <x v="0"/>
    <x v="0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x v="2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x v="10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x v="0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3000"/>
    <n v="0"/>
    <x v="2"/>
    <x v="0"/>
    <x v="0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x v="0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100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x v="1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270"/>
    <n v="0"/>
    <x v="2"/>
    <x v="0"/>
    <x v="0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x v="3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x v="0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3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x v="0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x v="0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x v="0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x v="0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x v="0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x v="0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x v="0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x v="0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x v="0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x v="0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x v="0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x v="0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x v="1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x v="1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x v="1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x v="1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x v="1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x v="1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x v="1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x v="1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x v="1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x v="1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x v="2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x v="2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x v="2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x v="2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x v="2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x v="2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x v="2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x v="3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x v="3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x v="3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x v="3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x v="3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x v="3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x v="3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x v="3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x v="3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x v="3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x v="3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x v="3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x v="3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x v="3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x v="3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x v="3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x v="3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x v="4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x v="4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x v="4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x v="4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x v="4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x v="4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x v="4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x v="4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x v="4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x v="4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x v="4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x v="4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x v="4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x v="4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x v="4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x v="4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x v="4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x v="4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x v="4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x v="5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x v="5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x v="5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x v="5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x v="5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x v="5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x v="5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x v="5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x v="5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x v="5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x v="5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x v="6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x v="7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x v="7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x v="7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x v="7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x v="7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x v="7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x v="7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x v="7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x v="7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x v="7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x v="7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x v="7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x v="7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x v="7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x v="7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x v="7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x v="7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x v="7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x v="7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x v="8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x v="8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x v="8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x v="8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x v="8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x v="8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x v="8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x v="8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x v="8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x v="8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x v="9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x v="9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x v="9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x v="9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x v="9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x v="9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x v="9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x v="11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x v="11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x v="11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x v="11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x v="11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x v="11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x v="11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x v="11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x v="11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x v="11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x v="11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x v="11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x v="11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x v="11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x v="12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x v="12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x v="12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x v="13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x v="13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x v="13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x v="13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x v="13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x v="13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x v="8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x v="8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x v="8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x v="8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x v="8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x v="8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x v="8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x v="8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x v="8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x v="8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x v="8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x v="8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x v="8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x v="8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x v="15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x v="15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x v="15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x v="15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x v="15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x v="16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x v="16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x v="16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x v="16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x v="16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x v="17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x v="17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x v="17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x v="17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x v="17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x v="17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x v="17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x v="17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x v="17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x v="17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x v="17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x v="17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x v="18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x v="18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x v="19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x v="19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x v="19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x v="19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x v="19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x v="19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x v="20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x v="20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x v="20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x v="20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x v="20"/>
    <x v="1215"/>
    <d v="2014-05-30T22:09:16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x v="20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x v="20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x v="20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x v="20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x v="21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x v="21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x v="11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x v="11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x v="6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x v="6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x v="6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x v="8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x v="8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x v="8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x v="8"/>
    <x v="1309"/>
    <d v="2015-10-15T21:11:08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x v="8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x v="9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x v="11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x v="11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x v="11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x v="11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x v="11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x v="11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x v="11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x v="11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x v="11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x v="11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x v="11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x v="11"/>
    <x v="1394"/>
    <d v="2017-03-01T03:00:00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x v="22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x v="22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x v="22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x v="22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x v="22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x v="22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x v="22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x v="22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x v="23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x v="23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x v="23"/>
    <x v="1466"/>
    <d v="2016-01-12T05:00:00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x v="23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x v="23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x v="10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x v="10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x v="10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x v="20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x v="20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x v="25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x v="26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x v="26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x v="26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x v="26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x v="26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x v="26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x v="26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x v="26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x v="11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x v="11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x v="11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x v="11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x v="11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x v="11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x v="11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x v="11"/>
    <x v="1640"/>
    <d v="2010-08-03T01:59:00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x v="27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x v="27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x v="27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x v="27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x v="27"/>
    <x v="1675"/>
    <d v="2011-10-16T22:03:00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x v="27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x v="28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x v="28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x v="28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x v="28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x v="28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x v="28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x v="28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x v="28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x v="20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x v="20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x v="20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x v="20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x v="20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x v="20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x v="20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x v="20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x v="20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x v="20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x v="20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x v="20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x v="20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x v="20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x v="20"/>
    <x v="1810"/>
    <d v="2014-08-21T21:50:26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x v="20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x v="20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x v="20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x v="11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x v="11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x v="11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x v="11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x v="11"/>
    <x v="1848"/>
    <d v="2011-07-31T06:59:00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x v="11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x v="18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x v="18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x v="14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x v="29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x v="29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x v="29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x v="29"/>
    <x v="1916"/>
    <d v="2016-11-07T18:12:55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x v="29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x v="14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x v="14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x v="30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x v="30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x v="30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x v="30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30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x v="30"/>
    <x v="1975"/>
    <d v="2013-03-10T18:07:31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x v="30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x v="31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x v="31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x v="31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x v="31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x v="30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x v="30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x v="30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x v="30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x v="30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x v="30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x v="30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x v="30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x v="30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x v="14"/>
    <x v="2088"/>
    <d v="2010-09-11T03:59:00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x v="14"/>
    <x v="2098"/>
    <d v="2012-03-08T02:43:55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x v="14"/>
    <x v="2102"/>
    <d v="2011-05-05T20:50:48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x v="14"/>
    <x v="2109"/>
    <d v="2015-07-05T17:00:17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x v="14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x v="14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x v="14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x v="14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x v="17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x v="17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x v="17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x v="17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x v="17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x v="17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x v="17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x v="17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x v="17"/>
    <x v="2153"/>
    <d v="2015-01-10T07:59:00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x v="17"/>
    <x v="2154"/>
    <d v="2014-01-28T15:10:27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x v="17"/>
    <x v="2155"/>
    <d v="2016-03-31T16:56:25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x v="17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x v="17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x v="11"/>
    <x v="2163"/>
    <d v="2015-06-08T03:50:00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x v="11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x v="32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x v="32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x v="32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x v="15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x v="32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x v="32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x v="32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x v="32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x v="32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x v="32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x v="11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x v="11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x v="11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x v="11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x v="11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x v="14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x v="33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x v="33"/>
    <x v="2336"/>
    <d v="2014-03-08T22:11:35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x v="7"/>
    <x v="2350"/>
    <d v="2017-01-03T20:12:50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x v="7"/>
    <x v="2355"/>
    <d v="2015-05-02T22:02:16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x v="7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x v="7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x v="19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x v="19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x v="19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x v="19"/>
    <x v="2420"/>
    <d v="2014-11-10T01:41:35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x v="19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x v="19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x v="19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x v="19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x v="19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x v="19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x v="19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x v="14"/>
    <x v="2462"/>
    <d v="2012-07-19T04:28:16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x v="14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x v="14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x v="34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x v="35"/>
    <x v="2523"/>
    <d v="2014-11-18T00:24:52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x v="35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x v="35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x v="35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x v="35"/>
    <x v="2543"/>
    <d v="2011-01-02T03:00:00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x v="35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x v="19"/>
    <x v="2562"/>
    <d v="2016-10-11T12:35:39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x v="19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x v="19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x v="19"/>
    <x v="2585"/>
    <d v="2014-07-05T23:07:12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x v="19"/>
    <x v="2594"/>
    <d v="2014-08-07T23:13:48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x v="19"/>
    <x v="2598"/>
    <d v="2015-09-23T20:10:01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x v="19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x v="36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x v="36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x v="36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x v="36"/>
    <x v="2654"/>
    <d v="2015-04-21T13:25:26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x v="36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x v="37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x v="37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x v="19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x v="19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x v="19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x v="38"/>
    <x v="2704"/>
    <d v="2017-04-05T19:41:54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x v="38"/>
    <x v="2707"/>
    <d v="2013-05-27T06:59:00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x v="38"/>
    <x v="2709"/>
    <d v="2016-10-04T03:59:00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x v="38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x v="38"/>
    <x v="2719"/>
    <d v="2016-04-17T23:44:54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x v="30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x v="30"/>
    <x v="2727"/>
    <d v="2015-08-07T16:14:23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x v="30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x v="39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x v="39"/>
    <x v="2748"/>
    <d v="2016-09-02T17:03:22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x v="39"/>
    <x v="2756"/>
    <d v="2014-01-11T21:36:41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x v="39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x v="39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x v="39"/>
    <x v="2779"/>
    <d v="2015-11-22T15:03:41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x v="6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x v="6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x v="6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x v="6"/>
    <x v="2800"/>
    <d v="2015-01-04T13:16:06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x v="6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x v="6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x v="6"/>
    <x v="2829"/>
    <d v="2016-06-02T10:25:18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x v="6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x v="6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x v="6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x v="6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x v="6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x v="6"/>
    <x v="2913"/>
    <d v="2014-09-06T22:08:59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x v="6"/>
    <x v="2967"/>
    <d v="2015-03-09T03:44:52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x v="6"/>
    <x v="2971"/>
    <d v="2014-08-31T15:47:58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x v="6"/>
    <x v="2975"/>
    <d v="2014-11-27T03:00:00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x v="38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x v="38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x v="38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x v="38"/>
    <x v="3006"/>
    <d v="2014-12-14T18:09:51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x v="38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x v="38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x v="38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x v="38"/>
    <x v="3060"/>
    <d v="2015-09-28T06:35:34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x v="38"/>
    <x v="3062"/>
    <d v="2015-09-30T18:00:00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x v="38"/>
    <x v="3063"/>
    <d v="2016-10-22T22:08:58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x v="38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x v="38"/>
    <x v="3102"/>
    <d v="2016-08-23T08:10:18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x v="38"/>
    <x v="3107"/>
    <d v="2015-05-11T19:32:31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x v="38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x v="38"/>
    <x v="3121"/>
    <d v="2014-09-26T16:18:55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x v="38"/>
    <x v="3124"/>
    <d v="2015-02-02T18:43:21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x v="6"/>
    <x v="3129"/>
    <d v="2017-04-18T19:13:39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x v="6"/>
    <x v="3130"/>
    <d v="2017-04-14T04:59:00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x v="6"/>
    <x v="3131"/>
    <d v="2017-04-08T12:54:05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x v="6"/>
    <x v="3147"/>
    <d v="2014-11-07T00:15:55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x v="6"/>
    <x v="3152"/>
    <d v="2013-11-02T20:49:27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x v="6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x v="6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x v="6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x v="6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x v="6"/>
    <x v="3168"/>
    <d v="2014-06-13T22:00:00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x v="6"/>
    <x v="3178"/>
    <d v="2014-07-16T14:31:15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x v="40"/>
    <x v="3196"/>
    <d v="2015-08-01T14:00:00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x v="6"/>
    <x v="3211"/>
    <d v="2014-08-15T02:00:00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x v="6"/>
    <x v="3216"/>
    <d v="2015-07-11T14:30:00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x v="6"/>
    <x v="3219"/>
    <d v="2015-03-22T22:35:47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x v="6"/>
    <x v="3227"/>
    <d v="2017-01-17T21:10:36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x v="6"/>
    <x v="3232"/>
    <d v="2016-05-04T03:59:00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x v="6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x v="6"/>
    <x v="3251"/>
    <d v="2015-06-21T17:32:46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x v="6"/>
    <x v="3252"/>
    <d v="2016-09-07T11:20:40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x v="6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x v="6"/>
    <x v="3265"/>
    <d v="2015-12-03T17:00:00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x v="6"/>
    <x v="3284"/>
    <d v="2016-01-29T05:59:00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x v="6"/>
    <x v="3286"/>
    <d v="2016-08-15T20:09:42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x v="6"/>
    <x v="3301"/>
    <d v="2016-08-01T06:59:00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x v="6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x v="6"/>
    <x v="3309"/>
    <d v="2016-10-16T15:36:18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x v="6"/>
    <x v="3317"/>
    <d v="2016-06-08T00:57:04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x v="6"/>
    <x v="3323"/>
    <d v="2016-09-25T08:46:48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x v="6"/>
    <x v="3337"/>
    <d v="2014-10-10T21:00:00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x v="6"/>
    <x v="3358"/>
    <d v="2014-11-19T08:27:59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x v="6"/>
    <x v="3359"/>
    <d v="2017-02-25T01:22:14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x v="6"/>
    <x v="3394"/>
    <d v="2014-07-27T14:17:25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x v="6"/>
    <x v="3405"/>
    <d v="2016-03-01T23:59:00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x v="6"/>
    <x v="3425"/>
    <d v="2014-10-04T14:48:56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x v="6"/>
    <x v="3446"/>
    <d v="2015-02-05T12:20:00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x v="6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x v="6"/>
    <x v="3459"/>
    <d v="2016-05-20T11:31:00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x v="6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x v="6"/>
    <x v="3469"/>
    <d v="2016-04-28T15:24:05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x v="6"/>
    <x v="3519"/>
    <d v="2015-03-04T14:22:30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x v="6"/>
    <x v="353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x v="6"/>
    <x v="3543"/>
    <d v="2015-06-25T18:07:39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x v="6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x v="6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x v="6"/>
    <x v="3606"/>
    <d v="2016-08-14T14:30:57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x v="6"/>
    <x v="3621"/>
    <d v="2016-09-30T21:00:00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e v="#DIV/0!"/>
    <m/>
    <x v="9"/>
    <x v="41"/>
    <x v="4114"/>
    <m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x v="0"/>
    <x v="0"/>
    <d v="2015-07-23T03:00:00"/>
    <x v="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x v="0"/>
    <x v="7"/>
    <d v="2016-07-05T01:07:47"/>
    <x v="2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x v="0"/>
    <x v="12"/>
    <d v="2014-07-16T03:00:00"/>
    <x v="3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x v="0"/>
    <x v="13"/>
    <d v="2016-06-23T20:27:00"/>
    <x v="2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x v="0"/>
    <x v="21"/>
    <d v="2014-09-26T15:03:09"/>
    <x v="3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x v="0"/>
    <x v="23"/>
    <d v="2015-04-30T15:20:00"/>
    <x v="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x v="0"/>
    <x v="35"/>
    <d v="2015-04-28T00:00:00"/>
    <x v="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x v="0"/>
    <x v="48"/>
    <d v="2015-03-01T12:00:00"/>
    <x v="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x v="0"/>
    <x v="52"/>
    <d v="2014-07-17T16:50:46"/>
    <x v="3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x v="0"/>
    <x v="55"/>
    <d v="2016-05-27T23:15:16"/>
    <x v="2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x v="0"/>
    <x v="57"/>
    <d v="2015-04-25T19:59:22"/>
    <x v="0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x v="1"/>
    <x v="65"/>
    <d v="2014-08-11T05:59:00"/>
    <x v="3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x v="1"/>
    <x v="76"/>
    <d v="2011-12-27T17:35:58"/>
    <x v="6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x v="1"/>
    <x v="103"/>
    <d v="2014-03-07T19:20:30"/>
    <x v="3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x v="1"/>
    <x v="105"/>
    <d v="2016-05-14T00:00:00"/>
    <x v="2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x v="1"/>
    <x v="114"/>
    <d v="2012-01-13T06:34:48"/>
    <x v="6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x v="1"/>
    <x v="117"/>
    <d v="2010-06-09T19:00:00"/>
    <x v="7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x v="2"/>
    <x v="127"/>
    <d v="2015-04-03T13:59:01"/>
    <x v="0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x v="2"/>
    <x v="130"/>
    <d v="2014-06-16T20:16:00"/>
    <x v="3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x v="2"/>
    <x v="146"/>
    <d v="2017-01-18T00:23:18"/>
    <x v="2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x v="2"/>
    <x v="151"/>
    <d v="2015-06-18T13:13:11"/>
    <x v="0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x v="3"/>
    <x v="164"/>
    <d v="2014-09-19T18:18:21"/>
    <x v="3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x v="3"/>
    <x v="182"/>
    <d v="2017-01-07T00:17:12"/>
    <x v="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x v="3"/>
    <x v="184"/>
    <d v="2014-09-01T03:59:00"/>
    <x v="3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x v="3"/>
    <x v="189"/>
    <d v="2016-09-03T16:34:37"/>
    <x v="2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x v="3"/>
    <x v="201"/>
    <d v="2015-02-08T19:38:49"/>
    <x v="0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x v="3"/>
    <x v="216"/>
    <d v="2015-04-22T22:00:37"/>
    <x v="0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x v="3"/>
    <x v="218"/>
    <d v="2015-05-15T15:04:49"/>
    <x v="0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x v="3"/>
    <x v="220"/>
    <d v="2015-08-20T20:06:00"/>
    <x v="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x v="3"/>
    <x v="225"/>
    <d v="2016-04-08T22:04:14"/>
    <x v="2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x v="3"/>
    <x v="227"/>
    <d v="2015-07-09T21:27:21"/>
    <x v="0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x v="3"/>
    <x v="236"/>
    <d v="2016-01-05T00:00:00"/>
    <x v="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x v="4"/>
    <x v="260"/>
    <d v="2010-07-17T09:59:00"/>
    <x v="7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x v="4"/>
    <x v="261"/>
    <d v="2012-06-07T14:55:00"/>
    <x v="5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x v="4"/>
    <x v="282"/>
    <d v="2010-02-22T22:00:00"/>
    <x v="7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x v="4"/>
    <x v="286"/>
    <d v="2013-03-25T18:35:24"/>
    <x v="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x v="4"/>
    <x v="297"/>
    <d v="2015-05-01T03:59:00"/>
    <x v="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x v="4"/>
    <x v="306"/>
    <d v="2013-03-20T19:05:33"/>
    <x v="4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x v="4"/>
    <x v="354"/>
    <d v="2016-04-08T18:52:01"/>
    <x v="2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x v="4"/>
    <x v="355"/>
    <d v="2014-12-01T08:03:14"/>
    <x v="3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x v="4"/>
    <x v="371"/>
    <d v="2013-02-01T18:25:39"/>
    <x v="5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x v="4"/>
    <x v="404"/>
    <d v="2014-02-05T23:04:00"/>
    <x v="3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x v="5"/>
    <x v="441"/>
    <d v="2013-11-02T19:03:16"/>
    <x v="4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x v="5"/>
    <x v="459"/>
    <d v="2011-11-13T16:22:07"/>
    <x v="6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x v="5"/>
    <x v="464"/>
    <d v="2016-05-18T20:22:15"/>
    <x v="2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x v="5"/>
    <x v="475"/>
    <d v="2015-05-06T02:04:03"/>
    <x v="0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x v="5"/>
    <x v="489"/>
    <d v="2012-01-05T11:33:00"/>
    <x v="6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x v="5"/>
    <x v="496"/>
    <d v="2014-02-10T22:21:14"/>
    <x v="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x v="5"/>
    <x v="515"/>
    <d v="2015-12-29T11:46:41"/>
    <x v="0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x v="6"/>
    <x v="527"/>
    <d v="2017-02-17T16:05:00"/>
    <x v="1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x v="7"/>
    <x v="555"/>
    <d v="2016-06-12T08:29:03"/>
    <x v="2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x v="7"/>
    <x v="569"/>
    <d v="2016-01-01T20:20:12"/>
    <x v="0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x v="7"/>
    <x v="577"/>
    <d v="2016-05-20T14:08:22"/>
    <x v="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x v="7"/>
    <x v="584"/>
    <d v="2015-03-16T16:11:56"/>
    <x v="0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x v="7"/>
    <x v="588"/>
    <d v="2016-11-17T19:28:06"/>
    <x v="2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x v="7"/>
    <x v="593"/>
    <d v="2015-04-06T15:15:45"/>
    <x v="0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x v="7"/>
    <x v="597"/>
    <d v="2016-07-31T16:00:00"/>
    <x v="2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x v="7"/>
    <x v="604"/>
    <d v="2014-08-28T00:50:56"/>
    <x v="3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x v="7"/>
    <x v="618"/>
    <d v="2015-12-09T19:26:43"/>
    <x v="0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x v="7"/>
    <x v="633"/>
    <d v="2016-06-17T23:00:00"/>
    <x v="2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x v="7"/>
    <x v="634"/>
    <d v="2015-02-26T22:17:09"/>
    <x v="0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x v="7"/>
    <x v="637"/>
    <d v="2017-02-25T23:04:00"/>
    <x v="1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x v="7"/>
    <x v="638"/>
    <d v="2017-03-25T13:14:22"/>
    <x v="1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x v="8"/>
    <x v="644"/>
    <d v="2014-10-29T01:00:00"/>
    <x v="3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x v="8"/>
    <x v="647"/>
    <d v="2016-03-17T17:25:49"/>
    <x v="2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x v="8"/>
    <x v="658"/>
    <d v="2015-07-26T18:00:00"/>
    <x v="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x v="8"/>
    <x v="683"/>
    <d v="2016-10-31T21:36:04"/>
    <x v="2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x v="8"/>
    <x v="689"/>
    <d v="2016-12-08T04:59:00"/>
    <x v="2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x v="8"/>
    <x v="695"/>
    <d v="2014-10-31T12:30:20"/>
    <x v="3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x v="8"/>
    <x v="704"/>
    <d v="2017-02-20T04:37:48"/>
    <x v="2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x v="8"/>
    <x v="708"/>
    <d v="2014-09-13T13:56:40"/>
    <x v="3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x v="8"/>
    <x v="709"/>
    <d v="2014-12-05T00:59:19"/>
    <x v="3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x v="8"/>
    <x v="716"/>
    <d v="2014-12-01T00:00:00"/>
    <x v="3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x v="9"/>
    <x v="729"/>
    <d v="2012-09-19T04:27:41"/>
    <x v="5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x v="9"/>
    <x v="733"/>
    <d v="2013-12-20T10:04:52"/>
    <x v="4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x v="9"/>
    <x v="740"/>
    <d v="2015-06-21T03:31:22"/>
    <x v="0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x v="9"/>
    <x v="745"/>
    <d v="2013-05-03T13:44:05"/>
    <x v="4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x v="9"/>
    <x v="757"/>
    <d v="2012-12-06T01:18:34"/>
    <x v="5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x v="11"/>
    <x v="805"/>
    <d v="2011-07-16T23:00:00"/>
    <x v="6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x v="11"/>
    <x v="806"/>
    <d v="2011-09-07T16:35:39"/>
    <x v="6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x v="11"/>
    <x v="810"/>
    <d v="2012-09-01T01:21:02"/>
    <x v="5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x v="11"/>
    <x v="814"/>
    <d v="2011-05-31T18:04:00"/>
    <x v="6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x v="11"/>
    <x v="818"/>
    <d v="2012-08-07T17:01:00"/>
    <x v="5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x v="11"/>
    <x v="824"/>
    <d v="2010-04-18T06:59:00"/>
    <x v="7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x v="11"/>
    <x v="830"/>
    <d v="2013-03-22T11:37:05"/>
    <x v="4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x v="11"/>
    <x v="832"/>
    <d v="2012-01-21T08:13:00"/>
    <x v="6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x v="11"/>
    <x v="835"/>
    <d v="2012-05-19T03:00:00"/>
    <x v="5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x v="12"/>
    <x v="846"/>
    <d v="2014-03-10T14:00:00"/>
    <x v="3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x v="13"/>
    <x v="875"/>
    <d v="2015-09-21T17:22:11"/>
    <x v="0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x v="13"/>
    <x v="905"/>
    <d v="2011-01-24T05:45:26"/>
    <x v="7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x v="13"/>
    <x v="918"/>
    <d v="2014-12-01T22:59:21"/>
    <x v="3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x v="13"/>
    <x v="931"/>
    <d v="2014-03-16T22:00:00"/>
    <x v="3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x v="8"/>
    <x v="942"/>
    <d v="2016-02-18T20:14:20"/>
    <x v="2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x v="8"/>
    <x v="945"/>
    <d v="2017-02-18T23:59:00"/>
    <x v="2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x v="8"/>
    <x v="950"/>
    <d v="2016-01-17T18:01:01"/>
    <x v="0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x v="8"/>
    <x v="951"/>
    <d v="2016-06-04T15:41:12"/>
    <x v="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x v="8"/>
    <x v="962"/>
    <d v="2016-02-11T17:05:53"/>
    <x v="2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x v="8"/>
    <x v="966"/>
    <d v="2016-10-06T15:15:32"/>
    <x v="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x v="8"/>
    <x v="988"/>
    <d v="2016-10-01T08:33:45"/>
    <x v="2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x v="8"/>
    <x v="991"/>
    <d v="2016-07-12T18:51:00"/>
    <x v="2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x v="8"/>
    <x v="996"/>
    <d v="2014-07-27T15:27:00"/>
    <x v="3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x v="15"/>
    <x v="1029"/>
    <d v="2015-04-04T21:59:00"/>
    <x v="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x v="15"/>
    <x v="1031"/>
    <d v="2015-12-16T18:20:10"/>
    <x v="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x v="16"/>
    <x v="1048"/>
    <d v="2016-09-25T01:16:29"/>
    <x v="2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x v="16"/>
    <x v="1058"/>
    <d v="2015-03-26T00:00:00"/>
    <x v="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x v="16"/>
    <x v="1061"/>
    <d v="2016-05-02T01:00:00"/>
    <x v="2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x v="17"/>
    <x v="1074"/>
    <d v="2014-01-04T04:09:05"/>
    <x v="4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x v="17"/>
    <x v="1083"/>
    <d v="2014-08-02T15:49:43"/>
    <x v="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x v="17"/>
    <x v="1085"/>
    <d v="2016-03-14T15:06:15"/>
    <x v="2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x v="17"/>
    <x v="1088"/>
    <d v="2014-04-24T19:11:07"/>
    <x v="3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x v="17"/>
    <x v="1097"/>
    <d v="2014-03-02T19:01:17"/>
    <x v="3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x v="17"/>
    <x v="1100"/>
    <d v="2016-02-14T02:39:31"/>
    <x v="2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x v="18"/>
    <x v="1127"/>
    <d v="2014-11-14T21:30:00"/>
    <x v="3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x v="18"/>
    <x v="1140"/>
    <d v="2015-08-06T11:05:21"/>
    <x v="0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x v="19"/>
    <x v="1148"/>
    <d v="2016-12-01T05:06:21"/>
    <x v="2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x v="19"/>
    <x v="1149"/>
    <d v="2016-06-16T17:02:46"/>
    <x v="2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x v="19"/>
    <x v="1151"/>
    <d v="2015-09-07T02:27:43"/>
    <x v="0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x v="19"/>
    <x v="1152"/>
    <d v="2015-05-15T17:01:52"/>
    <x v="0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x v="19"/>
    <x v="1171"/>
    <d v="2014-11-13T20:18:47"/>
    <x v="3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x v="19"/>
    <x v="1180"/>
    <d v="2014-06-28T19:21:54"/>
    <x v="3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x v="20"/>
    <x v="1206"/>
    <d v="2017-03-11T13:29:00"/>
    <x v="1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x v="20"/>
    <x v="1209"/>
    <d v="2017-02-25T20:18:25"/>
    <x v="1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x v="20"/>
    <x v="1215"/>
    <d v="2014-05-30T22:09:16"/>
    <x v="3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x v="20"/>
    <x v="1218"/>
    <d v="2015-11-01T03:00:00"/>
    <x v="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x v="20"/>
    <x v="1221"/>
    <d v="2016-12-04T00:00:00"/>
    <x v="2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x v="20"/>
    <x v="1222"/>
    <d v="2016-04-01T04:00:00"/>
    <x v="2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x v="21"/>
    <x v="1235"/>
    <d v="2013-12-15T03:14:59"/>
    <x v="4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x v="11"/>
    <x v="1275"/>
    <d v="2013-08-07T20:49:47"/>
    <x v="4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x v="6"/>
    <x v="1289"/>
    <d v="2017-01-04T03:14:05"/>
    <x v="2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x v="6"/>
    <x v="1302"/>
    <d v="2016-12-01T02:23:31"/>
    <x v="2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x v="8"/>
    <x v="1306"/>
    <d v="2014-12-04T10:58:54"/>
    <x v="3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x v="8"/>
    <x v="1307"/>
    <d v="2016-02-17T12:04:39"/>
    <x v="2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x v="8"/>
    <x v="1338"/>
    <d v="2015-08-02T19:17:13"/>
    <x v="0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x v="11"/>
    <x v="1365"/>
    <d v="2015-03-16T16:35:52"/>
    <x v="0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x v="11"/>
    <x v="1371"/>
    <d v="2015-05-07T18:12:22"/>
    <x v="0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x v="11"/>
    <x v="1377"/>
    <d v="2017-02-03T04:11:00"/>
    <x v="1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x v="11"/>
    <x v="1378"/>
    <d v="2016-08-01T18:13:30"/>
    <x v="2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x v="11"/>
    <x v="1379"/>
    <d v="2015-06-05T11:47:56"/>
    <x v="0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x v="11"/>
    <x v="1385"/>
    <d v="2016-04-29T12:11:00"/>
    <x v="2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x v="11"/>
    <x v="1392"/>
    <d v="2016-03-03T03:43:06"/>
    <x v="2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x v="11"/>
    <x v="1394"/>
    <d v="2017-03-01T03:00:00"/>
    <x v="1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x v="22"/>
    <x v="1404"/>
    <d v="2015-02-22T12:14:45"/>
    <x v="0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x v="22"/>
    <x v="1405"/>
    <d v="2014-11-28T17:20:01"/>
    <x v="3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x v="22"/>
    <x v="1419"/>
    <d v="2016-10-09T10:56:59"/>
    <x v="2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x v="22"/>
    <x v="1446"/>
    <d v="2016-04-21T10:44:38"/>
    <x v="2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x v="22"/>
    <x v="1455"/>
    <d v="2014-09-05T13:39:00"/>
    <x v="3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x v="23"/>
    <x v="1461"/>
    <d v="2014-10-21T00:00:00"/>
    <x v="3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x v="23"/>
    <x v="1463"/>
    <d v="2013-04-07T20:52:18"/>
    <x v="4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x v="23"/>
    <x v="1466"/>
    <d v="2016-01-12T05:00:00"/>
    <x v="0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x v="23"/>
    <x v="1472"/>
    <d v="2013-10-16T13:01:43"/>
    <x v="4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x v="10"/>
    <x v="1483"/>
    <d v="2016-07-22T04:37:55"/>
    <x v="2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x v="10"/>
    <x v="1500"/>
    <d v="2013-05-01T21:42:37"/>
    <x v="4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x v="20"/>
    <x v="1503"/>
    <d v="2016-10-23T08:20:01"/>
    <x v="2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x v="20"/>
    <x v="1519"/>
    <d v="2014-06-20T21:59:00"/>
    <x v="3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x v="25"/>
    <x v="1568"/>
    <d v="2014-12-24T01:29:45"/>
    <x v="3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x v="26"/>
    <x v="1581"/>
    <d v="2015-12-19T10:46:30"/>
    <x v="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x v="26"/>
    <x v="1585"/>
    <d v="2016-12-25T11:00:00"/>
    <x v="2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x v="26"/>
    <x v="1587"/>
    <d v="2014-12-13T22:49:25"/>
    <x v="3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x v="26"/>
    <x v="1589"/>
    <d v="2015-10-09T23:38:06"/>
    <x v="0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x v="11"/>
    <x v="1610"/>
    <d v="2012-12-15T22:11:50"/>
    <x v="5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x v="11"/>
    <x v="1617"/>
    <d v="2013-11-01T19:00:00"/>
    <x v="4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x v="11"/>
    <x v="1637"/>
    <d v="2009-12-31T23:39:00"/>
    <x v="8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x v="11"/>
    <x v="1640"/>
    <d v="2010-08-03T01:59:00"/>
    <x v="7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x v="27"/>
    <x v="1654"/>
    <d v="2012-04-18T21:22:40"/>
    <x v="5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x v="27"/>
    <x v="1679"/>
    <d v="2011-07-22T01:39:05"/>
    <x v="6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x v="28"/>
    <x v="1688"/>
    <d v="2017-04-09T11:49:54"/>
    <x v="1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x v="28"/>
    <x v="1701"/>
    <d v="2015-01-15T15:56:45"/>
    <x v="3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x v="28"/>
    <x v="1717"/>
    <d v="2016-04-21T04:00:00"/>
    <x v="2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x v="28"/>
    <x v="1735"/>
    <d v="2016-08-07T19:32:25"/>
    <x v="2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x v="28"/>
    <x v="1737"/>
    <d v="2015-07-20T22:46:32"/>
    <x v="0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x v="28"/>
    <x v="1740"/>
    <d v="2015-07-16T19:37:02"/>
    <x v="0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x v="20"/>
    <x v="1747"/>
    <d v="2015-11-13T15:00:00"/>
    <x v="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x v="20"/>
    <x v="1751"/>
    <d v="2015-03-19T17:45:23"/>
    <x v="0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x v="20"/>
    <x v="1758"/>
    <d v="2016-07-14T22:56:32"/>
    <x v="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x v="20"/>
    <x v="1760"/>
    <d v="2016-02-25T16:08:33"/>
    <x v="2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x v="20"/>
    <x v="1761"/>
    <d v="2015-09-12T13:37:40"/>
    <x v="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x v="20"/>
    <x v="1790"/>
    <d v="2015-02-05T16:11:18"/>
    <x v="0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x v="20"/>
    <x v="1798"/>
    <d v="2016-02-04T07:50:33"/>
    <x v="0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x v="20"/>
    <x v="1801"/>
    <d v="2015-12-15T12:10:00"/>
    <x v="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x v="20"/>
    <x v="1806"/>
    <d v="2014-09-30T15:19:09"/>
    <x v="3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x v="20"/>
    <x v="1809"/>
    <d v="2015-03-01T21:47:19"/>
    <x v="0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x v="11"/>
    <x v="1823"/>
    <d v="2012-10-24T16:26:16"/>
    <x v="5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x v="11"/>
    <x v="1825"/>
    <d v="2013-07-11T20:01:43"/>
    <x v="4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x v="11"/>
    <x v="1833"/>
    <d v="2013-03-02T07:59:00"/>
    <x v="4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x v="11"/>
    <x v="1835"/>
    <d v="2016-03-31T15:51:11"/>
    <x v="2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x v="11"/>
    <x v="1858"/>
    <d v="2011-12-16T05:48:41"/>
    <x v="6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x v="18"/>
    <x v="1879"/>
    <d v="2016-03-14T14:35:29"/>
    <x v="2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x v="14"/>
    <x v="1893"/>
    <d v="2011-04-16T03:59:00"/>
    <x v="6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x v="29"/>
    <x v="1916"/>
    <d v="2016-11-07T18:12:55"/>
    <x v="2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x v="29"/>
    <x v="1920"/>
    <d v="2015-10-21T23:00:00"/>
    <x v="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x v="14"/>
    <x v="1926"/>
    <d v="2010-11-02T00:26:00"/>
    <x v="7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x v="30"/>
    <x v="1953"/>
    <d v="2012-03-02T03:00:00"/>
    <x v="5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30"/>
    <x v="1974"/>
    <d v="2013-08-19T08:01:09"/>
    <x v="4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x v="30"/>
    <x v="1979"/>
    <d v="2015-11-19T04:59:00"/>
    <x v="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x v="31"/>
    <x v="1986"/>
    <d v="2016-03-14T09:24:43"/>
    <x v="2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x v="31"/>
    <x v="1987"/>
    <d v="2015-03-01T15:21:16"/>
    <x v="0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x v="30"/>
    <x v="2009"/>
    <d v="2016-11-23T08:45:43"/>
    <x v="2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x v="30"/>
    <x v="2025"/>
    <d v="2015-06-11T04:25:46"/>
    <x v="0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x v="30"/>
    <x v="2039"/>
    <d v="2016-12-01T04:59:00"/>
    <x v="2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x v="30"/>
    <x v="2048"/>
    <d v="2013-05-23T15:38:11"/>
    <x v="4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x v="30"/>
    <x v="2057"/>
    <d v="2016-02-26T11:52:12"/>
    <x v="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x v="14"/>
    <x v="2088"/>
    <d v="2010-09-11T03:59:00"/>
    <x v="7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x v="14"/>
    <x v="2098"/>
    <d v="2012-03-08T02:43:55"/>
    <x v="5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x v="14"/>
    <x v="2102"/>
    <d v="2011-05-05T20:50:48"/>
    <x v="6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x v="14"/>
    <x v="2112"/>
    <d v="2013-04-15T22:16:33"/>
    <x v="4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x v="14"/>
    <x v="2117"/>
    <d v="2015-10-27T04:59:00"/>
    <x v="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x v="17"/>
    <x v="2126"/>
    <d v="2014-12-08T23:21:27"/>
    <x v="3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x v="17"/>
    <x v="2129"/>
    <d v="2016-03-10T00:35:00"/>
    <x v="2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x v="17"/>
    <x v="2143"/>
    <d v="2010-07-21T19:00:00"/>
    <x v="7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x v="17"/>
    <x v="2146"/>
    <d v="2016-02-11T16:18:30"/>
    <x v="2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x v="17"/>
    <x v="2149"/>
    <d v="2010-07-31T00:00:00"/>
    <x v="7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x v="17"/>
    <x v="2156"/>
    <d v="2013-09-16T20:30:06"/>
    <x v="4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x v="17"/>
    <x v="2160"/>
    <d v="2012-05-19T17:05:05"/>
    <x v="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x v="11"/>
    <x v="2163"/>
    <d v="2015-06-08T03:50:00"/>
    <x v="0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x v="32"/>
    <x v="2194"/>
    <d v="2016-03-26T17:11:30"/>
    <x v="2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x v="32"/>
    <x v="2195"/>
    <d v="2015-08-11T18:31:40"/>
    <x v="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x v="32"/>
    <x v="2198"/>
    <d v="2015-11-14T13:20:00"/>
    <x v="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x v="15"/>
    <x v="2214"/>
    <d v="2014-02-06T19:00:48"/>
    <x v="3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x v="32"/>
    <x v="2246"/>
    <d v="2015-09-04T19:00:10"/>
    <x v="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x v="32"/>
    <x v="2257"/>
    <d v="2016-06-19T23:00:00"/>
    <x v="2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x v="11"/>
    <x v="2283"/>
    <d v="2012-05-09T02:00:04"/>
    <x v="5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x v="11"/>
    <x v="2296"/>
    <d v="2012-02-23T17:33:46"/>
    <x v="5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x v="11"/>
    <x v="2300"/>
    <d v="2012-06-28T17:26:56"/>
    <x v="5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x v="14"/>
    <x v="2312"/>
    <d v="2014-04-18T23:00:00"/>
    <x v="3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x v="33"/>
    <x v="2323"/>
    <d v="2017-03-20T18:07:27"/>
    <x v="1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x v="7"/>
    <x v="2372"/>
    <d v="2015-04-24T01:39:31"/>
    <x v="0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x v="19"/>
    <x v="2401"/>
    <d v="2016-03-05T19:44:56"/>
    <x v="2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x v="19"/>
    <x v="2417"/>
    <d v="2014-08-10T21:13:07"/>
    <x v="3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x v="19"/>
    <x v="2420"/>
    <d v="2014-11-10T01:41:35"/>
    <x v="3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x v="19"/>
    <x v="2421"/>
    <d v="2015-02-21T16:29:56"/>
    <x v="0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x v="19"/>
    <x v="2423"/>
    <d v="2014-12-31T16:54:50"/>
    <x v="3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x v="19"/>
    <x v="2427"/>
    <d v="2016-03-23T06:38:53"/>
    <x v="2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x v="19"/>
    <x v="2430"/>
    <d v="2016-02-12T03:08:24"/>
    <x v="2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x v="19"/>
    <x v="2440"/>
    <d v="2016-02-13T21:35:13"/>
    <x v="2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x v="14"/>
    <x v="2462"/>
    <d v="2012-07-19T04:28:16"/>
    <x v="5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x v="14"/>
    <x v="2476"/>
    <d v="2014-11-03T08:52:50"/>
    <x v="3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x v="14"/>
    <x v="2478"/>
    <d v="2013-01-13T22:48:33"/>
    <x v="5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x v="34"/>
    <x v="2506"/>
    <d v="2015-10-03T21:00:00"/>
    <x v="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x v="35"/>
    <x v="2528"/>
    <d v="2015-08-20T11:00:00"/>
    <x v="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x v="35"/>
    <x v="2534"/>
    <d v="2010-01-01T06:00:00"/>
    <x v="8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x v="35"/>
    <x v="2537"/>
    <d v="2011-08-01T15:34:15"/>
    <x v="6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x v="35"/>
    <x v="2556"/>
    <d v="2012-12-24T23:47:37"/>
    <x v="5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x v="19"/>
    <x v="2562"/>
    <d v="2016-10-11T12:35:39"/>
    <x v="2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x v="19"/>
    <x v="2575"/>
    <d v="2015-01-12T02:36:34"/>
    <x v="3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x v="19"/>
    <x v="2581"/>
    <d v="2015-11-16T16:04:58"/>
    <x v="0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x v="19"/>
    <x v="2594"/>
    <d v="2014-08-07T23:13:48"/>
    <x v="3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x v="36"/>
    <x v="2602"/>
    <d v="2014-11-12T21:20:00"/>
    <x v="3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x v="36"/>
    <x v="2617"/>
    <d v="2014-10-20T20:59:11"/>
    <x v="3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x v="36"/>
    <x v="2627"/>
    <d v="2015-11-26T20:54:21"/>
    <x v="0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x v="36"/>
    <x v="2648"/>
    <d v="2016-03-09T17:09:20"/>
    <x v="2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x v="36"/>
    <x v="2654"/>
    <d v="2015-04-21T13:25:26"/>
    <x v="0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x v="36"/>
    <x v="2658"/>
    <d v="2016-07-30T21:13:14"/>
    <x v="2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x v="37"/>
    <x v="2667"/>
    <d v="2016-02-10T22:13:36"/>
    <x v="2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x v="37"/>
    <x v="2679"/>
    <d v="2015-02-28T00:01:34"/>
    <x v="0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x v="19"/>
    <x v="2687"/>
    <d v="2015-06-29T15:21:58"/>
    <x v="0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x v="19"/>
    <x v="2690"/>
    <d v="2015-06-03T02:31:16"/>
    <x v="0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x v="38"/>
    <x v="2704"/>
    <d v="2017-04-05T19:41:54"/>
    <x v="1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x v="38"/>
    <x v="2709"/>
    <d v="2016-10-04T03:59:00"/>
    <x v="2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x v="38"/>
    <x v="2713"/>
    <d v="2015-12-24T15:41:24"/>
    <x v="0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x v="30"/>
    <x v="2725"/>
    <d v="2017-03-01T17:52:15"/>
    <x v="1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x v="30"/>
    <x v="2740"/>
    <d v="2015-03-11T23:45:52"/>
    <x v="0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x v="39"/>
    <x v="2748"/>
    <d v="2016-09-02T17:03:22"/>
    <x v="2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x v="39"/>
    <x v="2756"/>
    <d v="2014-01-11T21:36:41"/>
    <x v="4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x v="39"/>
    <x v="2762"/>
    <d v="2012-03-18T23:53:15"/>
    <x v="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x v="39"/>
    <x v="2779"/>
    <d v="2015-11-22T15:03:41"/>
    <x v="0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x v="6"/>
    <x v="2785"/>
    <d v="2016-08-05T21:00:00"/>
    <x v="2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x v="6"/>
    <x v="2788"/>
    <d v="2016-07-29T16:50:43"/>
    <x v="2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x v="6"/>
    <x v="2806"/>
    <d v="2015-08-05T11:00:00"/>
    <x v="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x v="6"/>
    <x v="2829"/>
    <d v="2016-06-02T10:25:18"/>
    <x v="2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x v="6"/>
    <x v="2832"/>
    <d v="2014-11-23T22:00:00"/>
    <x v="3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x v="6"/>
    <x v="2863"/>
    <d v="2014-09-09T16:12:03"/>
    <x v="3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x v="6"/>
    <x v="2871"/>
    <d v="2014-12-21T17:43:33"/>
    <x v="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x v="6"/>
    <x v="2884"/>
    <d v="2014-12-05T17:27:15"/>
    <x v="3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x v="6"/>
    <x v="2892"/>
    <d v="2014-08-25T21:00:00"/>
    <x v="3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x v="6"/>
    <x v="2893"/>
    <d v="2015-01-09T02:00:00"/>
    <x v="3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x v="6"/>
    <x v="2913"/>
    <d v="2014-09-06T22:08:59"/>
    <x v="3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x v="40"/>
    <x v="2936"/>
    <d v="2014-10-13T04:59:00"/>
    <x v="3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x v="6"/>
    <x v="2971"/>
    <d v="2014-08-31T15:47:58"/>
    <x v="3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x v="38"/>
    <x v="2988"/>
    <d v="2016-06-20T08:41:21"/>
    <x v="2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x v="38"/>
    <x v="2992"/>
    <d v="2016-10-09T18:25:10"/>
    <x v="2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x v="38"/>
    <x v="3006"/>
    <d v="2014-12-14T18:09:51"/>
    <x v="3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x v="38"/>
    <x v="3034"/>
    <d v="2016-11-01T03:59:00"/>
    <x v="2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x v="38"/>
    <x v="3040"/>
    <d v="2015-06-26T23:00:00"/>
    <x v="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x v="38"/>
    <x v="3060"/>
    <d v="2015-09-28T06:35:34"/>
    <x v="0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x v="38"/>
    <x v="3062"/>
    <d v="2015-09-30T18:00:00"/>
    <x v="0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x v="38"/>
    <x v="3063"/>
    <d v="2016-10-22T22:08:58"/>
    <x v="2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x v="38"/>
    <x v="3075"/>
    <d v="2016-08-19T02:27:20"/>
    <x v="2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x v="38"/>
    <x v="3107"/>
    <d v="2015-05-11T19:32:31"/>
    <x v="0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x v="38"/>
    <x v="3121"/>
    <d v="2014-09-26T16:18:55"/>
    <x v="3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x v="38"/>
    <x v="3124"/>
    <d v="2015-02-02T18:43:21"/>
    <x v="3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x v="6"/>
    <x v="3130"/>
    <d v="2017-04-14T04:59:00"/>
    <x v="1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x v="6"/>
    <x v="3131"/>
    <d v="2017-04-08T12:54:05"/>
    <x v="1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x v="6"/>
    <x v="3156"/>
    <d v="2012-06-01T22:52:24"/>
    <x v="5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x v="6"/>
    <x v="3157"/>
    <d v="2014-07-19T05:00:00"/>
    <x v="3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x v="6"/>
    <x v="3166"/>
    <d v="2014-11-26T07:59:00"/>
    <x v="3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x v="6"/>
    <x v="3168"/>
    <d v="2014-06-13T22:00:00"/>
    <x v="3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x v="6"/>
    <x v="3178"/>
    <d v="2014-07-16T14:31:15"/>
    <x v="3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x v="6"/>
    <x v="3211"/>
    <d v="2014-08-15T02:00:00"/>
    <x v="3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x v="6"/>
    <x v="3219"/>
    <d v="2015-03-22T22:35:47"/>
    <x v="0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x v="6"/>
    <x v="3227"/>
    <d v="2017-01-17T21:10:36"/>
    <x v="2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x v="6"/>
    <x v="3247"/>
    <d v="2015-07-12T10:25:12"/>
    <x v="0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x v="6"/>
    <x v="3251"/>
    <d v="2015-06-21T17:32:46"/>
    <x v="0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x v="6"/>
    <x v="3263"/>
    <d v="2015-10-30T21:00:00"/>
    <x v="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x v="6"/>
    <x v="3270"/>
    <d v="2015-07-12T12:47:45"/>
    <x v="0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x v="6"/>
    <x v="3284"/>
    <d v="2016-01-29T05:59:00"/>
    <x v="2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x v="6"/>
    <x v="3301"/>
    <d v="2016-08-01T06:59:00"/>
    <x v="2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x v="6"/>
    <x v="3308"/>
    <d v="2016-04-13T21:02:45"/>
    <x v="2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x v="6"/>
    <x v="3317"/>
    <d v="2016-06-08T00:57:04"/>
    <x v="2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x v="6"/>
    <x v="3337"/>
    <d v="2014-10-10T21:00:00"/>
    <x v="3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x v="6"/>
    <x v="3359"/>
    <d v="2017-02-25T01:22:14"/>
    <x v="1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x v="6"/>
    <x v="3394"/>
    <d v="2014-07-27T14:17:25"/>
    <x v="3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x v="6"/>
    <x v="3432"/>
    <d v="2016-02-05T22:00:00"/>
    <x v="2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x v="6"/>
    <x v="3446"/>
    <d v="2015-02-05T12:20:00"/>
    <x v="0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x v="6"/>
    <x v="3466"/>
    <d v="2016-04-19T23:27:30"/>
    <x v="2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x v="6"/>
    <x v="3530"/>
    <d v="2016-04-10T20:00:00"/>
    <x v="2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x v="6"/>
    <x v="3563"/>
    <d v="2016-08-01T19:00:00"/>
    <x v="2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x v="6"/>
    <x v="3571"/>
    <d v="2014-10-30T20:36:53"/>
    <x v="3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x v="6"/>
    <x v="3572"/>
    <d v="2015-06-21T13:41:22"/>
    <x v="0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x v="6"/>
    <x v="3585"/>
    <d v="2014-12-21T17:11:30"/>
    <x v="3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x v="6"/>
    <x v="3594"/>
    <d v="2016-09-04T01:36:22"/>
    <x v="2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x v="6"/>
    <x v="3597"/>
    <d v="2016-03-03T05:59:00"/>
    <x v="2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x v="6"/>
    <x v="3599"/>
    <d v="2015-08-30T00:00:00"/>
    <x v="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x v="6"/>
    <x v="3606"/>
    <d v="2016-08-14T14:30:57"/>
    <x v="2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x v="6"/>
    <x v="3622"/>
    <d v="2014-09-28T03:23:00"/>
    <x v="3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x v="40"/>
    <x v="3634"/>
    <d v="2017-01-14T03:59:00"/>
    <x v="2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x v="40"/>
    <x v="3647"/>
    <d v="2016-09-30T17:58:47"/>
    <x v="2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x v="6"/>
    <x v="3657"/>
    <d v="2016-06-01T21:42:00"/>
    <x v="2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x v="6"/>
    <x v="3665"/>
    <d v="2015-10-28T19:54:00"/>
    <x v="0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x v="6"/>
    <x v="3690"/>
    <d v="2014-11-27T15:21:23"/>
    <x v="3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x v="6"/>
    <x v="3691"/>
    <d v="2015-03-02T04:59:00"/>
    <x v="0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x v="6"/>
    <x v="3699"/>
    <d v="2014-10-15T14:26:56"/>
    <x v="3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x v="6"/>
    <x v="3710"/>
    <d v="2015-04-03T13:49:48"/>
    <x v="0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x v="6"/>
    <x v="3718"/>
    <d v="2015-02-27T17:11:15"/>
    <x v="0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x v="6"/>
    <x v="3719"/>
    <d v="2015-06-22T17:31:06"/>
    <x v="0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x v="6"/>
    <x v="3722"/>
    <d v="2016-02-11T22:59:00"/>
    <x v="2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x v="6"/>
    <x v="3742"/>
    <d v="2014-09-06T05:09:04"/>
    <x v="3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x v="6"/>
    <x v="3745"/>
    <d v="2014-08-10T16:45:02"/>
    <x v="3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x v="6"/>
    <x v="3746"/>
    <d v="2016-10-08T09:20:39"/>
    <x v="2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x v="40"/>
    <x v="3757"/>
    <d v="2014-12-01T20:25:15"/>
    <x v="3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x v="40"/>
    <x v="3758"/>
    <d v="2014-05-19T05:00:00"/>
    <x v="3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x v="40"/>
    <x v="3770"/>
    <d v="2015-06-13T22:20:10"/>
    <x v="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x v="40"/>
    <x v="3772"/>
    <d v="2016-11-29T06:00:00"/>
    <x v="2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x v="40"/>
    <x v="3777"/>
    <d v="2014-09-27T04:00:00"/>
    <x v="3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x v="6"/>
    <x v="3836"/>
    <d v="2016-08-03T04:09:00"/>
    <x v="2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x v="6"/>
    <x v="3849"/>
    <d v="2015-06-11T18:24:44"/>
    <x v="0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x v="6"/>
    <x v="3853"/>
    <d v="2014-09-01T20:09:38"/>
    <x v="3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x v="6"/>
    <x v="3860"/>
    <d v="2014-08-12T15:51:50"/>
    <x v="3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x v="6"/>
    <x v="3861"/>
    <d v="2014-11-12T21:47:00"/>
    <x v="3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x v="6"/>
    <x v="3867"/>
    <d v="2016-06-18T19:32:19"/>
    <x v="2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x v="6"/>
    <x v="3890"/>
    <d v="2015-08-15T18:12:24"/>
    <x v="0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x v="6"/>
    <x v="3987"/>
    <d v="2014-05-16T22:11:30"/>
    <x v="3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x v="6"/>
    <x v="3999"/>
    <d v="2014-08-31T19:51:49"/>
    <x v="3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x v="6"/>
    <x v="4003"/>
    <d v="2015-02-15T14:05:47"/>
    <x v="0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x v="6"/>
    <x v="4034"/>
    <d v="2015-04-03T21:44:10"/>
    <x v="0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x v="6"/>
    <x v="4040"/>
    <d v="2015-07-18T03:00:00"/>
    <x v="0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x v="6"/>
    <x v="4086"/>
    <d v="2015-11-21T04:00:00"/>
    <x v="0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35C14-DB23-D94D-8349-354C267400C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7">
    <format dxfId="12">
      <pivotArea collapsedLevelsAreSubtotals="1" fieldPosition="0">
        <references count="2">
          <reference field="5" count="1" selected="0">
            <x v="0"/>
          </reference>
          <reference field="18" count="1">
            <x v="5"/>
          </reference>
        </references>
      </pivotArea>
    </format>
    <format dxfId="11">
      <pivotArea collapsedLevelsAreSubtotals="1" fieldPosition="0">
        <references count="2">
          <reference field="5" count="1" selected="0">
            <x v="0"/>
          </reference>
          <reference field="18" count="1">
            <x v="6"/>
          </reference>
        </references>
      </pivotArea>
    </format>
    <format dxfId="10">
      <pivotArea collapsedLevelsAreSubtotals="1" fieldPosition="0">
        <references count="2">
          <reference field="5" count="1" selected="0">
            <x v="0"/>
          </reference>
          <reference field="18" count="1">
            <x v="7"/>
          </reference>
        </references>
      </pivotArea>
    </format>
    <format dxfId="9">
      <pivotArea collapsedLevelsAreSubtotals="1" fieldPosition="0">
        <references count="2">
          <reference field="5" count="1" selected="0">
            <x v="2"/>
          </reference>
          <reference field="18" count="1">
            <x v="5"/>
          </reference>
        </references>
      </pivotArea>
    </format>
    <format dxfId="8">
      <pivotArea collapsedLevelsAreSubtotals="1" fieldPosition="0">
        <references count="2">
          <reference field="5" count="1" selected="0">
            <x v="2"/>
          </reference>
          <reference field="18" count="2">
            <x v="6"/>
            <x v="7"/>
          </reference>
        </references>
      </pivotArea>
    </format>
    <format dxfId="7">
      <pivotArea collapsedLevelsAreSubtotals="1" fieldPosition="0">
        <references count="2">
          <reference field="5" count="1" selected="0">
            <x v="2"/>
          </reference>
          <reference field="18" count="1">
            <x v="10"/>
          </reference>
        </references>
      </pivotArea>
    </format>
    <format dxfId="6">
      <pivotArea collapsedLevelsAreSubtotals="1" fieldPosition="0">
        <references count="2">
          <reference field="5" count="1" selected="0">
            <x v="3"/>
          </reference>
          <reference field="18" count="1">
            <x v="1"/>
          </reference>
        </references>
      </pivotArea>
    </format>
  </format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A079B-5AB4-4241-AAE4-9DEA290ACFE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ABC88-72AA-3D4E-833B-D291A77874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7B12C-05A7-B04C-9B16-DBE3ADBF329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63"/>
  <sheetViews>
    <sheetView zoomScale="125" zoomScaleNormal="12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1640625" style="16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.33203125" style="25" bestFit="1" customWidth="1"/>
    <col min="17" max="17" width="41.1640625" style="11" customWidth="1"/>
    <col min="18" max="18" width="14.5" style="11" bestFit="1" customWidth="1"/>
    <col min="19" max="19" width="20.83203125" style="11" bestFit="1" customWidth="1"/>
    <col min="20" max="20" width="19.6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3" t="s">
        <v>8307</v>
      </c>
      <c r="Q1" s="13" t="s">
        <v>8401</v>
      </c>
      <c r="R1" s="9" t="s">
        <v>8400</v>
      </c>
      <c r="S1" s="9" t="s">
        <v>8364</v>
      </c>
      <c r="T1" s="9" t="s">
        <v>8365</v>
      </c>
      <c r="U1" s="9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 s="16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7814</v>
      </c>
      <c r="P2" s="10">
        <f>IFERROR(ROUND(E2/L2,2),0)</f>
        <v>12879.86</v>
      </c>
      <c r="Q2" s="12" t="s">
        <v>8308</v>
      </c>
      <c r="R2" s="11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 s="16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21535</v>
      </c>
      <c r="P3" s="10">
        <f t="shared" ref="P3:P66" si="1">IFERROR(ROUND(E3/L3,2),0)</f>
        <v>13629.76</v>
      </c>
      <c r="Q3" s="12" t="s">
        <v>8308</v>
      </c>
      <c r="R3" s="11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 s="16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263</v>
      </c>
      <c r="P4" s="10">
        <f t="shared" si="1"/>
        <v>30060.31</v>
      </c>
      <c r="Q4" s="12" t="s">
        <v>8308</v>
      </c>
      <c r="R4" s="11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 s="16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543</v>
      </c>
      <c r="P5" s="10">
        <f t="shared" si="1"/>
        <v>6483.97</v>
      </c>
      <c r="Q5" s="12" t="s">
        <v>8308</v>
      </c>
      <c r="R5" s="11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 s="1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800</v>
      </c>
      <c r="P6" s="10">
        <f t="shared" si="1"/>
        <v>2817.64</v>
      </c>
      <c r="Q6" s="12" t="s">
        <v>8308</v>
      </c>
      <c r="R6" s="11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 s="16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495</v>
      </c>
      <c r="P7" s="10">
        <f t="shared" si="1"/>
        <v>16848.13</v>
      </c>
      <c r="Q7" s="12" t="s">
        <v>8308</v>
      </c>
      <c r="R7" s="11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 s="16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1182</v>
      </c>
      <c r="P8" s="10">
        <f t="shared" si="1"/>
        <v>10186.33</v>
      </c>
      <c r="Q8" s="12" t="s">
        <v>8308</v>
      </c>
      <c r="R8" s="11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 s="16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1027</v>
      </c>
      <c r="P9" s="10">
        <f t="shared" si="1"/>
        <v>9007.41</v>
      </c>
      <c r="Q9" s="12" t="s">
        <v>8308</v>
      </c>
      <c r="R9" s="11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 s="16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257</v>
      </c>
      <c r="P10" s="10">
        <f t="shared" si="1"/>
        <v>42377.08</v>
      </c>
      <c r="Q10" s="12" t="s">
        <v>8308</v>
      </c>
      <c r="R10" s="11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 s="16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191</v>
      </c>
      <c r="P11" s="10">
        <f t="shared" si="1"/>
        <v>25039.21</v>
      </c>
      <c r="Q11" s="12" t="s">
        <v>8308</v>
      </c>
      <c r="R11" s="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 s="16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157</v>
      </c>
      <c r="P12" s="10">
        <f t="shared" si="1"/>
        <v>24819.32</v>
      </c>
      <c r="Q12" s="12" t="s">
        <v>8308</v>
      </c>
      <c r="R12" s="11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 s="16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820</v>
      </c>
      <c r="P13" s="10">
        <f t="shared" si="1"/>
        <v>5463.76</v>
      </c>
      <c r="Q13" s="12" t="s">
        <v>8308</v>
      </c>
      <c r="R13" s="11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 s="16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317</v>
      </c>
      <c r="P14" s="10">
        <f t="shared" si="1"/>
        <v>479.64</v>
      </c>
      <c r="Q14" s="12" t="s">
        <v>8308</v>
      </c>
      <c r="R14" s="11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 s="16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699</v>
      </c>
      <c r="P15" s="10">
        <f t="shared" si="1"/>
        <v>6852.43</v>
      </c>
      <c r="Q15" s="12" t="s">
        <v>8308</v>
      </c>
      <c r="R15" s="11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 s="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348</v>
      </c>
      <c r="P16" s="10">
        <f t="shared" si="1"/>
        <v>8488.24</v>
      </c>
      <c r="Q16" s="12" t="s">
        <v>8308</v>
      </c>
      <c r="R16" s="11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 s="16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34</v>
      </c>
      <c r="P17" s="10">
        <f t="shared" si="1"/>
        <v>3424.46</v>
      </c>
      <c r="Q17" s="12" t="s">
        <v>8308</v>
      </c>
      <c r="R17" s="11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 s="16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126</v>
      </c>
      <c r="P18" s="10">
        <f t="shared" si="1"/>
        <v>4504.2299999999996</v>
      </c>
      <c r="Q18" s="12" t="s">
        <v>8308</v>
      </c>
      <c r="R18" s="11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 s="16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788</v>
      </c>
      <c r="P19" s="10">
        <f t="shared" si="1"/>
        <v>8756.17</v>
      </c>
      <c r="Q19" s="12" t="s">
        <v>8308</v>
      </c>
      <c r="R19" s="11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 s="16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2791</v>
      </c>
      <c r="P20" s="10">
        <f t="shared" si="1"/>
        <v>897.57</v>
      </c>
      <c r="Q20" s="12" t="s">
        <v>8308</v>
      </c>
      <c r="R20" s="11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 s="16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387</v>
      </c>
      <c r="P21" s="10">
        <f t="shared" si="1"/>
        <v>13714.53</v>
      </c>
      <c r="Q21" s="12" t="s">
        <v>8308</v>
      </c>
      <c r="R21" s="1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 s="16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1460</v>
      </c>
      <c r="P22" s="10">
        <f t="shared" si="1"/>
        <v>11683.88</v>
      </c>
      <c r="Q22" s="12" t="s">
        <v>8308</v>
      </c>
      <c r="R22" s="11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 s="16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951</v>
      </c>
      <c r="P23" s="10">
        <f t="shared" si="1"/>
        <v>2824.84</v>
      </c>
      <c r="Q23" s="12" t="s">
        <v>8308</v>
      </c>
      <c r="R23" s="11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 s="16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975</v>
      </c>
      <c r="P24" s="10">
        <f t="shared" si="1"/>
        <v>30472.25</v>
      </c>
      <c r="Q24" s="12" t="s">
        <v>8308</v>
      </c>
      <c r="R24" s="11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 s="16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260</v>
      </c>
      <c r="P25" s="10">
        <f t="shared" si="1"/>
        <v>10067.09</v>
      </c>
      <c r="Q25" s="12" t="s">
        <v>8308</v>
      </c>
      <c r="R25" s="11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 s="1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115</v>
      </c>
      <c r="P26" s="10">
        <f t="shared" si="1"/>
        <v>400.35</v>
      </c>
      <c r="Q26" s="12" t="s">
        <v>8308</v>
      </c>
      <c r="R26" s="11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 s="16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382</v>
      </c>
      <c r="P27" s="10">
        <f t="shared" si="1"/>
        <v>15012.21</v>
      </c>
      <c r="Q27" s="12" t="s">
        <v>8308</v>
      </c>
      <c r="R27" s="11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 s="16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207</v>
      </c>
      <c r="P28" s="10">
        <f t="shared" si="1"/>
        <v>10881.22</v>
      </c>
      <c r="Q28" s="12" t="s">
        <v>8308</v>
      </c>
      <c r="R28" s="11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 s="16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53</v>
      </c>
      <c r="P29" s="10">
        <f t="shared" si="1"/>
        <v>1366.83</v>
      </c>
      <c r="Q29" s="12" t="s">
        <v>8308</v>
      </c>
      <c r="R29" s="11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 s="16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1015</v>
      </c>
      <c r="P30" s="10">
        <f t="shared" si="1"/>
        <v>2858.15</v>
      </c>
      <c r="Q30" s="12" t="s">
        <v>8308</v>
      </c>
      <c r="R30" s="11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 s="16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402</v>
      </c>
      <c r="P31" s="10">
        <f t="shared" si="1"/>
        <v>1719.36</v>
      </c>
      <c r="Q31" s="12" t="s">
        <v>8308</v>
      </c>
      <c r="R31" s="1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 s="16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945</v>
      </c>
      <c r="P32" s="10">
        <f t="shared" si="1"/>
        <v>3743.68</v>
      </c>
      <c r="Q32" s="12" t="s">
        <v>8308</v>
      </c>
      <c r="R32" s="11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 s="16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485</v>
      </c>
      <c r="P33" s="10">
        <f t="shared" si="1"/>
        <v>193963.9</v>
      </c>
      <c r="Q33" s="12" t="s">
        <v>8308</v>
      </c>
      <c r="R33" s="11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 s="16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526</v>
      </c>
      <c r="P34" s="10">
        <f t="shared" si="1"/>
        <v>2068.91</v>
      </c>
      <c r="Q34" s="12" t="s">
        <v>8308</v>
      </c>
      <c r="R34" s="11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 s="16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720</v>
      </c>
      <c r="P35" s="10">
        <f t="shared" si="1"/>
        <v>2813.47</v>
      </c>
      <c r="Q35" s="12" t="s">
        <v>8308</v>
      </c>
      <c r="R35" s="11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 s="1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355</v>
      </c>
      <c r="P36" s="10">
        <f t="shared" si="1"/>
        <v>2609</v>
      </c>
      <c r="Q36" s="12" t="s">
        <v>8308</v>
      </c>
      <c r="R36" s="11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 s="16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353</v>
      </c>
      <c r="P37" s="10">
        <f t="shared" si="1"/>
        <v>6304.43</v>
      </c>
      <c r="Q37" s="12" t="s">
        <v>8308</v>
      </c>
      <c r="R37" s="11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 s="16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294</v>
      </c>
      <c r="P38" s="10">
        <f t="shared" si="1"/>
        <v>4009.55</v>
      </c>
      <c r="Q38" s="12" t="s">
        <v>8308</v>
      </c>
      <c r="R38" s="11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 s="16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114</v>
      </c>
      <c r="P39" s="10">
        <f t="shared" si="1"/>
        <v>676.89</v>
      </c>
      <c r="Q39" s="12" t="s">
        <v>8308</v>
      </c>
      <c r="R39" s="11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 s="16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1705</v>
      </c>
      <c r="P40" s="10">
        <f t="shared" si="1"/>
        <v>2583.71</v>
      </c>
      <c r="Q40" s="12" t="s">
        <v>8308</v>
      </c>
      <c r="R40" s="11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 s="16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136</v>
      </c>
      <c r="P41" s="10">
        <f t="shared" si="1"/>
        <v>784.66</v>
      </c>
      <c r="Q41" s="12" t="s">
        <v>8308</v>
      </c>
      <c r="R41" s="1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 s="16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147</v>
      </c>
      <c r="P42" s="10">
        <f t="shared" si="1"/>
        <v>10624.12</v>
      </c>
      <c r="Q42" s="12" t="s">
        <v>8308</v>
      </c>
      <c r="R42" s="11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 s="16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113</v>
      </c>
      <c r="P43" s="10">
        <f t="shared" si="1"/>
        <v>8915.51</v>
      </c>
      <c r="Q43" s="12" t="s">
        <v>8308</v>
      </c>
      <c r="R43" s="11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 s="16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211</v>
      </c>
      <c r="P44" s="10">
        <f t="shared" si="1"/>
        <v>998.99</v>
      </c>
      <c r="Q44" s="12" t="s">
        <v>8308</v>
      </c>
      <c r="R44" s="11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 s="16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1678</v>
      </c>
      <c r="P45" s="10">
        <f t="shared" si="1"/>
        <v>638.1</v>
      </c>
      <c r="Q45" s="12" t="s">
        <v>8308</v>
      </c>
      <c r="R45" s="11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 s="1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399</v>
      </c>
      <c r="P46" s="10">
        <f t="shared" si="1"/>
        <v>11160.67</v>
      </c>
      <c r="Q46" s="12" t="s">
        <v>8308</v>
      </c>
      <c r="R46" s="11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 s="16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161</v>
      </c>
      <c r="P47" s="10">
        <f t="shared" si="1"/>
        <v>2646.87</v>
      </c>
      <c r="Q47" s="12" t="s">
        <v>8308</v>
      </c>
      <c r="R47" s="11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 s="16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201</v>
      </c>
      <c r="P48" s="10">
        <f t="shared" si="1"/>
        <v>3576</v>
      </c>
      <c r="Q48" s="12" t="s">
        <v>8308</v>
      </c>
      <c r="R48" s="11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 s="16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102</v>
      </c>
      <c r="P49" s="10">
        <f t="shared" si="1"/>
        <v>2190.89</v>
      </c>
      <c r="Q49" s="12" t="s">
        <v>8308</v>
      </c>
      <c r="R49" s="11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 s="16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153</v>
      </c>
      <c r="P50" s="10">
        <f t="shared" si="1"/>
        <v>4015.9</v>
      </c>
      <c r="Q50" s="12" t="s">
        <v>8308</v>
      </c>
      <c r="R50" s="11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 s="16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305</v>
      </c>
      <c r="P51" s="10">
        <f t="shared" si="1"/>
        <v>1753.78</v>
      </c>
      <c r="Q51" s="12" t="s">
        <v>8308</v>
      </c>
      <c r="R51" s="1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 s="16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51</v>
      </c>
      <c r="P52" s="10">
        <f t="shared" si="1"/>
        <v>6916.59</v>
      </c>
      <c r="Q52" s="12" t="s">
        <v>8308</v>
      </c>
      <c r="R52" s="11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 s="16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75</v>
      </c>
      <c r="P53" s="10">
        <f t="shared" si="1"/>
        <v>1261.3599999999999</v>
      </c>
      <c r="Q53" s="12" t="s">
        <v>8308</v>
      </c>
      <c r="R53" s="11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 s="16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147</v>
      </c>
      <c r="P54" s="10">
        <f t="shared" si="1"/>
        <v>2831.42</v>
      </c>
      <c r="Q54" s="12" t="s">
        <v>8308</v>
      </c>
      <c r="R54" s="11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 s="16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285</v>
      </c>
      <c r="P55" s="10">
        <f t="shared" si="1"/>
        <v>1217.8</v>
      </c>
      <c r="Q55" s="12" t="s">
        <v>8308</v>
      </c>
      <c r="R55" s="11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 s="1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109</v>
      </c>
      <c r="P56" s="10">
        <f t="shared" si="1"/>
        <v>2639.52</v>
      </c>
      <c r="Q56" s="12" t="s">
        <v>8308</v>
      </c>
      <c r="R56" s="11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 s="16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456</v>
      </c>
      <c r="P57" s="10">
        <f t="shared" si="1"/>
        <v>1592.14</v>
      </c>
      <c r="Q57" s="12" t="s">
        <v>8308</v>
      </c>
      <c r="R57" s="11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 s="16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1360</v>
      </c>
      <c r="P58" s="10">
        <f t="shared" si="1"/>
        <v>781.67</v>
      </c>
      <c r="Q58" s="12" t="s">
        <v>8308</v>
      </c>
      <c r="R58" s="11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 s="16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1081</v>
      </c>
      <c r="P59" s="10">
        <f t="shared" si="1"/>
        <v>1880.42</v>
      </c>
      <c r="Q59" s="12" t="s">
        <v>8308</v>
      </c>
      <c r="R59" s="11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 s="16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148</v>
      </c>
      <c r="P60" s="10">
        <f t="shared" si="1"/>
        <v>1681.1</v>
      </c>
      <c r="Q60" s="12" t="s">
        <v>8308</v>
      </c>
      <c r="R60" s="11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 s="16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125</v>
      </c>
      <c r="P61" s="10">
        <f t="shared" si="1"/>
        <v>3792.03</v>
      </c>
      <c r="Q61" s="12" t="s">
        <v>8308</v>
      </c>
      <c r="R61" s="1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 s="16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248</v>
      </c>
      <c r="P62" s="10">
        <f t="shared" si="1"/>
        <v>1147.4100000000001</v>
      </c>
      <c r="Q62" s="12" t="s">
        <v>8308</v>
      </c>
      <c r="R62" s="11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 s="16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182</v>
      </c>
      <c r="P63" s="10">
        <f t="shared" si="1"/>
        <v>5367.14</v>
      </c>
      <c r="Q63" s="12" t="s">
        <v>8308</v>
      </c>
      <c r="R63" s="11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 s="16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120</v>
      </c>
      <c r="P64" s="10">
        <f t="shared" si="1"/>
        <v>2505.19</v>
      </c>
      <c r="Q64" s="12" t="s">
        <v>8308</v>
      </c>
      <c r="R64" s="11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 s="16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234</v>
      </c>
      <c r="P65" s="10">
        <f t="shared" si="1"/>
        <v>1831.41</v>
      </c>
      <c r="Q65" s="12" t="s">
        <v>8308</v>
      </c>
      <c r="R65" s="11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 s="1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156</v>
      </c>
      <c r="P66" s="10">
        <f t="shared" si="1"/>
        <v>4879.5</v>
      </c>
      <c r="Q66" s="12" t="s">
        <v>8308</v>
      </c>
      <c r="R66" s="11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 s="16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579</v>
      </c>
      <c r="P67" s="10">
        <f t="shared" ref="P67:P130" si="6">IFERROR(ROUND(E67/L67,2),0)</f>
        <v>2031.86</v>
      </c>
      <c r="Q67" s="12" t="s">
        <v>8308</v>
      </c>
      <c r="R67" s="11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 s="16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58</v>
      </c>
      <c r="P68" s="10">
        <f t="shared" si="6"/>
        <v>4434.5200000000004</v>
      </c>
      <c r="Q68" s="12" t="s">
        <v>8308</v>
      </c>
      <c r="R68" s="11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 s="16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115</v>
      </c>
      <c r="P69" s="10">
        <f t="shared" si="6"/>
        <v>5748.85</v>
      </c>
      <c r="Q69" s="12" t="s">
        <v>8308</v>
      </c>
      <c r="R69" s="11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 s="16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113</v>
      </c>
      <c r="P70" s="10">
        <f t="shared" si="6"/>
        <v>3139.31</v>
      </c>
      <c r="Q70" s="12" t="s">
        <v>8308</v>
      </c>
      <c r="R70" s="11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 s="16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113</v>
      </c>
      <c r="P71" s="10">
        <f t="shared" si="6"/>
        <v>632.22</v>
      </c>
      <c r="Q71" s="12" t="s">
        <v>8308</v>
      </c>
      <c r="R71" s="1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 s="16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1105</v>
      </c>
      <c r="P72" s="10">
        <f t="shared" si="6"/>
        <v>6502.24</v>
      </c>
      <c r="Q72" s="12" t="s">
        <v>8308</v>
      </c>
      <c r="R72" s="11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 s="16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1379</v>
      </c>
      <c r="P73" s="10">
        <f t="shared" si="6"/>
        <v>3448.55</v>
      </c>
      <c r="Q73" s="12" t="s">
        <v>8308</v>
      </c>
      <c r="R73" s="11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 s="16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217</v>
      </c>
      <c r="P74" s="10">
        <f t="shared" si="6"/>
        <v>2643.83</v>
      </c>
      <c r="Q74" s="12" t="s">
        <v>8308</v>
      </c>
      <c r="R74" s="11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 s="16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107</v>
      </c>
      <c r="P75" s="10">
        <f t="shared" si="6"/>
        <v>5967.87</v>
      </c>
      <c r="Q75" s="12" t="s">
        <v>8308</v>
      </c>
      <c r="R75" s="11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 s="1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82</v>
      </c>
      <c r="P76" s="10">
        <f t="shared" si="6"/>
        <v>3694.78</v>
      </c>
      <c r="Q76" s="12" t="s">
        <v>8308</v>
      </c>
      <c r="R76" s="11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 s="16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304</v>
      </c>
      <c r="P77" s="10">
        <f t="shared" si="6"/>
        <v>2262.35</v>
      </c>
      <c r="Q77" s="12" t="s">
        <v>8308</v>
      </c>
      <c r="R77" s="11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 s="16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212</v>
      </c>
      <c r="P78" s="10">
        <f t="shared" si="6"/>
        <v>7081.47</v>
      </c>
      <c r="Q78" s="12" t="s">
        <v>8308</v>
      </c>
      <c r="R78" s="11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 s="16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141</v>
      </c>
      <c r="P79" s="10">
        <f t="shared" si="6"/>
        <v>4080.17</v>
      </c>
      <c r="Q79" s="12" t="s">
        <v>8308</v>
      </c>
      <c r="R79" s="11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 s="16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2647</v>
      </c>
      <c r="P80" s="10">
        <f t="shared" si="6"/>
        <v>3025.17</v>
      </c>
      <c r="Q80" s="12" t="s">
        <v>8308</v>
      </c>
      <c r="R80" s="11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 s="16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106</v>
      </c>
      <c r="P81" s="10">
        <f t="shared" si="6"/>
        <v>2579.15</v>
      </c>
      <c r="Q81" s="12" t="s">
        <v>8308</v>
      </c>
      <c r="R81" s="1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 s="16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521</v>
      </c>
      <c r="P82" s="10">
        <f t="shared" si="6"/>
        <v>2215.88</v>
      </c>
      <c r="Q82" s="12" t="s">
        <v>8308</v>
      </c>
      <c r="R82" s="11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 s="16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103</v>
      </c>
      <c r="P83" s="10">
        <f t="shared" si="6"/>
        <v>3604.96</v>
      </c>
      <c r="Q83" s="12" t="s">
        <v>8308</v>
      </c>
      <c r="R83" s="11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 s="16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101</v>
      </c>
      <c r="P84" s="10">
        <f t="shared" si="6"/>
        <v>1008.24</v>
      </c>
      <c r="Q84" s="12" t="s">
        <v>8308</v>
      </c>
      <c r="R84" s="11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 s="16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1436</v>
      </c>
      <c r="P85" s="10">
        <f t="shared" si="6"/>
        <v>7730</v>
      </c>
      <c r="Q85" s="12" t="s">
        <v>8308</v>
      </c>
      <c r="R85" s="11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 s="1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14290.86</v>
      </c>
      <c r="Q86" s="12" t="s">
        <v>8308</v>
      </c>
      <c r="R86" s="11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 s="16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132</v>
      </c>
      <c r="P87" s="10">
        <f t="shared" si="6"/>
        <v>4712.07</v>
      </c>
      <c r="Q87" s="12" t="s">
        <v>8308</v>
      </c>
      <c r="R87" s="11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 s="16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56</v>
      </c>
      <c r="P88" s="10">
        <f t="shared" si="6"/>
        <v>5721.94</v>
      </c>
      <c r="Q88" s="12" t="s">
        <v>8308</v>
      </c>
      <c r="R88" s="11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 s="16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201</v>
      </c>
      <c r="P89" s="10">
        <f t="shared" si="6"/>
        <v>3849.96</v>
      </c>
      <c r="Q89" s="12" t="s">
        <v>8308</v>
      </c>
      <c r="R89" s="11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 s="16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320</v>
      </c>
      <c r="P90" s="10">
        <f t="shared" si="6"/>
        <v>1600.27</v>
      </c>
      <c r="Q90" s="12" t="s">
        <v>8308</v>
      </c>
      <c r="R90" s="11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 s="16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144</v>
      </c>
      <c r="P91" s="10">
        <f t="shared" si="6"/>
        <v>1667.39</v>
      </c>
      <c r="Q91" s="12" t="s">
        <v>8308</v>
      </c>
      <c r="R91" s="1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 s="16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1857</v>
      </c>
      <c r="P92" s="10">
        <f t="shared" si="6"/>
        <v>5803.03</v>
      </c>
      <c r="Q92" s="12" t="s">
        <v>8308</v>
      </c>
      <c r="R92" s="11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 s="16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154</v>
      </c>
      <c r="P93" s="10">
        <f t="shared" si="6"/>
        <v>2007.4</v>
      </c>
      <c r="Q93" s="12" t="s">
        <v>8308</v>
      </c>
      <c r="R93" s="11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 s="16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922</v>
      </c>
      <c r="P94" s="10">
        <f t="shared" si="6"/>
        <v>2143.12</v>
      </c>
      <c r="Q94" s="12" t="s">
        <v>8308</v>
      </c>
      <c r="R94" s="11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 s="16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166</v>
      </c>
      <c r="P95" s="10">
        <f t="shared" si="6"/>
        <v>5766.13</v>
      </c>
      <c r="Q95" s="12" t="s">
        <v>8308</v>
      </c>
      <c r="R95" s="11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 s="1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101</v>
      </c>
      <c r="P96" s="10">
        <f t="shared" si="6"/>
        <v>7177.75</v>
      </c>
      <c r="Q96" s="12" t="s">
        <v>8308</v>
      </c>
      <c r="R96" s="11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 s="16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68</v>
      </c>
      <c r="P97" s="10">
        <f t="shared" si="6"/>
        <v>4056.76</v>
      </c>
      <c r="Q97" s="12" t="s">
        <v>8308</v>
      </c>
      <c r="R97" s="11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 s="16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85</v>
      </c>
      <c r="P98" s="10">
        <f t="shared" si="6"/>
        <v>2498.44</v>
      </c>
      <c r="Q98" s="12" t="s">
        <v>8308</v>
      </c>
      <c r="R98" s="11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 s="16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118</v>
      </c>
      <c r="P99" s="10">
        <f t="shared" si="6"/>
        <v>10316.5</v>
      </c>
      <c r="Q99" s="12" t="s">
        <v>8308</v>
      </c>
      <c r="R99" s="11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 s="16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214</v>
      </c>
      <c r="P100" s="10">
        <f t="shared" si="6"/>
        <v>1355.27</v>
      </c>
      <c r="Q100" s="12" t="s">
        <v>8308</v>
      </c>
      <c r="R100" s="11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 s="16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32</v>
      </c>
      <c r="P101" s="10">
        <f t="shared" si="6"/>
        <v>2053.08</v>
      </c>
      <c r="Q101" s="12" t="s">
        <v>8308</v>
      </c>
      <c r="R101" s="1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 s="16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199</v>
      </c>
      <c r="P102" s="10">
        <f t="shared" si="6"/>
        <v>3064.85</v>
      </c>
      <c r="Q102" s="12" t="s">
        <v>8308</v>
      </c>
      <c r="R102" s="11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 s="16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429</v>
      </c>
      <c r="P103" s="10">
        <f t="shared" si="6"/>
        <v>2266.7199999999998</v>
      </c>
      <c r="Q103" s="12" t="s">
        <v>8308</v>
      </c>
      <c r="R103" s="11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 s="16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111</v>
      </c>
      <c r="P104" s="10">
        <f t="shared" si="6"/>
        <v>1218.05</v>
      </c>
      <c r="Q104" s="12" t="s">
        <v>8308</v>
      </c>
      <c r="R104" s="11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 s="16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104</v>
      </c>
      <c r="P105" s="10">
        <f t="shared" si="6"/>
        <v>1585.93</v>
      </c>
      <c r="Q105" s="12" t="s">
        <v>8308</v>
      </c>
      <c r="R105" s="11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 s="1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110</v>
      </c>
      <c r="P106" s="10">
        <f t="shared" si="6"/>
        <v>7694.98</v>
      </c>
      <c r="Q106" s="12" t="s">
        <v>8308</v>
      </c>
      <c r="R106" s="11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 s="16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153</v>
      </c>
      <c r="P107" s="10">
        <f t="shared" si="6"/>
        <v>1278.77</v>
      </c>
      <c r="Q107" s="12" t="s">
        <v>8308</v>
      </c>
      <c r="R107" s="11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 s="16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102</v>
      </c>
      <c r="P108" s="10">
        <f t="shared" si="6"/>
        <v>2819.64</v>
      </c>
      <c r="Q108" s="12" t="s">
        <v>8308</v>
      </c>
      <c r="R108" s="11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 s="16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381</v>
      </c>
      <c r="P109" s="10">
        <f t="shared" si="6"/>
        <v>1102.97</v>
      </c>
      <c r="Q109" s="12" t="s">
        <v>8308</v>
      </c>
      <c r="R109" s="11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 s="16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304</v>
      </c>
      <c r="P110" s="10">
        <f t="shared" si="6"/>
        <v>1618.02</v>
      </c>
      <c r="Q110" s="12" t="s">
        <v>8308</v>
      </c>
      <c r="R110" s="11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 s="16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375</v>
      </c>
      <c r="P111" s="10">
        <f t="shared" si="6"/>
        <v>1597.86</v>
      </c>
      <c r="Q111" s="12" t="s">
        <v>8308</v>
      </c>
      <c r="R111" s="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 s="16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300</v>
      </c>
      <c r="P112" s="10">
        <f t="shared" si="6"/>
        <v>2885.75</v>
      </c>
      <c r="Q112" s="12" t="s">
        <v>8308</v>
      </c>
      <c r="R112" s="11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 s="16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226</v>
      </c>
      <c r="P113" s="10">
        <f t="shared" si="6"/>
        <v>1398.75</v>
      </c>
      <c r="Q113" s="12" t="s">
        <v>8308</v>
      </c>
      <c r="R113" s="11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 s="16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370</v>
      </c>
      <c r="P114" s="10">
        <f t="shared" si="6"/>
        <v>913.9</v>
      </c>
      <c r="Q114" s="12" t="s">
        <v>8308</v>
      </c>
      <c r="R114" s="11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 s="16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246</v>
      </c>
      <c r="P115" s="10">
        <f t="shared" si="6"/>
        <v>946.39</v>
      </c>
      <c r="Q115" s="12" t="s">
        <v>8308</v>
      </c>
      <c r="R115" s="11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 s="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294</v>
      </c>
      <c r="P116" s="10">
        <f t="shared" si="6"/>
        <v>2101.4899999999998</v>
      </c>
      <c r="Q116" s="12" t="s">
        <v>8308</v>
      </c>
      <c r="R116" s="11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 s="16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65</v>
      </c>
      <c r="P117" s="10">
        <f t="shared" si="6"/>
        <v>3262.32</v>
      </c>
      <c r="Q117" s="12" t="s">
        <v>8308</v>
      </c>
      <c r="R117" s="11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 s="16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110</v>
      </c>
      <c r="P118" s="10">
        <f t="shared" si="6"/>
        <v>1258.74</v>
      </c>
      <c r="Q118" s="12" t="s">
        <v>8308</v>
      </c>
      <c r="R118" s="11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 s="16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198</v>
      </c>
      <c r="P119" s="10">
        <f t="shared" si="6"/>
        <v>2572.79</v>
      </c>
      <c r="Q119" s="12" t="s">
        <v>8308</v>
      </c>
      <c r="R119" s="11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 s="16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452</v>
      </c>
      <c r="P120" s="10">
        <f t="shared" si="6"/>
        <v>1739.9</v>
      </c>
      <c r="Q120" s="12" t="s">
        <v>8308</v>
      </c>
      <c r="R120" s="11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 s="16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133</v>
      </c>
      <c r="P121" s="10">
        <f t="shared" si="6"/>
        <v>1798.77</v>
      </c>
      <c r="Q121" s="12" t="s">
        <v>8308</v>
      </c>
      <c r="R121" s="1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 s="16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102</v>
      </c>
      <c r="P122" s="10">
        <f t="shared" si="6"/>
        <v>66458.23</v>
      </c>
      <c r="Q122" s="12" t="s">
        <v>8308</v>
      </c>
      <c r="R122" s="11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 s="16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101</v>
      </c>
      <c r="P123" s="10">
        <f t="shared" si="6"/>
        <v>65924.38</v>
      </c>
      <c r="Q123" s="12" t="s">
        <v>8308</v>
      </c>
      <c r="R123" s="11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 s="16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145</v>
      </c>
      <c r="P124" s="10">
        <f t="shared" si="6"/>
        <v>0</v>
      </c>
      <c r="Q124" s="12" t="s">
        <v>8308</v>
      </c>
      <c r="R124" s="11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 s="16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130</v>
      </c>
      <c r="P125" s="10">
        <f t="shared" si="6"/>
        <v>10829</v>
      </c>
      <c r="Q125" s="12" t="s">
        <v>8308</v>
      </c>
      <c r="R125" s="11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 s="1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128</v>
      </c>
      <c r="P126" s="10">
        <f t="shared" si="6"/>
        <v>0</v>
      </c>
      <c r="Q126" s="12" t="s">
        <v>8308</v>
      </c>
      <c r="R126" s="11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 s="16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353</v>
      </c>
      <c r="P127" s="10">
        <f t="shared" si="6"/>
        <v>10587.83</v>
      </c>
      <c r="Q127" s="12" t="s">
        <v>8308</v>
      </c>
      <c r="R127" s="11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 s="16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109</v>
      </c>
      <c r="P128" s="10">
        <f t="shared" si="6"/>
        <v>4881.55</v>
      </c>
      <c r="Q128" s="12" t="s">
        <v>8308</v>
      </c>
      <c r="R128" s="11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 s="16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139</v>
      </c>
      <c r="P129" s="10">
        <f t="shared" si="6"/>
        <v>15112.53</v>
      </c>
      <c r="Q129" s="12" t="s">
        <v>8308</v>
      </c>
      <c r="R129" s="11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 s="16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172</v>
      </c>
      <c r="P130" s="10">
        <f t="shared" si="6"/>
        <v>10030</v>
      </c>
      <c r="Q130" s="12" t="s">
        <v>8308</v>
      </c>
      <c r="R130" s="11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 s="16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120</v>
      </c>
      <c r="P131" s="10">
        <f t="shared" ref="P131:P194" si="11">IFERROR(ROUND(E131/L131,2),0)</f>
        <v>0</v>
      </c>
      <c r="Q131" s="12" t="s">
        <v>8308</v>
      </c>
      <c r="R131" s="1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 s="16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120</v>
      </c>
      <c r="P132" s="10">
        <f t="shared" si="11"/>
        <v>0</v>
      </c>
      <c r="Q132" s="12" t="s">
        <v>8308</v>
      </c>
      <c r="R132" s="11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 s="16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200</v>
      </c>
      <c r="P133" s="10">
        <f t="shared" si="11"/>
        <v>0</v>
      </c>
      <c r="Q133" s="12" t="s">
        <v>8308</v>
      </c>
      <c r="R133" s="11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 s="16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117</v>
      </c>
      <c r="P134" s="10">
        <f t="shared" si="11"/>
        <v>722.47</v>
      </c>
      <c r="Q134" s="12" t="s">
        <v>8308</v>
      </c>
      <c r="R134" s="11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 s="16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145</v>
      </c>
      <c r="P135" s="10">
        <f t="shared" si="11"/>
        <v>0</v>
      </c>
      <c r="Q135" s="12" t="s">
        <v>8308</v>
      </c>
      <c r="R135" s="11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 s="1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116</v>
      </c>
      <c r="P136" s="10">
        <f t="shared" si="11"/>
        <v>0</v>
      </c>
      <c r="Q136" s="12" t="s">
        <v>8308</v>
      </c>
      <c r="R136" s="11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 s="16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191</v>
      </c>
      <c r="P137" s="10">
        <f t="shared" si="11"/>
        <v>11468.4</v>
      </c>
      <c r="Q137" s="12" t="s">
        <v>8308</v>
      </c>
      <c r="R137" s="11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 s="16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23</v>
      </c>
      <c r="P138" s="10">
        <f t="shared" si="11"/>
        <v>0</v>
      </c>
      <c r="Q138" s="12" t="s">
        <v>8308</v>
      </c>
      <c r="R138" s="11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 s="16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283</v>
      </c>
      <c r="P139" s="10">
        <f t="shared" si="11"/>
        <v>0</v>
      </c>
      <c r="Q139" s="12" t="s">
        <v>8308</v>
      </c>
      <c r="R139" s="11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 s="16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1132</v>
      </c>
      <c r="P140" s="10">
        <f t="shared" si="11"/>
        <v>975.69</v>
      </c>
      <c r="Q140" s="12" t="s">
        <v>8308</v>
      </c>
      <c r="R140" s="11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 s="16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281</v>
      </c>
      <c r="P141" s="10">
        <f t="shared" si="11"/>
        <v>56146</v>
      </c>
      <c r="Q141" s="12" t="s">
        <v>8308</v>
      </c>
      <c r="R141" s="1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 s="16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160</v>
      </c>
      <c r="P142" s="10">
        <f t="shared" si="11"/>
        <v>0</v>
      </c>
      <c r="Q142" s="12" t="s">
        <v>8308</v>
      </c>
      <c r="R142" s="11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 s="16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110</v>
      </c>
      <c r="P143" s="10">
        <f t="shared" si="11"/>
        <v>1972.25</v>
      </c>
      <c r="Q143" s="12" t="s">
        <v>8308</v>
      </c>
      <c r="R143" s="11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 s="16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100</v>
      </c>
      <c r="P144" s="10">
        <f t="shared" si="11"/>
        <v>55201.52</v>
      </c>
      <c r="Q144" s="12" t="s">
        <v>8308</v>
      </c>
      <c r="R144" s="11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 s="16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123</v>
      </c>
      <c r="P145" s="10">
        <f t="shared" si="11"/>
        <v>0</v>
      </c>
      <c r="Q145" s="12" t="s">
        <v>8308</v>
      </c>
      <c r="R145" s="11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 s="1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114</v>
      </c>
      <c r="P146" s="10">
        <f t="shared" si="11"/>
        <v>1453.27</v>
      </c>
      <c r="Q146" s="12" t="s">
        <v>8308</v>
      </c>
      <c r="R146" s="11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 s="16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108</v>
      </c>
      <c r="P147" s="10">
        <f t="shared" si="11"/>
        <v>5974.33</v>
      </c>
      <c r="Q147" s="12" t="s">
        <v>8308</v>
      </c>
      <c r="R147" s="11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 s="16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537</v>
      </c>
      <c r="P148" s="10">
        <f t="shared" si="11"/>
        <v>17912.330000000002</v>
      </c>
      <c r="Q148" s="12" t="s">
        <v>8308</v>
      </c>
      <c r="R148" s="11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 s="16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79</v>
      </c>
      <c r="P149" s="10">
        <f t="shared" si="11"/>
        <v>0</v>
      </c>
      <c r="Q149" s="12" t="s">
        <v>8308</v>
      </c>
      <c r="R149" s="11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 s="16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133</v>
      </c>
      <c r="P150" s="10">
        <f t="shared" si="11"/>
        <v>26578.5</v>
      </c>
      <c r="Q150" s="12" t="s">
        <v>8308</v>
      </c>
      <c r="R150" s="11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 s="16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106</v>
      </c>
      <c r="P151" s="10">
        <f t="shared" si="11"/>
        <v>8833.5499999999993</v>
      </c>
      <c r="Q151" s="12" t="s">
        <v>8308</v>
      </c>
      <c r="R151" s="1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 s="16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131</v>
      </c>
      <c r="P152" s="10">
        <f t="shared" si="11"/>
        <v>784.72</v>
      </c>
      <c r="Q152" s="12" t="s">
        <v>8308</v>
      </c>
      <c r="R152" s="11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 s="16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104</v>
      </c>
      <c r="P153" s="10">
        <f t="shared" si="11"/>
        <v>10439.6</v>
      </c>
      <c r="Q153" s="12" t="s">
        <v>8308</v>
      </c>
      <c r="R153" s="11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 s="16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104</v>
      </c>
      <c r="P154" s="10">
        <f t="shared" si="11"/>
        <v>25953</v>
      </c>
      <c r="Q154" s="12" t="s">
        <v>8308</v>
      </c>
      <c r="R154" s="11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 s="16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103</v>
      </c>
      <c r="P155" s="10">
        <f t="shared" si="11"/>
        <v>5160.53</v>
      </c>
      <c r="Q155" s="12" t="s">
        <v>8308</v>
      </c>
      <c r="R155" s="11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 s="1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103</v>
      </c>
      <c r="P156" s="10">
        <f t="shared" si="11"/>
        <v>17181.330000000002</v>
      </c>
      <c r="Q156" s="12" t="s">
        <v>8308</v>
      </c>
      <c r="R156" s="11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 s="16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103</v>
      </c>
      <c r="P157" s="10">
        <f t="shared" si="11"/>
        <v>12878.63</v>
      </c>
      <c r="Q157" s="12" t="s">
        <v>8308</v>
      </c>
      <c r="R157" s="11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 s="16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128</v>
      </c>
      <c r="P158" s="10">
        <f t="shared" si="11"/>
        <v>3412.27</v>
      </c>
      <c r="Q158" s="12" t="s">
        <v>8308</v>
      </c>
      <c r="R158" s="11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 s="16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102</v>
      </c>
      <c r="P159" s="10">
        <f t="shared" si="11"/>
        <v>25574.5</v>
      </c>
      <c r="Q159" s="12" t="s">
        <v>8308</v>
      </c>
      <c r="R159" s="11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 s="16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254</v>
      </c>
      <c r="P160" s="10">
        <f t="shared" si="11"/>
        <v>0</v>
      </c>
      <c r="Q160" s="12" t="s">
        <v>8308</v>
      </c>
      <c r="R160" s="11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 s="16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102</v>
      </c>
      <c r="P161" s="10">
        <f t="shared" si="11"/>
        <v>50803</v>
      </c>
      <c r="Q161" s="12" t="s">
        <v>8308</v>
      </c>
      <c r="R161" s="1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 s="16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101</v>
      </c>
      <c r="P162" s="10">
        <f t="shared" si="11"/>
        <v>0</v>
      </c>
      <c r="Q162" s="12" t="s">
        <v>8308</v>
      </c>
      <c r="R162" s="11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 s="16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168</v>
      </c>
      <c r="P163" s="10">
        <f t="shared" si="11"/>
        <v>50251.41</v>
      </c>
      <c r="Q163" s="12" t="s">
        <v>8308</v>
      </c>
      <c r="R163" s="11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 s="16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125</v>
      </c>
      <c r="P164" s="10">
        <f t="shared" si="11"/>
        <v>5009.1000000000004</v>
      </c>
      <c r="Q164" s="12" t="s">
        <v>8308</v>
      </c>
      <c r="R164" s="11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 s="16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119</v>
      </c>
      <c r="P165" s="10">
        <f t="shared" si="11"/>
        <v>0</v>
      </c>
      <c r="Q165" s="12" t="s">
        <v>8308</v>
      </c>
      <c r="R165" s="11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 s="1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199</v>
      </c>
      <c r="P166" s="10">
        <f t="shared" si="11"/>
        <v>7115.86</v>
      </c>
      <c r="Q166" s="12" t="s">
        <v>8308</v>
      </c>
      <c r="R166" s="11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 s="16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165</v>
      </c>
      <c r="P167" s="10">
        <f t="shared" si="11"/>
        <v>0</v>
      </c>
      <c r="Q167" s="12" t="s">
        <v>8308</v>
      </c>
      <c r="R167" s="11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 s="16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493</v>
      </c>
      <c r="P168" s="10">
        <f t="shared" si="11"/>
        <v>49321</v>
      </c>
      <c r="Q168" s="12" t="s">
        <v>8308</v>
      </c>
      <c r="R168" s="11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 s="16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196</v>
      </c>
      <c r="P169" s="10">
        <f t="shared" si="11"/>
        <v>24550</v>
      </c>
      <c r="Q169" s="12" t="s">
        <v>8308</v>
      </c>
      <c r="R169" s="11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 s="16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101</v>
      </c>
      <c r="P170" s="10">
        <f t="shared" si="11"/>
        <v>16144.67</v>
      </c>
      <c r="Q170" s="12" t="s">
        <v>8308</v>
      </c>
      <c r="R170" s="11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 s="16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108</v>
      </c>
      <c r="P171" s="10">
        <f t="shared" si="11"/>
        <v>4797.8</v>
      </c>
      <c r="Q171" s="12" t="s">
        <v>8308</v>
      </c>
      <c r="R171" s="1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 s="16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119</v>
      </c>
      <c r="P172" s="10">
        <f t="shared" si="11"/>
        <v>4766.5</v>
      </c>
      <c r="Q172" s="12" t="s">
        <v>8308</v>
      </c>
      <c r="R172" s="11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 s="16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473</v>
      </c>
      <c r="P173" s="10">
        <f t="shared" si="11"/>
        <v>47327</v>
      </c>
      <c r="Q173" s="12" t="s">
        <v>8308</v>
      </c>
      <c r="R173" s="11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 s="16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135</v>
      </c>
      <c r="P174" s="10">
        <f t="shared" si="11"/>
        <v>0</v>
      </c>
      <c r="Q174" s="12" t="s">
        <v>8308</v>
      </c>
      <c r="R174" s="11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 s="16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63</v>
      </c>
      <c r="P175" s="10">
        <f t="shared" si="11"/>
        <v>0</v>
      </c>
      <c r="Q175" s="12" t="s">
        <v>8308</v>
      </c>
      <c r="R175" s="11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 s="1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233</v>
      </c>
      <c r="P176" s="10">
        <f t="shared" si="11"/>
        <v>0</v>
      </c>
      <c r="Q176" s="12" t="s">
        <v>8308</v>
      </c>
      <c r="R176" s="11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 s="16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102</v>
      </c>
      <c r="P177" s="10">
        <f t="shared" si="11"/>
        <v>1773.1</v>
      </c>
      <c r="Q177" s="12" t="s">
        <v>8308</v>
      </c>
      <c r="R177" s="11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 s="16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115</v>
      </c>
      <c r="P178" s="10">
        <f t="shared" si="11"/>
        <v>0</v>
      </c>
      <c r="Q178" s="12" t="s">
        <v>8308</v>
      </c>
      <c r="R178" s="11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 s="16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170</v>
      </c>
      <c r="P179" s="10">
        <f t="shared" si="11"/>
        <v>6568.43</v>
      </c>
      <c r="Q179" s="12" t="s">
        <v>8308</v>
      </c>
      <c r="R179" s="11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 s="16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101</v>
      </c>
      <c r="P180" s="10">
        <f t="shared" si="11"/>
        <v>0</v>
      </c>
      <c r="Q180" s="12" t="s">
        <v>8308</v>
      </c>
      <c r="R180" s="11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 s="16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113</v>
      </c>
      <c r="P181" s="10">
        <f t="shared" si="11"/>
        <v>22563</v>
      </c>
      <c r="Q181" s="12" t="s">
        <v>8308</v>
      </c>
      <c r="R181" s="1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 s="16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1802</v>
      </c>
      <c r="P182" s="10">
        <f t="shared" si="11"/>
        <v>3464.69</v>
      </c>
      <c r="Q182" s="12" t="s">
        <v>8308</v>
      </c>
      <c r="R182" s="11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 s="16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179</v>
      </c>
      <c r="P183" s="10">
        <f t="shared" si="11"/>
        <v>11167.25</v>
      </c>
      <c r="Q183" s="12" t="s">
        <v>8308</v>
      </c>
      <c r="R183" s="11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 s="16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112</v>
      </c>
      <c r="P184" s="10">
        <f t="shared" si="11"/>
        <v>0</v>
      </c>
      <c r="Q184" s="12" t="s">
        <v>8308</v>
      </c>
      <c r="R184" s="11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 s="16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127</v>
      </c>
      <c r="P185" s="10">
        <f t="shared" si="11"/>
        <v>3699</v>
      </c>
      <c r="Q185" s="12" t="s">
        <v>8308</v>
      </c>
      <c r="R185" s="11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 s="1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125</v>
      </c>
      <c r="P186" s="10">
        <f t="shared" si="11"/>
        <v>21879</v>
      </c>
      <c r="Q186" s="12" t="s">
        <v>8308</v>
      </c>
      <c r="R186" s="11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 s="16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127</v>
      </c>
      <c r="P187" s="10">
        <f t="shared" si="11"/>
        <v>4329.6000000000004</v>
      </c>
      <c r="Q187" s="12" t="s">
        <v>8308</v>
      </c>
      <c r="R187" s="11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 s="16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143</v>
      </c>
      <c r="P188" s="10">
        <f t="shared" si="11"/>
        <v>0</v>
      </c>
      <c r="Q188" s="12" t="s">
        <v>8308</v>
      </c>
      <c r="R188" s="11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 s="16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22</v>
      </c>
      <c r="P189" s="10">
        <f t="shared" si="11"/>
        <v>8603</v>
      </c>
      <c r="Q189" s="12" t="s">
        <v>8308</v>
      </c>
      <c r="R189" s="11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 s="16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107</v>
      </c>
      <c r="P190" s="10">
        <f t="shared" si="11"/>
        <v>0</v>
      </c>
      <c r="Q190" s="12" t="s">
        <v>8308</v>
      </c>
      <c r="R190" s="11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 s="16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106</v>
      </c>
      <c r="P191" s="10">
        <f t="shared" si="11"/>
        <v>8462.2000000000007</v>
      </c>
      <c r="Q191" s="12" t="s">
        <v>8308</v>
      </c>
      <c r="R191" s="1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 s="16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8</v>
      </c>
      <c r="P192" s="10">
        <f t="shared" si="11"/>
        <v>42086.42</v>
      </c>
      <c r="Q192" s="12" t="s">
        <v>8308</v>
      </c>
      <c r="R192" s="11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 s="16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12</v>
      </c>
      <c r="P193" s="10">
        <f t="shared" si="11"/>
        <v>13983.33</v>
      </c>
      <c r="Q193" s="12" t="s">
        <v>8308</v>
      </c>
      <c r="R193" s="11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 s="16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105</v>
      </c>
      <c r="P194" s="10">
        <f t="shared" si="11"/>
        <v>13950.15</v>
      </c>
      <c r="Q194" s="12" t="s">
        <v>8308</v>
      </c>
      <c r="R194" s="11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 s="16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104</v>
      </c>
      <c r="P195" s="10">
        <f t="shared" ref="P195:P258" si="16">IFERROR(ROUND(E195/L195,2),0)</f>
        <v>0</v>
      </c>
      <c r="Q195" s="12" t="s">
        <v>8308</v>
      </c>
      <c r="R195" s="11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 s="1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113</v>
      </c>
      <c r="P196" s="10">
        <f t="shared" si="16"/>
        <v>13666.67</v>
      </c>
      <c r="Q196" s="12" t="s">
        <v>8308</v>
      </c>
      <c r="R196" s="11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 s="16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20</v>
      </c>
      <c r="P197" s="10">
        <f t="shared" si="16"/>
        <v>0</v>
      </c>
      <c r="Q197" s="12" t="s">
        <v>8308</v>
      </c>
      <c r="R197" s="11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 s="16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116</v>
      </c>
      <c r="P198" s="10">
        <f t="shared" si="16"/>
        <v>2141.58</v>
      </c>
      <c r="Q198" s="12" t="s">
        <v>8308</v>
      </c>
      <c r="R198" s="11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 s="16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150</v>
      </c>
      <c r="P199" s="10">
        <f t="shared" si="16"/>
        <v>5074.25</v>
      </c>
      <c r="Q199" s="12" t="s">
        <v>8308</v>
      </c>
      <c r="R199" s="11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 s="16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203</v>
      </c>
      <c r="P200" s="10">
        <f t="shared" si="16"/>
        <v>6750.5</v>
      </c>
      <c r="Q200" s="12" t="s">
        <v>8308</v>
      </c>
      <c r="R200" s="11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 s="16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40</v>
      </c>
      <c r="P201" s="10">
        <f t="shared" si="16"/>
        <v>0</v>
      </c>
      <c r="Q201" s="12" t="s">
        <v>8308</v>
      </c>
      <c r="R201" s="1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 s="16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183</v>
      </c>
      <c r="P202" s="10">
        <f t="shared" si="16"/>
        <v>2242.06</v>
      </c>
      <c r="Q202" s="12" t="s">
        <v>8308</v>
      </c>
      <c r="R202" s="11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 s="16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322</v>
      </c>
      <c r="P203" s="10">
        <f t="shared" si="16"/>
        <v>5754.29</v>
      </c>
      <c r="Q203" s="12" t="s">
        <v>8308</v>
      </c>
      <c r="R203" s="11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 s="16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100</v>
      </c>
      <c r="P204" s="10">
        <f t="shared" si="16"/>
        <v>0</v>
      </c>
      <c r="Q204" s="12" t="s">
        <v>8308</v>
      </c>
      <c r="R204" s="11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 s="16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819</v>
      </c>
      <c r="P205" s="10">
        <f t="shared" si="16"/>
        <v>5017.5</v>
      </c>
      <c r="Q205" s="12" t="s">
        <v>8308</v>
      </c>
      <c r="R205" s="11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 s="1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42</v>
      </c>
      <c r="P206" s="10">
        <f t="shared" si="16"/>
        <v>31</v>
      </c>
      <c r="Q206" s="12" t="s">
        <v>8308</v>
      </c>
      <c r="R206" s="11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 s="16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107</v>
      </c>
      <c r="P207" s="10">
        <f t="shared" si="16"/>
        <v>2356.1799999999998</v>
      </c>
      <c r="Q207" s="12" t="s">
        <v>8308</v>
      </c>
      <c r="R207" s="11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 s="16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114</v>
      </c>
      <c r="P208" s="10">
        <f t="shared" si="16"/>
        <v>0</v>
      </c>
      <c r="Q208" s="12" t="s">
        <v>8308</v>
      </c>
      <c r="R208" s="11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 s="16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114</v>
      </c>
      <c r="P209" s="10">
        <f t="shared" si="16"/>
        <v>3058.23</v>
      </c>
      <c r="Q209" s="12" t="s">
        <v>8308</v>
      </c>
      <c r="R209" s="11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 s="16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662</v>
      </c>
      <c r="P210" s="10">
        <f t="shared" si="16"/>
        <v>0</v>
      </c>
      <c r="Q210" s="12" t="s">
        <v>8308</v>
      </c>
      <c r="R210" s="11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 s="16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404</v>
      </c>
      <c r="P211" s="10">
        <f t="shared" si="16"/>
        <v>0</v>
      </c>
      <c r="Q211" s="12" t="s">
        <v>8308</v>
      </c>
      <c r="R211" s="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 s="16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132</v>
      </c>
      <c r="P212" s="10">
        <f t="shared" si="16"/>
        <v>1196.98</v>
      </c>
      <c r="Q212" s="12" t="s">
        <v>8308</v>
      </c>
      <c r="R212" s="11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 s="16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786</v>
      </c>
      <c r="P213" s="10">
        <f t="shared" si="16"/>
        <v>3275.33</v>
      </c>
      <c r="Q213" s="12" t="s">
        <v>8308</v>
      </c>
      <c r="R213" s="11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 s="16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112</v>
      </c>
      <c r="P214" s="10">
        <f t="shared" si="16"/>
        <v>39304</v>
      </c>
      <c r="Q214" s="12" t="s">
        <v>8308</v>
      </c>
      <c r="R214" s="11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 s="16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270</v>
      </c>
      <c r="P215" s="10">
        <f t="shared" si="16"/>
        <v>39137</v>
      </c>
      <c r="Q215" s="12" t="s">
        <v>8308</v>
      </c>
      <c r="R215" s="11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 s="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326</v>
      </c>
      <c r="P216" s="10">
        <f t="shared" si="16"/>
        <v>39131</v>
      </c>
      <c r="Q216" s="12" t="s">
        <v>8308</v>
      </c>
      <c r="R216" s="11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 s="16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111</v>
      </c>
      <c r="P217" s="10">
        <f t="shared" si="16"/>
        <v>38876.949999999997</v>
      </c>
      <c r="Q217" s="12" t="s">
        <v>8308</v>
      </c>
      <c r="R217" s="11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 s="16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155</v>
      </c>
      <c r="P218" s="10">
        <f t="shared" si="16"/>
        <v>461.24</v>
      </c>
      <c r="Q218" s="12" t="s">
        <v>8308</v>
      </c>
      <c r="R218" s="11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 s="16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101</v>
      </c>
      <c r="P219" s="10">
        <f t="shared" si="16"/>
        <v>1013.16</v>
      </c>
      <c r="Q219" s="12" t="s">
        <v>8308</v>
      </c>
      <c r="R219" s="11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 s="16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109</v>
      </c>
      <c r="P220" s="10">
        <f t="shared" si="16"/>
        <v>38082.69</v>
      </c>
      <c r="Q220" s="12" t="s">
        <v>8308</v>
      </c>
      <c r="R220" s="11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 s="16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253</v>
      </c>
      <c r="P221" s="10">
        <f t="shared" si="16"/>
        <v>499.92</v>
      </c>
      <c r="Q221" s="12" t="s">
        <v>8308</v>
      </c>
      <c r="R221" s="1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 s="16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107</v>
      </c>
      <c r="P222" s="10">
        <f t="shared" si="16"/>
        <v>12451.42</v>
      </c>
      <c r="Q222" s="12" t="s">
        <v>8308</v>
      </c>
      <c r="R222" s="11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 s="16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124</v>
      </c>
      <c r="P223" s="10">
        <f t="shared" si="16"/>
        <v>0</v>
      </c>
      <c r="Q223" s="12" t="s">
        <v>8308</v>
      </c>
      <c r="R223" s="11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 s="16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103</v>
      </c>
      <c r="P224" s="10">
        <f t="shared" si="16"/>
        <v>18041</v>
      </c>
      <c r="Q224" s="12" t="s">
        <v>8308</v>
      </c>
      <c r="R224" s="11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 s="16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103</v>
      </c>
      <c r="P225" s="10">
        <f t="shared" si="16"/>
        <v>0</v>
      </c>
      <c r="Q225" s="12" t="s">
        <v>8308</v>
      </c>
      <c r="R225" s="11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 s="1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102</v>
      </c>
      <c r="P226" s="10">
        <f t="shared" si="16"/>
        <v>0</v>
      </c>
      <c r="Q226" s="12" t="s">
        <v>8308</v>
      </c>
      <c r="R226" s="11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 s="16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102</v>
      </c>
      <c r="P227" s="10">
        <f t="shared" si="16"/>
        <v>0</v>
      </c>
      <c r="Q227" s="12" t="s">
        <v>8308</v>
      </c>
      <c r="R227" s="11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 s="16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118</v>
      </c>
      <c r="P228" s="10">
        <f t="shared" si="16"/>
        <v>17694.57</v>
      </c>
      <c r="Q228" s="12" t="s">
        <v>8308</v>
      </c>
      <c r="R228" s="11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 s="16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35</v>
      </c>
      <c r="P229" s="10">
        <f t="shared" si="16"/>
        <v>0</v>
      </c>
      <c r="Q229" s="12" t="s">
        <v>8308</v>
      </c>
      <c r="R229" s="11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 s="16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177</v>
      </c>
      <c r="P230" s="10">
        <f t="shared" si="16"/>
        <v>0</v>
      </c>
      <c r="Q230" s="12" t="s">
        <v>8308</v>
      </c>
      <c r="R230" s="11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 s="16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101</v>
      </c>
      <c r="P231" s="10">
        <f t="shared" si="16"/>
        <v>0</v>
      </c>
      <c r="Q231" s="12" t="s">
        <v>8308</v>
      </c>
      <c r="R231" s="1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 s="16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101</v>
      </c>
      <c r="P232" s="10">
        <f t="shared" si="16"/>
        <v>17637.82</v>
      </c>
      <c r="Q232" s="12" t="s">
        <v>8308</v>
      </c>
      <c r="R232" s="11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 s="16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59</v>
      </c>
      <c r="P233" s="10">
        <f t="shared" si="16"/>
        <v>0</v>
      </c>
      <c r="Q233" s="12" t="s">
        <v>8308</v>
      </c>
      <c r="R233" s="11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 s="16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100</v>
      </c>
      <c r="P234" s="10">
        <f t="shared" si="16"/>
        <v>5017.57</v>
      </c>
      <c r="Q234" s="12" t="s">
        <v>8308</v>
      </c>
      <c r="R234" s="11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 s="16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185</v>
      </c>
      <c r="P235" s="10">
        <f t="shared" si="16"/>
        <v>0</v>
      </c>
      <c r="Q235" s="12" t="s">
        <v>8308</v>
      </c>
      <c r="R235" s="11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 s="1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139</v>
      </c>
      <c r="P236" s="10">
        <f t="shared" si="16"/>
        <v>6935.2</v>
      </c>
      <c r="Q236" s="12" t="s">
        <v>8308</v>
      </c>
      <c r="R236" s="11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 s="16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139</v>
      </c>
      <c r="P237" s="10">
        <f t="shared" si="16"/>
        <v>0</v>
      </c>
      <c r="Q237" s="12" t="s">
        <v>8308</v>
      </c>
      <c r="R237" s="11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 s="16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102</v>
      </c>
      <c r="P238" s="10">
        <f t="shared" si="16"/>
        <v>0</v>
      </c>
      <c r="Q238" s="12" t="s">
        <v>8308</v>
      </c>
      <c r="R238" s="11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 s="16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105</v>
      </c>
      <c r="P239" s="10">
        <f t="shared" si="16"/>
        <v>34090.629999999997</v>
      </c>
      <c r="Q239" s="12" t="s">
        <v>8308</v>
      </c>
      <c r="R239" s="11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 s="16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226</v>
      </c>
      <c r="P240" s="10">
        <f t="shared" si="16"/>
        <v>0</v>
      </c>
      <c r="Q240" s="12" t="s">
        <v>8308</v>
      </c>
      <c r="R240" s="11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 s="16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34</v>
      </c>
      <c r="P241" s="10">
        <f t="shared" si="16"/>
        <v>6758.2</v>
      </c>
      <c r="Q241" s="12" t="s">
        <v>8308</v>
      </c>
      <c r="R241" s="1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 s="16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421</v>
      </c>
      <c r="P242" s="10">
        <f t="shared" si="16"/>
        <v>245.55</v>
      </c>
      <c r="Q242" s="12" t="s">
        <v>8308</v>
      </c>
      <c r="R242" s="11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 s="16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39</v>
      </c>
      <c r="P243" s="10">
        <f t="shared" si="16"/>
        <v>89.06</v>
      </c>
      <c r="Q243" s="12" t="s">
        <v>8308</v>
      </c>
      <c r="R243" s="11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 s="16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209</v>
      </c>
      <c r="P244" s="10">
        <f t="shared" si="16"/>
        <v>165.31</v>
      </c>
      <c r="Q244" s="12" t="s">
        <v>8308</v>
      </c>
      <c r="R244" s="11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 s="16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111</v>
      </c>
      <c r="P245" s="10">
        <f t="shared" si="16"/>
        <v>101.81</v>
      </c>
      <c r="Q245" s="12" t="s">
        <v>8308</v>
      </c>
      <c r="R245" s="11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 s="1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133</v>
      </c>
      <c r="P246" s="10">
        <f t="shared" si="16"/>
        <v>397.27</v>
      </c>
      <c r="Q246" s="12" t="s">
        <v>8308</v>
      </c>
      <c r="R246" s="11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 s="16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346.14</v>
      </c>
      <c r="Q247" s="12" t="s">
        <v>8308</v>
      </c>
      <c r="R247" s="11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 s="16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132</v>
      </c>
      <c r="P248" s="10">
        <f t="shared" si="16"/>
        <v>148.01</v>
      </c>
      <c r="Q248" s="12" t="s">
        <v>8308</v>
      </c>
      <c r="R248" s="11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 s="16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110</v>
      </c>
      <c r="P249" s="10">
        <f t="shared" si="16"/>
        <v>530.69000000000005</v>
      </c>
      <c r="Q249" s="12" t="s">
        <v>8308</v>
      </c>
      <c r="R249" s="11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 s="16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118</v>
      </c>
      <c r="P250" s="10">
        <f t="shared" si="16"/>
        <v>225.1</v>
      </c>
      <c r="Q250" s="12" t="s">
        <v>8308</v>
      </c>
      <c r="R250" s="11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 s="16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131</v>
      </c>
      <c r="P251" s="10">
        <f t="shared" si="16"/>
        <v>139.34</v>
      </c>
      <c r="Q251" s="12" t="s">
        <v>8308</v>
      </c>
      <c r="R251" s="1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 s="16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408</v>
      </c>
      <c r="P252" s="10">
        <f t="shared" si="16"/>
        <v>74.64</v>
      </c>
      <c r="Q252" s="12" t="s">
        <v>8308</v>
      </c>
      <c r="R252" s="11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 s="16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141</v>
      </c>
      <c r="P253" s="10">
        <f t="shared" si="16"/>
        <v>417.83</v>
      </c>
      <c r="Q253" s="12" t="s">
        <v>8308</v>
      </c>
      <c r="R253" s="11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 s="16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267</v>
      </c>
      <c r="P254" s="10">
        <f t="shared" si="16"/>
        <v>296.99</v>
      </c>
      <c r="Q254" s="12" t="s">
        <v>8308</v>
      </c>
      <c r="R254" s="11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 s="16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229</v>
      </c>
      <c r="P255" s="10">
        <f t="shared" si="16"/>
        <v>4576.5</v>
      </c>
      <c r="Q255" s="12" t="s">
        <v>8308</v>
      </c>
      <c r="R255" s="11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 s="1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128</v>
      </c>
      <c r="P256" s="10">
        <f t="shared" si="16"/>
        <v>101.93</v>
      </c>
      <c r="Q256" s="12" t="s">
        <v>8308</v>
      </c>
      <c r="R256" s="11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 s="16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106</v>
      </c>
      <c r="P257" s="10">
        <f t="shared" si="16"/>
        <v>169.66</v>
      </c>
      <c r="Q257" s="12" t="s">
        <v>8308</v>
      </c>
      <c r="R257" s="11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 s="16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103</v>
      </c>
      <c r="P258" s="10">
        <f t="shared" si="16"/>
        <v>115.71</v>
      </c>
      <c r="Q258" s="12" t="s">
        <v>8308</v>
      </c>
      <c r="R258" s="11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 s="16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265</v>
      </c>
      <c r="P259" s="10">
        <f t="shared" ref="P259:P322" si="21">IFERROR(ROUND(E259/L259,2),0)</f>
        <v>56.7</v>
      </c>
      <c r="Q259" s="12" t="s">
        <v>8308</v>
      </c>
      <c r="R259" s="11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 s="16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127</v>
      </c>
      <c r="P260" s="10">
        <f t="shared" si="21"/>
        <v>46.05</v>
      </c>
      <c r="Q260" s="12" t="s">
        <v>8308</v>
      </c>
      <c r="R260" s="11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 s="16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106</v>
      </c>
      <c r="P261" s="10">
        <f t="shared" si="21"/>
        <v>33.630000000000003</v>
      </c>
      <c r="Q261" s="12" t="s">
        <v>8308</v>
      </c>
      <c r="R261" s="1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 s="16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105</v>
      </c>
      <c r="P262" s="10">
        <f t="shared" si="21"/>
        <v>358.2</v>
      </c>
      <c r="Q262" s="12" t="s">
        <v>8308</v>
      </c>
      <c r="R262" s="11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 s="16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105</v>
      </c>
      <c r="P263" s="10">
        <f t="shared" si="21"/>
        <v>142.75</v>
      </c>
      <c r="Q263" s="12" t="s">
        <v>8308</v>
      </c>
      <c r="R263" s="11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 s="16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418</v>
      </c>
      <c r="P264" s="10">
        <f t="shared" si="21"/>
        <v>216.07</v>
      </c>
      <c r="Q264" s="12" t="s">
        <v>8308</v>
      </c>
      <c r="R264" s="11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 s="16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104</v>
      </c>
      <c r="P265" s="10">
        <f t="shared" si="21"/>
        <v>32.49</v>
      </c>
      <c r="Q265" s="12" t="s">
        <v>8308</v>
      </c>
      <c r="R265" s="11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 s="1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125</v>
      </c>
      <c r="P266" s="10">
        <f t="shared" si="21"/>
        <v>343.69</v>
      </c>
      <c r="Q266" s="12" t="s">
        <v>8308</v>
      </c>
      <c r="R266" s="11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 s="16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36</v>
      </c>
      <c r="P267" s="10">
        <f t="shared" si="21"/>
        <v>539.19000000000005</v>
      </c>
      <c r="Q267" s="12" t="s">
        <v>8308</v>
      </c>
      <c r="R267" s="11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 s="16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103</v>
      </c>
      <c r="P268" s="10">
        <f t="shared" si="21"/>
        <v>858.09</v>
      </c>
      <c r="Q268" s="12" t="s">
        <v>8308</v>
      </c>
      <c r="R268" s="11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 s="16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309</v>
      </c>
      <c r="P269" s="10">
        <f t="shared" si="21"/>
        <v>187.07</v>
      </c>
      <c r="Q269" s="12" t="s">
        <v>8308</v>
      </c>
      <c r="R269" s="11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 s="16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205</v>
      </c>
      <c r="P270" s="10">
        <f t="shared" si="21"/>
        <v>277.52</v>
      </c>
      <c r="Q270" s="12" t="s">
        <v>8308</v>
      </c>
      <c r="R270" s="11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 s="16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30</v>
      </c>
      <c r="P271" s="10">
        <f t="shared" si="21"/>
        <v>19.27</v>
      </c>
      <c r="Q271" s="12" t="s">
        <v>8308</v>
      </c>
      <c r="R271" s="1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 s="16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102</v>
      </c>
      <c r="P272" s="10">
        <f t="shared" si="21"/>
        <v>502.87</v>
      </c>
      <c r="Q272" s="12" t="s">
        <v>8308</v>
      </c>
      <c r="R272" s="11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 s="16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102</v>
      </c>
      <c r="P273" s="10">
        <f t="shared" si="21"/>
        <v>106.66</v>
      </c>
      <c r="Q273" s="12" t="s">
        <v>8308</v>
      </c>
      <c r="R273" s="11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 s="16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102</v>
      </c>
      <c r="P274" s="10">
        <f t="shared" si="21"/>
        <v>470.9</v>
      </c>
      <c r="Q274" s="12" t="s">
        <v>8308</v>
      </c>
      <c r="R274" s="11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 s="16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122</v>
      </c>
      <c r="P275" s="10">
        <f t="shared" si="21"/>
        <v>258.52</v>
      </c>
      <c r="Q275" s="12" t="s">
        <v>8308</v>
      </c>
      <c r="R275" s="11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 s="1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303833</v>
      </c>
      <c r="P276" s="10">
        <f t="shared" si="21"/>
        <v>268.88</v>
      </c>
      <c r="Q276" s="12" t="s">
        <v>8308</v>
      </c>
      <c r="R276" s="11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 s="16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202</v>
      </c>
      <c r="P277" s="10">
        <f t="shared" si="21"/>
        <v>91.37</v>
      </c>
      <c r="Q277" s="12" t="s">
        <v>8308</v>
      </c>
      <c r="R277" s="11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 s="16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101</v>
      </c>
      <c r="P278" s="10">
        <f t="shared" si="21"/>
        <v>488.95</v>
      </c>
      <c r="Q278" s="12" t="s">
        <v>8308</v>
      </c>
      <c r="R278" s="11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 s="16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1212</v>
      </c>
      <c r="P279" s="10">
        <f t="shared" si="21"/>
        <v>31.86</v>
      </c>
      <c r="Q279" s="12" t="s">
        <v>8308</v>
      </c>
      <c r="R279" s="11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 s="16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202</v>
      </c>
      <c r="P280" s="10">
        <f t="shared" si="21"/>
        <v>72.95</v>
      </c>
      <c r="Q280" s="12" t="s">
        <v>8308</v>
      </c>
      <c r="R280" s="11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 s="16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101</v>
      </c>
      <c r="P281" s="10">
        <f t="shared" si="21"/>
        <v>99.15</v>
      </c>
      <c r="Q281" s="12" t="s">
        <v>8308</v>
      </c>
      <c r="R281" s="1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 s="16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126</v>
      </c>
      <c r="P282" s="10">
        <f t="shared" si="21"/>
        <v>14.13</v>
      </c>
      <c r="Q282" s="12" t="s">
        <v>8308</v>
      </c>
      <c r="R282" s="11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 s="16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104</v>
      </c>
      <c r="P283" s="10">
        <f t="shared" si="21"/>
        <v>381.99</v>
      </c>
      <c r="Q283" s="12" t="s">
        <v>8308</v>
      </c>
      <c r="R283" s="11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 s="16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23</v>
      </c>
      <c r="P284" s="10">
        <f t="shared" si="21"/>
        <v>168.22</v>
      </c>
      <c r="Q284" s="12" t="s">
        <v>8308</v>
      </c>
      <c r="R284" s="11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 s="16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300</v>
      </c>
      <c r="P285" s="10">
        <f t="shared" si="21"/>
        <v>148.75</v>
      </c>
      <c r="Q285" s="12" t="s">
        <v>8308</v>
      </c>
      <c r="R285" s="11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 s="1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250</v>
      </c>
      <c r="P286" s="10">
        <f t="shared" si="21"/>
        <v>39.520000000000003</v>
      </c>
      <c r="Q286" s="12" t="s">
        <v>8308</v>
      </c>
      <c r="R286" s="11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 s="16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120</v>
      </c>
      <c r="P287" s="10">
        <f t="shared" si="21"/>
        <v>53.33</v>
      </c>
      <c r="Q287" s="12" t="s">
        <v>8308</v>
      </c>
      <c r="R287" s="11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 s="16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120</v>
      </c>
      <c r="P288" s="10">
        <f t="shared" si="21"/>
        <v>221.77</v>
      </c>
      <c r="Q288" s="12" t="s">
        <v>8308</v>
      </c>
      <c r="R288" s="11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 s="16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119</v>
      </c>
      <c r="P289" s="10">
        <f t="shared" si="21"/>
        <v>102.35</v>
      </c>
      <c r="Q289" s="12" t="s">
        <v>8308</v>
      </c>
      <c r="R289" s="11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 s="16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118</v>
      </c>
      <c r="P290" s="10">
        <f t="shared" si="21"/>
        <v>66.06</v>
      </c>
      <c r="Q290" s="12" t="s">
        <v>8308</v>
      </c>
      <c r="R290" s="11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 s="16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118</v>
      </c>
      <c r="P291" s="10">
        <f t="shared" si="21"/>
        <v>127.24</v>
      </c>
      <c r="Q291" s="12" t="s">
        <v>8308</v>
      </c>
      <c r="R291" s="1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 s="16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117</v>
      </c>
      <c r="P292" s="10">
        <f t="shared" si="21"/>
        <v>173.87</v>
      </c>
      <c r="Q292" s="12" t="s">
        <v>8308</v>
      </c>
      <c r="R292" s="11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 s="16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116</v>
      </c>
      <c r="P293" s="10">
        <f t="shared" si="21"/>
        <v>227.26</v>
      </c>
      <c r="Q293" s="12" t="s">
        <v>8308</v>
      </c>
      <c r="R293" s="11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 s="16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83</v>
      </c>
      <c r="P294" s="10">
        <f t="shared" si="21"/>
        <v>58.8</v>
      </c>
      <c r="Q294" s="12" t="s">
        <v>8308</v>
      </c>
      <c r="R294" s="11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 s="16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288</v>
      </c>
      <c r="P295" s="10">
        <f t="shared" si="21"/>
        <v>219.98</v>
      </c>
      <c r="Q295" s="12" t="s">
        <v>8308</v>
      </c>
      <c r="R295" s="11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 s="1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103</v>
      </c>
      <c r="P296" s="10">
        <f t="shared" si="21"/>
        <v>574.55999999999995</v>
      </c>
      <c r="Q296" s="12" t="s">
        <v>8308</v>
      </c>
      <c r="R296" s="11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 s="16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115</v>
      </c>
      <c r="P297" s="10">
        <f t="shared" si="21"/>
        <v>43.14</v>
      </c>
      <c r="Q297" s="12" t="s">
        <v>8308</v>
      </c>
      <c r="R297" s="11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 s="16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115</v>
      </c>
      <c r="P298" s="10">
        <f t="shared" si="21"/>
        <v>221.97</v>
      </c>
      <c r="Q298" s="12" t="s">
        <v>8308</v>
      </c>
      <c r="R298" s="11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 s="16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100</v>
      </c>
      <c r="P299" s="10">
        <f t="shared" si="21"/>
        <v>200.85</v>
      </c>
      <c r="Q299" s="12" t="s">
        <v>8308</v>
      </c>
      <c r="R299" s="11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 s="16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285</v>
      </c>
      <c r="P300" s="10">
        <f t="shared" si="21"/>
        <v>11.69</v>
      </c>
      <c r="Q300" s="12" t="s">
        <v>8308</v>
      </c>
      <c r="R300" s="11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 s="16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189</v>
      </c>
      <c r="P301" s="10">
        <f t="shared" si="21"/>
        <v>115.99</v>
      </c>
      <c r="Q301" s="12" t="s">
        <v>8308</v>
      </c>
      <c r="R301" s="1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 s="16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113</v>
      </c>
      <c r="P302" s="10">
        <f t="shared" si="21"/>
        <v>94.89</v>
      </c>
      <c r="Q302" s="12" t="s">
        <v>8308</v>
      </c>
      <c r="R302" s="11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 s="16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704</v>
      </c>
      <c r="P303" s="10">
        <f t="shared" si="21"/>
        <v>112.22</v>
      </c>
      <c r="Q303" s="12" t="s">
        <v>8308</v>
      </c>
      <c r="R303" s="11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 s="16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351</v>
      </c>
      <c r="P304" s="10">
        <f t="shared" si="21"/>
        <v>259.88</v>
      </c>
      <c r="Q304" s="12" t="s">
        <v>8308</v>
      </c>
      <c r="R304" s="11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 s="16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117</v>
      </c>
      <c r="P305" s="10">
        <f t="shared" si="21"/>
        <v>342.28</v>
      </c>
      <c r="Q305" s="12" t="s">
        <v>8308</v>
      </c>
      <c r="R305" s="11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 s="1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56</v>
      </c>
      <c r="P306" s="10">
        <f t="shared" si="21"/>
        <v>376.34</v>
      </c>
      <c r="Q306" s="12" t="s">
        <v>8308</v>
      </c>
      <c r="R306" s="11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 s="16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120</v>
      </c>
      <c r="P307" s="10">
        <f t="shared" si="21"/>
        <v>146.43</v>
      </c>
      <c r="Q307" s="12" t="s">
        <v>8308</v>
      </c>
      <c r="R307" s="11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 s="16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110</v>
      </c>
      <c r="P308" s="10">
        <f t="shared" si="21"/>
        <v>345</v>
      </c>
      <c r="Q308" s="12" t="s">
        <v>8308</v>
      </c>
      <c r="R308" s="11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 s="16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120</v>
      </c>
      <c r="P309" s="10">
        <f t="shared" si="21"/>
        <v>47.81</v>
      </c>
      <c r="Q309" s="12" t="s">
        <v>8308</v>
      </c>
      <c r="R309" s="11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 s="16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136</v>
      </c>
      <c r="P310" s="10">
        <f t="shared" si="21"/>
        <v>134.63999999999999</v>
      </c>
      <c r="Q310" s="12" t="s">
        <v>8308</v>
      </c>
      <c r="R310" s="11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 s="16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109</v>
      </c>
      <c r="P311" s="10">
        <f t="shared" si="21"/>
        <v>114.27</v>
      </c>
      <c r="Q311" s="12" t="s">
        <v>8308</v>
      </c>
      <c r="R311" s="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 s="16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103</v>
      </c>
      <c r="P312" s="10">
        <f t="shared" si="21"/>
        <v>755.25</v>
      </c>
      <c r="Q312" s="12" t="s">
        <v>8308</v>
      </c>
      <c r="R312" s="11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 s="16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108</v>
      </c>
      <c r="P313" s="10">
        <f t="shared" si="21"/>
        <v>179.85</v>
      </c>
      <c r="Q313" s="12" t="s">
        <v>8308</v>
      </c>
      <c r="R313" s="11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 s="16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157</v>
      </c>
      <c r="P314" s="10">
        <f t="shared" si="21"/>
        <v>183.18</v>
      </c>
      <c r="Q314" s="12" t="s">
        <v>8308</v>
      </c>
      <c r="R314" s="11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 s="16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106</v>
      </c>
      <c r="P315" s="10">
        <f t="shared" si="21"/>
        <v>119.91</v>
      </c>
      <c r="Q315" s="12" t="s">
        <v>8308</v>
      </c>
      <c r="R315" s="11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 s="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106</v>
      </c>
      <c r="P316" s="10">
        <f t="shared" si="21"/>
        <v>221.48</v>
      </c>
      <c r="Q316" s="12" t="s">
        <v>8308</v>
      </c>
      <c r="R316" s="11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 s="16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106</v>
      </c>
      <c r="P317" s="10">
        <f t="shared" si="21"/>
        <v>210.28</v>
      </c>
      <c r="Q317" s="12" t="s">
        <v>8308</v>
      </c>
      <c r="R317" s="11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 s="16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106</v>
      </c>
      <c r="P318" s="10">
        <f t="shared" si="21"/>
        <v>167.59</v>
      </c>
      <c r="Q318" s="12" t="s">
        <v>8308</v>
      </c>
      <c r="R318" s="11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 s="16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106</v>
      </c>
      <c r="P319" s="10">
        <f t="shared" si="21"/>
        <v>83.71</v>
      </c>
      <c r="Q319" s="12" t="s">
        <v>8308</v>
      </c>
      <c r="R319" s="11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 s="16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176</v>
      </c>
      <c r="P320" s="10">
        <f t="shared" si="21"/>
        <v>93.12</v>
      </c>
      <c r="Q320" s="12" t="s">
        <v>8308</v>
      </c>
      <c r="R320" s="11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 s="16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132</v>
      </c>
      <c r="P321" s="10">
        <f t="shared" si="21"/>
        <v>518.39</v>
      </c>
      <c r="Q321" s="12" t="s">
        <v>8308</v>
      </c>
      <c r="R321" s="1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 s="16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101</v>
      </c>
      <c r="P322" s="10">
        <f t="shared" si="21"/>
        <v>166.84</v>
      </c>
      <c r="Q322" s="12" t="s">
        <v>8308</v>
      </c>
      <c r="R322" s="11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 s="16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29</v>
      </c>
      <c r="P323" s="10">
        <f t="shared" ref="P323:P386" si="26">IFERROR(ROUND(E323/L323,2),0)</f>
        <v>78.19</v>
      </c>
      <c r="Q323" s="12" t="s">
        <v>8308</v>
      </c>
      <c r="R323" s="11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 s="16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105</v>
      </c>
      <c r="P324" s="10">
        <f t="shared" si="26"/>
        <v>141.43</v>
      </c>
      <c r="Q324" s="12" t="s">
        <v>8308</v>
      </c>
      <c r="R324" s="11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 s="16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131</v>
      </c>
      <c r="P325" s="10">
        <f t="shared" si="26"/>
        <v>452.43</v>
      </c>
      <c r="Q325" s="12" t="s">
        <v>8308</v>
      </c>
      <c r="R325" s="11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 s="1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105</v>
      </c>
      <c r="P326" s="10">
        <f t="shared" si="26"/>
        <v>319.92</v>
      </c>
      <c r="Q326" s="12" t="s">
        <v>8308</v>
      </c>
      <c r="R326" s="11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 s="16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105</v>
      </c>
      <c r="P327" s="10">
        <f t="shared" si="26"/>
        <v>35.57</v>
      </c>
      <c r="Q327" s="12" t="s">
        <v>8308</v>
      </c>
      <c r="R327" s="11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 s="16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174</v>
      </c>
      <c r="P328" s="10">
        <f t="shared" si="26"/>
        <v>22.68</v>
      </c>
      <c r="Q328" s="12" t="s">
        <v>8308</v>
      </c>
      <c r="R328" s="11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 s="16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159</v>
      </c>
      <c r="P329" s="10">
        <f t="shared" si="26"/>
        <v>765.41</v>
      </c>
      <c r="Q329" s="12" t="s">
        <v>8308</v>
      </c>
      <c r="R329" s="11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 s="16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103</v>
      </c>
      <c r="P330" s="10">
        <f t="shared" si="26"/>
        <v>51.81</v>
      </c>
      <c r="Q330" s="12" t="s">
        <v>8308</v>
      </c>
      <c r="R330" s="11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 s="16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129</v>
      </c>
      <c r="P331" s="10">
        <f t="shared" si="26"/>
        <v>154.13</v>
      </c>
      <c r="Q331" s="12" t="s">
        <v>8308</v>
      </c>
      <c r="R331" s="1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 s="16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46</v>
      </c>
      <c r="P332" s="10">
        <f t="shared" si="26"/>
        <v>75.459999999999994</v>
      </c>
      <c r="Q332" s="12" t="s">
        <v>8308</v>
      </c>
      <c r="R332" s="11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 s="16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103</v>
      </c>
      <c r="P333" s="10">
        <f t="shared" si="26"/>
        <v>58.56</v>
      </c>
      <c r="Q333" s="12" t="s">
        <v>8308</v>
      </c>
      <c r="R333" s="11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 s="16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213</v>
      </c>
      <c r="P334" s="10">
        <f t="shared" si="26"/>
        <v>46.09</v>
      </c>
      <c r="Q334" s="12" t="s">
        <v>8308</v>
      </c>
      <c r="R334" s="11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 s="16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102</v>
      </c>
      <c r="P335" s="10">
        <f t="shared" si="26"/>
        <v>96.12</v>
      </c>
      <c r="Q335" s="12" t="s">
        <v>8308</v>
      </c>
      <c r="R335" s="11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 s="1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254</v>
      </c>
      <c r="P336" s="10">
        <f t="shared" si="26"/>
        <v>368.77</v>
      </c>
      <c r="Q336" s="12" t="s">
        <v>8308</v>
      </c>
      <c r="R336" s="11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 s="16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102</v>
      </c>
      <c r="P337" s="10">
        <f t="shared" si="26"/>
        <v>317.88</v>
      </c>
      <c r="Q337" s="12" t="s">
        <v>8308</v>
      </c>
      <c r="R337" s="11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 s="16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102</v>
      </c>
      <c r="P338" s="10">
        <f t="shared" si="26"/>
        <v>51.5</v>
      </c>
      <c r="Q338" s="12" t="s">
        <v>8308</v>
      </c>
      <c r="R338" s="11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 s="16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105</v>
      </c>
      <c r="P339" s="10">
        <f t="shared" si="26"/>
        <v>818.55</v>
      </c>
      <c r="Q339" s="12" t="s">
        <v>8308</v>
      </c>
      <c r="R339" s="11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 s="16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101</v>
      </c>
      <c r="P340" s="10">
        <f t="shared" si="26"/>
        <v>107.25</v>
      </c>
      <c r="Q340" s="12" t="s">
        <v>8308</v>
      </c>
      <c r="R340" s="11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 s="16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5</v>
      </c>
      <c r="P341" s="10">
        <f t="shared" si="26"/>
        <v>282.85000000000002</v>
      </c>
      <c r="Q341" s="12" t="s">
        <v>8308</v>
      </c>
      <c r="R341" s="1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 s="16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101</v>
      </c>
      <c r="P342" s="10">
        <f t="shared" si="26"/>
        <v>84.05</v>
      </c>
      <c r="Q342" s="12" t="s">
        <v>8308</v>
      </c>
      <c r="R342" s="11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 s="16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100</v>
      </c>
      <c r="P343" s="10">
        <f t="shared" si="26"/>
        <v>456.15</v>
      </c>
      <c r="Q343" s="12" t="s">
        <v>8308</v>
      </c>
      <c r="R343" s="11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 s="16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496</v>
      </c>
      <c r="P344" s="10">
        <f t="shared" si="26"/>
        <v>76.28</v>
      </c>
      <c r="Q344" s="12" t="s">
        <v>8308</v>
      </c>
      <c r="R344" s="11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 s="16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49</v>
      </c>
      <c r="P345" s="10">
        <f t="shared" si="26"/>
        <v>47.12</v>
      </c>
      <c r="Q345" s="12" t="s">
        <v>8308</v>
      </c>
      <c r="R345" s="11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 s="1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25</v>
      </c>
      <c r="P346" s="10">
        <f t="shared" si="26"/>
        <v>86.49</v>
      </c>
      <c r="Q346" s="12" t="s">
        <v>8308</v>
      </c>
      <c r="R346" s="11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 s="16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272</v>
      </c>
      <c r="P347" s="10">
        <f t="shared" si="26"/>
        <v>136.9</v>
      </c>
      <c r="Q347" s="12" t="s">
        <v>8308</v>
      </c>
      <c r="R347" s="11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 s="16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111</v>
      </c>
      <c r="P348" s="10">
        <f t="shared" si="26"/>
        <v>130.27000000000001</v>
      </c>
      <c r="Q348" s="12" t="s">
        <v>8308</v>
      </c>
      <c r="R348" s="11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 s="16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106</v>
      </c>
      <c r="P349" s="10">
        <f t="shared" si="26"/>
        <v>64.430000000000007</v>
      </c>
      <c r="Q349" s="12" t="s">
        <v>8308</v>
      </c>
      <c r="R349" s="11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 s="16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162</v>
      </c>
      <c r="P350" s="10">
        <f t="shared" si="26"/>
        <v>204.38</v>
      </c>
      <c r="Q350" s="12" t="s">
        <v>8308</v>
      </c>
      <c r="R350" s="11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 s="16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243</v>
      </c>
      <c r="P351" s="10">
        <f t="shared" si="26"/>
        <v>145.6</v>
      </c>
      <c r="Q351" s="12" t="s">
        <v>8308</v>
      </c>
      <c r="R351" s="1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 s="16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162</v>
      </c>
      <c r="P352" s="10">
        <f t="shared" si="26"/>
        <v>109.94</v>
      </c>
      <c r="Q352" s="12" t="s">
        <v>8308</v>
      </c>
      <c r="R352" s="11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 s="16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484</v>
      </c>
      <c r="P353" s="10">
        <f t="shared" si="26"/>
        <v>25.1</v>
      </c>
      <c r="Q353" s="12" t="s">
        <v>8308</v>
      </c>
      <c r="R353" s="11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 s="16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127</v>
      </c>
      <c r="P354" s="10">
        <f t="shared" si="26"/>
        <v>84.29</v>
      </c>
      <c r="Q354" s="12" t="s">
        <v>8308</v>
      </c>
      <c r="R354" s="11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 s="16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7</v>
      </c>
      <c r="P355" s="10">
        <f t="shared" si="26"/>
        <v>39.07</v>
      </c>
      <c r="Q355" s="12" t="s">
        <v>8308</v>
      </c>
      <c r="R355" s="11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 s="1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119</v>
      </c>
      <c r="P356" s="10">
        <f t="shared" si="26"/>
        <v>818.19</v>
      </c>
      <c r="Q356" s="12" t="s">
        <v>8308</v>
      </c>
      <c r="R356" s="11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 s="16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102</v>
      </c>
      <c r="P357" s="10">
        <f t="shared" si="26"/>
        <v>142.61000000000001</v>
      </c>
      <c r="Q357" s="12" t="s">
        <v>8308</v>
      </c>
      <c r="R357" s="11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 s="16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118</v>
      </c>
      <c r="P358" s="10">
        <f t="shared" si="26"/>
        <v>242.32</v>
      </c>
      <c r="Q358" s="12" t="s">
        <v>8308</v>
      </c>
      <c r="R358" s="11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 s="16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585</v>
      </c>
      <c r="P359" s="10">
        <f t="shared" si="26"/>
        <v>77.27</v>
      </c>
      <c r="Q359" s="12" t="s">
        <v>8308</v>
      </c>
      <c r="R359" s="11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 s="16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106</v>
      </c>
      <c r="P360" s="10">
        <f t="shared" si="26"/>
        <v>87.21</v>
      </c>
      <c r="Q360" s="12" t="s">
        <v>8308</v>
      </c>
      <c r="R360" s="11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 s="16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125</v>
      </c>
      <c r="P361" s="10">
        <f t="shared" si="26"/>
        <v>76.48</v>
      </c>
      <c r="Q361" s="12" t="s">
        <v>8308</v>
      </c>
      <c r="R361" s="1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 s="16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105</v>
      </c>
      <c r="P362" s="10">
        <f t="shared" si="26"/>
        <v>265.36</v>
      </c>
      <c r="Q362" s="12" t="s">
        <v>8308</v>
      </c>
      <c r="R362" s="11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 s="16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319</v>
      </c>
      <c r="P363" s="10">
        <f t="shared" si="26"/>
        <v>64.95</v>
      </c>
      <c r="Q363" s="12" t="s">
        <v>8308</v>
      </c>
      <c r="R363" s="11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 s="16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115</v>
      </c>
      <c r="P364" s="10">
        <f t="shared" si="26"/>
        <v>266.66000000000003</v>
      </c>
      <c r="Q364" s="12" t="s">
        <v>8308</v>
      </c>
      <c r="R364" s="11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 s="16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412</v>
      </c>
      <c r="P365" s="10">
        <f t="shared" si="26"/>
        <v>870.96</v>
      </c>
      <c r="Q365" s="12" t="s">
        <v>8308</v>
      </c>
      <c r="R365" s="11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 s="1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2260300</v>
      </c>
      <c r="P366" s="10">
        <f t="shared" si="26"/>
        <v>200.03</v>
      </c>
      <c r="Q366" s="12" t="s">
        <v>8308</v>
      </c>
      <c r="R366" s="11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 s="16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101</v>
      </c>
      <c r="P367" s="10">
        <f t="shared" si="26"/>
        <v>346.8</v>
      </c>
      <c r="Q367" s="12" t="s">
        <v>8308</v>
      </c>
      <c r="R367" s="11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 s="16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112</v>
      </c>
      <c r="P368" s="10">
        <f t="shared" si="26"/>
        <v>167.32</v>
      </c>
      <c r="Q368" s="12" t="s">
        <v>8308</v>
      </c>
      <c r="R368" s="11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 s="16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102</v>
      </c>
      <c r="P369" s="10">
        <f t="shared" si="26"/>
        <v>188.2</v>
      </c>
      <c r="Q369" s="12" t="s">
        <v>8308</v>
      </c>
      <c r="R369" s="11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 s="16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112</v>
      </c>
      <c r="P370" s="10">
        <f t="shared" si="26"/>
        <v>140.53</v>
      </c>
      <c r="Q370" s="12" t="s">
        <v>8308</v>
      </c>
      <c r="R370" s="11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 s="16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101</v>
      </c>
      <c r="P371" s="10">
        <f t="shared" si="26"/>
        <v>133.63999999999999</v>
      </c>
      <c r="Q371" s="12" t="s">
        <v>8308</v>
      </c>
      <c r="R371" s="1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 s="16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148</v>
      </c>
      <c r="P372" s="10">
        <f t="shared" si="26"/>
        <v>516.63</v>
      </c>
      <c r="Q372" s="12" t="s">
        <v>8308</v>
      </c>
      <c r="R372" s="11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 s="16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112</v>
      </c>
      <c r="P373" s="10">
        <f t="shared" si="26"/>
        <v>20.9</v>
      </c>
      <c r="Q373" s="12" t="s">
        <v>8308</v>
      </c>
      <c r="R373" s="11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 s="16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63</v>
      </c>
      <c r="P374" s="10">
        <f t="shared" si="26"/>
        <v>2443.7800000000002</v>
      </c>
      <c r="Q374" s="12" t="s">
        <v>8308</v>
      </c>
      <c r="R374" s="11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 s="16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110</v>
      </c>
      <c r="P375" s="10">
        <f t="shared" si="26"/>
        <v>246.46</v>
      </c>
      <c r="Q375" s="12" t="s">
        <v>8308</v>
      </c>
      <c r="R375" s="11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 s="1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110</v>
      </c>
      <c r="P376" s="10">
        <f t="shared" si="26"/>
        <v>125.89</v>
      </c>
      <c r="Q376" s="12" t="s">
        <v>8308</v>
      </c>
      <c r="R376" s="11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 s="16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104</v>
      </c>
      <c r="P377" s="10">
        <f t="shared" si="26"/>
        <v>1564.57</v>
      </c>
      <c r="Q377" s="12" t="s">
        <v>8308</v>
      </c>
      <c r="R377" s="11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 s="16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122</v>
      </c>
      <c r="P378" s="10">
        <f t="shared" si="26"/>
        <v>455.93</v>
      </c>
      <c r="Q378" s="12" t="s">
        <v>8308</v>
      </c>
      <c r="R378" s="11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 s="16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146</v>
      </c>
      <c r="P379" s="10">
        <f t="shared" si="26"/>
        <v>164.53</v>
      </c>
      <c r="Q379" s="12" t="s">
        <v>8308</v>
      </c>
      <c r="R379" s="11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 s="16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104</v>
      </c>
      <c r="P380" s="10">
        <f t="shared" si="26"/>
        <v>263.02</v>
      </c>
      <c r="Q380" s="12" t="s">
        <v>8308</v>
      </c>
      <c r="R380" s="11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 s="16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109</v>
      </c>
      <c r="P381" s="10">
        <f t="shared" si="26"/>
        <v>145.91999999999999</v>
      </c>
      <c r="Q381" s="12" t="s">
        <v>8308</v>
      </c>
      <c r="R381" s="1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 s="16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120</v>
      </c>
      <c r="P382" s="10">
        <f t="shared" si="26"/>
        <v>442.53</v>
      </c>
      <c r="Q382" s="12" t="s">
        <v>8308</v>
      </c>
      <c r="R382" s="11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 s="16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108</v>
      </c>
      <c r="P383" s="10">
        <f t="shared" si="26"/>
        <v>86.37</v>
      </c>
      <c r="Q383" s="12" t="s">
        <v>8308</v>
      </c>
      <c r="R383" s="11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 s="16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124</v>
      </c>
      <c r="P384" s="10">
        <f t="shared" si="26"/>
        <v>983.51</v>
      </c>
      <c r="Q384" s="12" t="s">
        <v>8308</v>
      </c>
      <c r="R384" s="11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 s="16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180</v>
      </c>
      <c r="P385" s="10">
        <f t="shared" si="26"/>
        <v>449.75</v>
      </c>
      <c r="Q385" s="12" t="s">
        <v>8308</v>
      </c>
      <c r="R385" s="11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 s="1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108</v>
      </c>
      <c r="P386" s="10">
        <f t="shared" si="26"/>
        <v>56.33</v>
      </c>
      <c r="Q386" s="12" t="s">
        <v>8308</v>
      </c>
      <c r="R386" s="11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 s="16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107</v>
      </c>
      <c r="P387" s="10">
        <f t="shared" ref="P387:P450" si="31">IFERROR(ROUND(E387/L387,2),0)</f>
        <v>90.63</v>
      </c>
      <c r="Q387" s="12" t="s">
        <v>8308</v>
      </c>
      <c r="R387" s="11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 s="16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119</v>
      </c>
      <c r="P388" s="10">
        <f t="shared" si="31"/>
        <v>1646.92</v>
      </c>
      <c r="Q388" s="12" t="s">
        <v>8308</v>
      </c>
      <c r="R388" s="11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 s="16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43</v>
      </c>
      <c r="P389" s="10">
        <f t="shared" si="31"/>
        <v>38.04</v>
      </c>
      <c r="Q389" s="12" t="s">
        <v>8308</v>
      </c>
      <c r="R389" s="11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 s="16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107</v>
      </c>
      <c r="P390" s="10">
        <f t="shared" si="31"/>
        <v>300.86</v>
      </c>
      <c r="Q390" s="12" t="s">
        <v>8308</v>
      </c>
      <c r="R390" s="11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 s="16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107</v>
      </c>
      <c r="P391" s="10">
        <f t="shared" si="31"/>
        <v>14.15</v>
      </c>
      <c r="Q391" s="12" t="s">
        <v>8308</v>
      </c>
      <c r="R391" s="1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 s="16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107</v>
      </c>
      <c r="P392" s="10">
        <f t="shared" si="31"/>
        <v>1522.57</v>
      </c>
      <c r="Q392" s="12" t="s">
        <v>8308</v>
      </c>
      <c r="R392" s="11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 s="16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47</v>
      </c>
      <c r="P393" s="10">
        <f t="shared" si="31"/>
        <v>110.36</v>
      </c>
      <c r="Q393" s="12" t="s">
        <v>8308</v>
      </c>
      <c r="R393" s="11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 s="16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65</v>
      </c>
      <c r="P394" s="10">
        <f t="shared" si="31"/>
        <v>102.71</v>
      </c>
      <c r="Q394" s="12" t="s">
        <v>8308</v>
      </c>
      <c r="R394" s="11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 s="16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28</v>
      </c>
      <c r="P395" s="10">
        <f t="shared" si="31"/>
        <v>60.24</v>
      </c>
      <c r="Q395" s="12" t="s">
        <v>8308</v>
      </c>
      <c r="R395" s="11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 s="1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105</v>
      </c>
      <c r="P396" s="10">
        <f t="shared" si="31"/>
        <v>418.39</v>
      </c>
      <c r="Q396" s="12" t="s">
        <v>8308</v>
      </c>
      <c r="R396" s="11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 s="16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104</v>
      </c>
      <c r="P397" s="10">
        <f t="shared" si="31"/>
        <v>113.28</v>
      </c>
      <c r="Q397" s="12" t="s">
        <v>8308</v>
      </c>
      <c r="R397" s="11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 s="16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104</v>
      </c>
      <c r="P398" s="10">
        <f t="shared" si="31"/>
        <v>106.23</v>
      </c>
      <c r="Q398" s="12" t="s">
        <v>8308</v>
      </c>
      <c r="R398" s="11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 s="16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90.63</v>
      </c>
      <c r="Q399" s="12" t="s">
        <v>8308</v>
      </c>
      <c r="R399" s="11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 s="16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138</v>
      </c>
      <c r="P400" s="10">
        <f t="shared" si="31"/>
        <v>308.79000000000002</v>
      </c>
      <c r="Q400" s="12" t="s">
        <v>8308</v>
      </c>
      <c r="R400" s="11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 s="16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106</v>
      </c>
      <c r="P401" s="10">
        <f t="shared" si="31"/>
        <v>217.17</v>
      </c>
      <c r="Q401" s="12" t="s">
        <v>8308</v>
      </c>
      <c r="R401" s="1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 s="16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114</v>
      </c>
      <c r="P402" s="10">
        <f t="shared" si="31"/>
        <v>331.76</v>
      </c>
      <c r="Q402" s="12" t="s">
        <v>8308</v>
      </c>
      <c r="R402" s="11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 s="16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82</v>
      </c>
      <c r="P403" s="10">
        <f t="shared" si="31"/>
        <v>281.52999999999997</v>
      </c>
      <c r="Q403" s="12" t="s">
        <v>8308</v>
      </c>
      <c r="R403" s="11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 s="16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111</v>
      </c>
      <c r="P404" s="10">
        <f t="shared" si="31"/>
        <v>476.53</v>
      </c>
      <c r="Q404" s="12" t="s">
        <v>8308</v>
      </c>
      <c r="R404" s="11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 s="16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157</v>
      </c>
      <c r="P405" s="10">
        <f t="shared" si="31"/>
        <v>292.27</v>
      </c>
      <c r="Q405" s="12" t="s">
        <v>8308</v>
      </c>
      <c r="R405" s="11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 s="1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109</v>
      </c>
      <c r="P406" s="10">
        <f t="shared" si="31"/>
        <v>75.37</v>
      </c>
      <c r="Q406" s="12" t="s">
        <v>8308</v>
      </c>
      <c r="R406" s="11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 s="16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146</v>
      </c>
      <c r="P407" s="10">
        <f t="shared" si="31"/>
        <v>370.87</v>
      </c>
      <c r="Q407" s="12" t="s">
        <v>8308</v>
      </c>
      <c r="R407" s="11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 s="16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102</v>
      </c>
      <c r="P408" s="10">
        <f t="shared" si="31"/>
        <v>581.86</v>
      </c>
      <c r="Q408" s="12" t="s">
        <v>8308</v>
      </c>
      <c r="R408" s="11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 s="16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113</v>
      </c>
      <c r="P409" s="10">
        <f t="shared" si="31"/>
        <v>924.69</v>
      </c>
      <c r="Q409" s="12" t="s">
        <v>8308</v>
      </c>
      <c r="R409" s="11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 s="16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532.97</v>
      </c>
      <c r="Q410" s="12" t="s">
        <v>8308</v>
      </c>
      <c r="R410" s="11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 s="16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109</v>
      </c>
      <c r="P411" s="10">
        <f t="shared" si="31"/>
        <v>1346</v>
      </c>
      <c r="Q411" s="12" t="s">
        <v>8308</v>
      </c>
      <c r="R411" s="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 s="16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101</v>
      </c>
      <c r="P412" s="10">
        <f t="shared" si="31"/>
        <v>2875.43</v>
      </c>
      <c r="Q412" s="12" t="s">
        <v>8308</v>
      </c>
      <c r="R412" s="11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 s="16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83.49</v>
      </c>
      <c r="Q413" s="12" t="s">
        <v>8308</v>
      </c>
      <c r="R413" s="11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 s="16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101</v>
      </c>
      <c r="P414" s="10">
        <f t="shared" si="31"/>
        <v>365.82</v>
      </c>
      <c r="Q414" s="12" t="s">
        <v>8308</v>
      </c>
      <c r="R414" s="11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 s="16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100</v>
      </c>
      <c r="P415" s="10">
        <f t="shared" si="31"/>
        <v>117.37</v>
      </c>
      <c r="Q415" s="12" t="s">
        <v>8308</v>
      </c>
      <c r="R415" s="11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 s="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100</v>
      </c>
      <c r="P416" s="10">
        <f t="shared" si="31"/>
        <v>96.31</v>
      </c>
      <c r="Q416" s="12" t="s">
        <v>8308</v>
      </c>
      <c r="R416" s="11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 s="16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100</v>
      </c>
      <c r="P417" s="10">
        <f t="shared" si="31"/>
        <v>953.58</v>
      </c>
      <c r="Q417" s="12" t="s">
        <v>8308</v>
      </c>
      <c r="R417" s="11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 s="16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100</v>
      </c>
      <c r="P418" s="10">
        <f t="shared" si="31"/>
        <v>800.88</v>
      </c>
      <c r="Q418" s="12" t="s">
        <v>8308</v>
      </c>
      <c r="R418" s="11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 s="16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153</v>
      </c>
      <c r="P419" s="10">
        <f t="shared" si="31"/>
        <v>383.29</v>
      </c>
      <c r="Q419" s="12" t="s">
        <v>8308</v>
      </c>
      <c r="R419" s="11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 s="16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142</v>
      </c>
      <c r="P420" s="10">
        <f t="shared" si="31"/>
        <v>190.96</v>
      </c>
      <c r="Q420" s="12" t="s">
        <v>8308</v>
      </c>
      <c r="R420" s="11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 s="16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2</v>
      </c>
      <c r="P421" s="10">
        <f t="shared" si="31"/>
        <v>271.56</v>
      </c>
      <c r="Q421" s="12" t="s">
        <v>8308</v>
      </c>
      <c r="R421" s="1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 s="16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7</v>
      </c>
      <c r="P422" s="10">
        <f t="shared" si="31"/>
        <v>6590.04</v>
      </c>
      <c r="Q422" s="12" t="s">
        <v>8308</v>
      </c>
      <c r="R422" s="11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 s="16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40</v>
      </c>
      <c r="P423" s="10">
        <f t="shared" si="31"/>
        <v>3262</v>
      </c>
      <c r="Q423" s="12" t="s">
        <v>8308</v>
      </c>
      <c r="R423" s="11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 s="16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559</v>
      </c>
      <c r="P424" s="10">
        <f t="shared" si="31"/>
        <v>1629.75</v>
      </c>
      <c r="Q424" s="12" t="s">
        <v>8308</v>
      </c>
      <c r="R424" s="11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 s="16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108</v>
      </c>
      <c r="P425" s="10">
        <f t="shared" si="31"/>
        <v>1501.79</v>
      </c>
      <c r="Q425" s="12" t="s">
        <v>8308</v>
      </c>
      <c r="R425" s="11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 s="1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26</v>
      </c>
      <c r="P426" s="10">
        <f t="shared" si="31"/>
        <v>3886.8</v>
      </c>
      <c r="Q426" s="12" t="s">
        <v>8308</v>
      </c>
      <c r="R426" s="11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 s="16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39</v>
      </c>
      <c r="P427" s="10">
        <f t="shared" si="31"/>
        <v>9715</v>
      </c>
      <c r="Q427" s="12" t="s">
        <v>8308</v>
      </c>
      <c r="R427" s="11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 s="16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104</v>
      </c>
      <c r="P428" s="10">
        <f t="shared" si="31"/>
        <v>2415.5</v>
      </c>
      <c r="Q428" s="12" t="s">
        <v>8308</v>
      </c>
      <c r="R428" s="11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 s="16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193</v>
      </c>
      <c r="P429" s="10">
        <f t="shared" si="31"/>
        <v>0</v>
      </c>
      <c r="Q429" s="12" t="s">
        <v>8308</v>
      </c>
      <c r="R429" s="11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 s="16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38</v>
      </c>
      <c r="P430" s="10">
        <f t="shared" si="31"/>
        <v>1476.54</v>
      </c>
      <c r="Q430" s="12" t="s">
        <v>8308</v>
      </c>
      <c r="R430" s="11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 s="16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101</v>
      </c>
      <c r="P431" s="10">
        <f t="shared" si="31"/>
        <v>0</v>
      </c>
      <c r="Q431" s="12" t="s">
        <v>8308</v>
      </c>
      <c r="R431" s="1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 s="16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103</v>
      </c>
      <c r="P432" s="10">
        <f t="shared" si="31"/>
        <v>3805.6</v>
      </c>
      <c r="Q432" s="12" t="s">
        <v>8308</v>
      </c>
      <c r="R432" s="11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 s="16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126</v>
      </c>
      <c r="P433" s="10">
        <f t="shared" si="31"/>
        <v>2356.88</v>
      </c>
      <c r="Q433" s="12" t="s">
        <v>8308</v>
      </c>
      <c r="R433" s="11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 s="16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377</v>
      </c>
      <c r="P434" s="10">
        <f t="shared" si="31"/>
        <v>2356.38</v>
      </c>
      <c r="Q434" s="12" t="s">
        <v>8308</v>
      </c>
      <c r="R434" s="11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 s="16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1867</v>
      </c>
      <c r="P435" s="10">
        <f t="shared" si="31"/>
        <v>0</v>
      </c>
      <c r="Q435" s="12" t="s">
        <v>8308</v>
      </c>
      <c r="R435" s="11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 s="1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101</v>
      </c>
      <c r="P436" s="10">
        <f t="shared" si="31"/>
        <v>9333.5</v>
      </c>
      <c r="Q436" s="12" t="s">
        <v>8308</v>
      </c>
      <c r="R436" s="11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 s="16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104</v>
      </c>
      <c r="P437" s="10">
        <f t="shared" si="31"/>
        <v>6215</v>
      </c>
      <c r="Q437" s="12" t="s">
        <v>8308</v>
      </c>
      <c r="R437" s="11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 s="16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103</v>
      </c>
      <c r="P438" s="10">
        <f t="shared" si="31"/>
        <v>0</v>
      </c>
      <c r="Q438" s="12" t="s">
        <v>8308</v>
      </c>
      <c r="R438" s="11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 s="16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124</v>
      </c>
      <c r="P439" s="10">
        <f t="shared" si="31"/>
        <v>0</v>
      </c>
      <c r="Q439" s="12" t="s">
        <v>8308</v>
      </c>
      <c r="R439" s="11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 s="16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109</v>
      </c>
      <c r="P440" s="10">
        <f t="shared" si="31"/>
        <v>1679.27</v>
      </c>
      <c r="Q440" s="12" t="s">
        <v>8308</v>
      </c>
      <c r="R440" s="11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 s="16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101</v>
      </c>
      <c r="P441" s="10">
        <f t="shared" si="31"/>
        <v>0</v>
      </c>
      <c r="Q441" s="12" t="s">
        <v>8308</v>
      </c>
      <c r="R441" s="11" t="s">
        <v>8314</v>
      </c>
      <c r="S441" s="19">
        <f>(((J441/60)/60)/24)+DATE(1970,1,1)</f>
        <v>41919.761782407404</v>
      </c>
      <c r="T441" s="19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 s="16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121</v>
      </c>
      <c r="P442" s="10">
        <f t="shared" si="31"/>
        <v>18185</v>
      </c>
      <c r="Q442" s="12" t="s">
        <v>8308</v>
      </c>
      <c r="R442" s="11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 s="16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103</v>
      </c>
      <c r="P443" s="10">
        <f t="shared" si="31"/>
        <v>0</v>
      </c>
      <c r="Q443" s="12" t="s">
        <v>8308</v>
      </c>
      <c r="R443" s="11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 s="16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139</v>
      </c>
      <c r="P444" s="10">
        <f t="shared" si="31"/>
        <v>1063.71</v>
      </c>
      <c r="Q444" s="12" t="s">
        <v>8308</v>
      </c>
      <c r="R444" s="11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 s="16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278</v>
      </c>
      <c r="P445" s="10">
        <f t="shared" si="31"/>
        <v>9033</v>
      </c>
      <c r="Q445" s="12" t="s">
        <v>8308</v>
      </c>
      <c r="R445" s="11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 s="1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224</v>
      </c>
      <c r="P446" s="10">
        <f t="shared" si="31"/>
        <v>17914</v>
      </c>
      <c r="Q446" s="12" t="s">
        <v>8308</v>
      </c>
      <c r="R446" s="11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 s="16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179</v>
      </c>
      <c r="P447" s="10">
        <f t="shared" si="31"/>
        <v>8947.6299999999992</v>
      </c>
      <c r="Q447" s="12" t="s">
        <v>8308</v>
      </c>
      <c r="R447" s="11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 s="16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123</v>
      </c>
      <c r="P448" s="10">
        <f t="shared" si="31"/>
        <v>1117.19</v>
      </c>
      <c r="Q448" s="12" t="s">
        <v>8308</v>
      </c>
      <c r="R448" s="11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 s="16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105</v>
      </c>
      <c r="P449" s="10">
        <f t="shared" si="31"/>
        <v>17805</v>
      </c>
      <c r="Q449" s="12" t="s">
        <v>8308</v>
      </c>
      <c r="R449" s="11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 s="16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355</v>
      </c>
      <c r="P450" s="10">
        <f t="shared" si="31"/>
        <v>4432.75</v>
      </c>
      <c r="Q450" s="12" t="s">
        <v>8308</v>
      </c>
      <c r="R450" s="11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 s="16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118</v>
      </c>
      <c r="P451" s="10">
        <f t="shared" ref="P451:P514" si="36">IFERROR(ROUND(E451/L451,2),0)</f>
        <v>3536</v>
      </c>
      <c r="Q451" s="12" t="s">
        <v>8308</v>
      </c>
      <c r="R451" s="1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 s="16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70</v>
      </c>
      <c r="P452" s="10">
        <f t="shared" si="36"/>
        <v>2512.86</v>
      </c>
      <c r="Q452" s="12" t="s">
        <v>8308</v>
      </c>
      <c r="R452" s="11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 s="16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25</v>
      </c>
      <c r="P453" s="10">
        <f t="shared" si="36"/>
        <v>0</v>
      </c>
      <c r="Q453" s="12" t="s">
        <v>8308</v>
      </c>
      <c r="R453" s="11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 s="16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117</v>
      </c>
      <c r="P454" s="10">
        <f t="shared" si="36"/>
        <v>1462.08</v>
      </c>
      <c r="Q454" s="12" t="s">
        <v>8308</v>
      </c>
      <c r="R454" s="11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 s="16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100</v>
      </c>
      <c r="P455" s="10">
        <f t="shared" si="36"/>
        <v>8741</v>
      </c>
      <c r="Q455" s="12" t="s">
        <v>8308</v>
      </c>
      <c r="R455" s="11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 s="1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116</v>
      </c>
      <c r="P456" s="10">
        <f t="shared" si="36"/>
        <v>3488.8</v>
      </c>
      <c r="Q456" s="12" t="s">
        <v>8308</v>
      </c>
      <c r="R456" s="11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 s="16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116</v>
      </c>
      <c r="P457" s="10">
        <f t="shared" si="36"/>
        <v>8706</v>
      </c>
      <c r="Q457" s="12" t="s">
        <v>8308</v>
      </c>
      <c r="R457" s="11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 s="16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104</v>
      </c>
      <c r="P458" s="10">
        <f t="shared" si="36"/>
        <v>5798.67</v>
      </c>
      <c r="Q458" s="12" t="s">
        <v>8308</v>
      </c>
      <c r="R458" s="11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 s="16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116</v>
      </c>
      <c r="P459" s="10">
        <f t="shared" si="36"/>
        <v>0</v>
      </c>
      <c r="Q459" s="12" t="s">
        <v>8308</v>
      </c>
      <c r="R459" s="11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 s="16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145</v>
      </c>
      <c r="P460" s="10">
        <f t="shared" si="36"/>
        <v>354.08</v>
      </c>
      <c r="Q460" s="12" t="s">
        <v>8308</v>
      </c>
      <c r="R460" s="11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 s="16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182</v>
      </c>
      <c r="P461" s="10">
        <f t="shared" si="36"/>
        <v>17277</v>
      </c>
      <c r="Q461" s="12" t="s">
        <v>8308</v>
      </c>
      <c r="R461" s="1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 s="16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108</v>
      </c>
      <c r="P462" s="10">
        <f t="shared" si="36"/>
        <v>8630.19</v>
      </c>
      <c r="Q462" s="12" t="s">
        <v>8308</v>
      </c>
      <c r="R462" s="11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 s="16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172</v>
      </c>
      <c r="P463" s="10">
        <f t="shared" si="36"/>
        <v>0</v>
      </c>
      <c r="Q463" s="12" t="s">
        <v>8308</v>
      </c>
      <c r="R463" s="11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 s="16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107</v>
      </c>
      <c r="P464" s="10">
        <f t="shared" si="36"/>
        <v>0</v>
      </c>
      <c r="Q464" s="12" t="s">
        <v>8308</v>
      </c>
      <c r="R464" s="11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 s="16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11</v>
      </c>
      <c r="P465" s="10">
        <f t="shared" si="36"/>
        <v>1559.55</v>
      </c>
      <c r="Q465" s="12" t="s">
        <v>8308</v>
      </c>
      <c r="R465" s="11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 s="1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114</v>
      </c>
      <c r="P466" s="10">
        <f t="shared" si="36"/>
        <v>17066</v>
      </c>
      <c r="Q466" s="12" t="s">
        <v>8308</v>
      </c>
      <c r="R466" s="11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 s="16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170</v>
      </c>
      <c r="P467" s="10">
        <f t="shared" si="36"/>
        <v>2128.61</v>
      </c>
      <c r="Q467" s="12" t="s">
        <v>8308</v>
      </c>
      <c r="R467" s="11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 s="16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6</v>
      </c>
      <c r="P468" s="10">
        <f t="shared" si="36"/>
        <v>3396.8</v>
      </c>
      <c r="Q468" s="12" t="s">
        <v>8308</v>
      </c>
      <c r="R468" s="11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 s="16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674</v>
      </c>
      <c r="P469" s="10">
        <f t="shared" si="36"/>
        <v>432.36</v>
      </c>
      <c r="Q469" s="12" t="s">
        <v>8308</v>
      </c>
      <c r="R469" s="11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 s="16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140</v>
      </c>
      <c r="P470" s="10">
        <f t="shared" si="36"/>
        <v>0</v>
      </c>
      <c r="Q470" s="12" t="s">
        <v>8308</v>
      </c>
      <c r="R470" s="11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 s="16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102</v>
      </c>
      <c r="P471" s="10">
        <f t="shared" si="36"/>
        <v>0</v>
      </c>
      <c r="Q471" s="12" t="s">
        <v>8308</v>
      </c>
      <c r="R471" s="1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 s="16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111</v>
      </c>
      <c r="P472" s="10">
        <f t="shared" si="36"/>
        <v>8318.39</v>
      </c>
      <c r="Q472" s="12" t="s">
        <v>8308</v>
      </c>
      <c r="R472" s="11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 s="16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104</v>
      </c>
      <c r="P473" s="10">
        <f t="shared" si="36"/>
        <v>97.49</v>
      </c>
      <c r="Q473" s="12" t="s">
        <v>8308</v>
      </c>
      <c r="R473" s="11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 s="16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110</v>
      </c>
      <c r="P474" s="10">
        <f t="shared" si="36"/>
        <v>3304.01</v>
      </c>
      <c r="Q474" s="12" t="s">
        <v>8308</v>
      </c>
      <c r="R474" s="11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 s="16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110</v>
      </c>
      <c r="P475" s="10">
        <f t="shared" si="36"/>
        <v>1178.6400000000001</v>
      </c>
      <c r="Q475" s="12" t="s">
        <v>8308</v>
      </c>
      <c r="R475" s="11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 s="1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110</v>
      </c>
      <c r="P476" s="10">
        <f t="shared" si="36"/>
        <v>16465</v>
      </c>
      <c r="Q476" s="12" t="s">
        <v>8308</v>
      </c>
      <c r="R476" s="11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 s="16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109</v>
      </c>
      <c r="P477" s="10">
        <f t="shared" si="36"/>
        <v>0</v>
      </c>
      <c r="Q477" s="12" t="s">
        <v>8308</v>
      </c>
      <c r="R477" s="11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 s="16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109</v>
      </c>
      <c r="P478" s="10">
        <f t="shared" si="36"/>
        <v>131.38</v>
      </c>
      <c r="Q478" s="12" t="s">
        <v>8308</v>
      </c>
      <c r="R478" s="11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 s="16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108</v>
      </c>
      <c r="P479" s="10">
        <f t="shared" si="36"/>
        <v>0</v>
      </c>
      <c r="Q479" s="12" t="s">
        <v>8308</v>
      </c>
      <c r="R479" s="11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 s="16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295</v>
      </c>
      <c r="P480" s="10">
        <f t="shared" si="36"/>
        <v>0</v>
      </c>
      <c r="Q480" s="12" t="s">
        <v>8308</v>
      </c>
      <c r="R480" s="11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 s="16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108</v>
      </c>
      <c r="P481" s="10">
        <f t="shared" si="36"/>
        <v>294.55</v>
      </c>
      <c r="Q481" s="12" t="s">
        <v>8308</v>
      </c>
      <c r="R481" s="1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 s="16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101</v>
      </c>
      <c r="P482" s="10">
        <f t="shared" si="36"/>
        <v>115.47</v>
      </c>
      <c r="Q482" s="12" t="s">
        <v>8308</v>
      </c>
      <c r="R482" s="11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 s="16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108</v>
      </c>
      <c r="P483" s="10">
        <f t="shared" si="36"/>
        <v>768.82</v>
      </c>
      <c r="Q483" s="12" t="s">
        <v>8308</v>
      </c>
      <c r="R483" s="11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 s="16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107</v>
      </c>
      <c r="P484" s="10">
        <f t="shared" si="36"/>
        <v>16000</v>
      </c>
      <c r="Q484" s="12" t="s">
        <v>8308</v>
      </c>
      <c r="R484" s="11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 s="16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114</v>
      </c>
      <c r="P485" s="10">
        <f t="shared" si="36"/>
        <v>108.41</v>
      </c>
      <c r="Q485" s="12" t="s">
        <v>8308</v>
      </c>
      <c r="R485" s="11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 s="1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159</v>
      </c>
      <c r="P486" s="10">
        <f t="shared" si="36"/>
        <v>1448.14</v>
      </c>
      <c r="Q486" s="12" t="s">
        <v>8308</v>
      </c>
      <c r="R486" s="11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 s="16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106</v>
      </c>
      <c r="P487" s="10">
        <f t="shared" si="36"/>
        <v>127.35</v>
      </c>
      <c r="Q487" s="12" t="s">
        <v>8308</v>
      </c>
      <c r="R487" s="11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 s="16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636</v>
      </c>
      <c r="P488" s="10">
        <f t="shared" si="36"/>
        <v>15903.5</v>
      </c>
      <c r="Q488" s="12" t="s">
        <v>8308</v>
      </c>
      <c r="R488" s="11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 s="16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40</v>
      </c>
      <c r="P489" s="10">
        <f t="shared" si="36"/>
        <v>0</v>
      </c>
      <c r="Q489" s="12" t="s">
        <v>8308</v>
      </c>
      <c r="R489" s="11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 s="16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105</v>
      </c>
      <c r="P490" s="10">
        <f t="shared" si="36"/>
        <v>0</v>
      </c>
      <c r="Q490" s="12" t="s">
        <v>8308</v>
      </c>
      <c r="R490" s="11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 s="16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105</v>
      </c>
      <c r="P491" s="10">
        <f t="shared" si="36"/>
        <v>5248</v>
      </c>
      <c r="Q491" s="12" t="s">
        <v>8308</v>
      </c>
      <c r="R491" s="1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 s="16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524</v>
      </c>
      <c r="P492" s="10">
        <f t="shared" si="36"/>
        <v>0</v>
      </c>
      <c r="Q492" s="12" t="s">
        <v>8308</v>
      </c>
      <c r="R492" s="11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 s="16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105</v>
      </c>
      <c r="P493" s="10">
        <f t="shared" si="36"/>
        <v>0</v>
      </c>
      <c r="Q493" s="12" t="s">
        <v>8308</v>
      </c>
      <c r="R493" s="11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 s="16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101</v>
      </c>
      <c r="P494" s="10">
        <f t="shared" si="36"/>
        <v>0</v>
      </c>
      <c r="Q494" s="12" t="s">
        <v>8308</v>
      </c>
      <c r="R494" s="11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 s="16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105</v>
      </c>
      <c r="P495" s="10">
        <f t="shared" si="36"/>
        <v>0</v>
      </c>
      <c r="Q495" s="12" t="s">
        <v>8308</v>
      </c>
      <c r="R495" s="11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157</v>
      </c>
      <c r="P496" s="10">
        <f t="shared" si="36"/>
        <v>5232</v>
      </c>
      <c r="Q496" s="12" t="s">
        <v>8308</v>
      </c>
      <c r="R496" s="11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105</v>
      </c>
      <c r="P497" s="10">
        <f t="shared" si="36"/>
        <v>0</v>
      </c>
      <c r="Q497" s="12" t="s">
        <v>8308</v>
      </c>
      <c r="R497" s="11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157</v>
      </c>
      <c r="P498" s="10">
        <f t="shared" si="36"/>
        <v>15673.44</v>
      </c>
      <c r="Q498" s="12" t="s">
        <v>8308</v>
      </c>
      <c r="R498" s="11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112</v>
      </c>
      <c r="P499" s="10">
        <f t="shared" si="36"/>
        <v>5217</v>
      </c>
      <c r="Q499" s="12" t="s">
        <v>8308</v>
      </c>
      <c r="R499" s="11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112</v>
      </c>
      <c r="P500" s="10">
        <f t="shared" si="36"/>
        <v>711.36</v>
      </c>
      <c r="Q500" s="12" t="s">
        <v>8308</v>
      </c>
      <c r="R500" s="11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104</v>
      </c>
      <c r="P501" s="10">
        <f t="shared" si="36"/>
        <v>600.25</v>
      </c>
      <c r="Q501" s="12" t="s">
        <v>8308</v>
      </c>
      <c r="R501" s="1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104</v>
      </c>
      <c r="P502" s="10">
        <f t="shared" si="36"/>
        <v>3899.25</v>
      </c>
      <c r="Q502" s="12" t="s">
        <v>8308</v>
      </c>
      <c r="R502" s="11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104</v>
      </c>
      <c r="P503" s="10">
        <f t="shared" si="36"/>
        <v>0</v>
      </c>
      <c r="Q503" s="12" t="s">
        <v>8308</v>
      </c>
      <c r="R503" s="11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156</v>
      </c>
      <c r="P504" s="10">
        <f t="shared" si="36"/>
        <v>3897.75</v>
      </c>
      <c r="Q504" s="12" t="s">
        <v>8308</v>
      </c>
      <c r="R504" s="11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104</v>
      </c>
      <c r="P505" s="10">
        <f t="shared" si="36"/>
        <v>1729.44</v>
      </c>
      <c r="Q505" s="12" t="s">
        <v>8308</v>
      </c>
      <c r="R505" s="11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104</v>
      </c>
      <c r="P506" s="10">
        <f t="shared" si="36"/>
        <v>3107</v>
      </c>
      <c r="Q506" s="12" t="s">
        <v>8308</v>
      </c>
      <c r="R506" s="11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155</v>
      </c>
      <c r="P507" s="10">
        <f t="shared" si="36"/>
        <v>1109.29</v>
      </c>
      <c r="Q507" s="12" t="s">
        <v>8308</v>
      </c>
      <c r="R507" s="11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172</v>
      </c>
      <c r="P508" s="10">
        <f t="shared" si="36"/>
        <v>15505</v>
      </c>
      <c r="Q508" s="12" t="s">
        <v>8308</v>
      </c>
      <c r="R508" s="11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103</v>
      </c>
      <c r="P509" s="10">
        <f t="shared" si="36"/>
        <v>1548.1</v>
      </c>
      <c r="Q509" s="12" t="s">
        <v>8308</v>
      </c>
      <c r="R509" s="11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154</v>
      </c>
      <c r="P510" s="10">
        <f t="shared" si="36"/>
        <v>5147.67</v>
      </c>
      <c r="Q510" s="12" t="s">
        <v>8308</v>
      </c>
      <c r="R510" s="11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119</v>
      </c>
      <c r="P511" s="10">
        <f t="shared" si="36"/>
        <v>15435.55</v>
      </c>
      <c r="Q511" s="12" t="s">
        <v>8308</v>
      </c>
      <c r="R511" s="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15</v>
      </c>
      <c r="P512" s="10">
        <f t="shared" si="36"/>
        <v>0</v>
      </c>
      <c r="Q512" s="12" t="s">
        <v>8308</v>
      </c>
      <c r="R512" s="11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102</v>
      </c>
      <c r="P513" s="10">
        <f t="shared" si="36"/>
        <v>3067</v>
      </c>
      <c r="Q513" s="12" t="s">
        <v>8308</v>
      </c>
      <c r="R513" s="11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102</v>
      </c>
      <c r="P514" s="10">
        <f t="shared" si="36"/>
        <v>7663.5</v>
      </c>
      <c r="Q514" s="12" t="s">
        <v>8308</v>
      </c>
      <c r="R514" s="11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102</v>
      </c>
      <c r="P515" s="10">
        <f t="shared" ref="P515:P578" si="41">IFERROR(ROUND(E515/L515,2),0)</f>
        <v>225.27</v>
      </c>
      <c r="Q515" s="12" t="s">
        <v>8308</v>
      </c>
      <c r="R515" s="11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102</v>
      </c>
      <c r="P516" s="10">
        <f t="shared" si="41"/>
        <v>5105</v>
      </c>
      <c r="Q516" s="12" t="s">
        <v>8308</v>
      </c>
      <c r="R516" s="11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102</v>
      </c>
      <c r="P517" s="10">
        <f t="shared" si="41"/>
        <v>449.56</v>
      </c>
      <c r="Q517" s="12" t="s">
        <v>8308</v>
      </c>
      <c r="R517" s="11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61</v>
      </c>
      <c r="P518" s="10">
        <f t="shared" si="41"/>
        <v>0</v>
      </c>
      <c r="Q518" s="12" t="s">
        <v>8308</v>
      </c>
      <c r="R518" s="11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305</v>
      </c>
      <c r="P519" s="10">
        <f t="shared" si="41"/>
        <v>5091</v>
      </c>
      <c r="Q519" s="12" t="s">
        <v>8308</v>
      </c>
      <c r="R519" s="11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102</v>
      </c>
      <c r="P520" s="10">
        <f t="shared" si="41"/>
        <v>0</v>
      </c>
      <c r="Q520" s="12" t="s">
        <v>8308</v>
      </c>
      <c r="R520" s="11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102</v>
      </c>
      <c r="P521" s="10">
        <f t="shared" si="41"/>
        <v>217.57</v>
      </c>
      <c r="Q521" s="12" t="s">
        <v>8308</v>
      </c>
      <c r="R521" s="1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24">
        <f t="shared" si="41"/>
        <v>447.94</v>
      </c>
      <c r="Q522" s="12" t="s">
        <v>8315</v>
      </c>
      <c r="R522" s="11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101</v>
      </c>
      <c r="P523" s="24">
        <f t="shared" si="41"/>
        <v>271.19</v>
      </c>
      <c r="Q523" s="12" t="s">
        <v>8315</v>
      </c>
      <c r="R523" s="11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101</v>
      </c>
      <c r="P524" s="24">
        <f t="shared" si="41"/>
        <v>489.4</v>
      </c>
      <c r="Q524" s="12" t="s">
        <v>8315</v>
      </c>
      <c r="R524" s="11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101</v>
      </c>
      <c r="P525" s="24">
        <f t="shared" si="41"/>
        <v>180.07</v>
      </c>
      <c r="Q525" s="12" t="s">
        <v>8315</v>
      </c>
      <c r="R525" s="11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302</v>
      </c>
      <c r="P526" s="24">
        <f t="shared" si="41"/>
        <v>116.32</v>
      </c>
      <c r="Q526" s="12" t="s">
        <v>8315</v>
      </c>
      <c r="R526" s="11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101</v>
      </c>
      <c r="P527" s="24">
        <f t="shared" si="41"/>
        <v>1257.5899999999999</v>
      </c>
      <c r="Q527" s="12" t="s">
        <v>8315</v>
      </c>
      <c r="R527" s="11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191</v>
      </c>
      <c r="P528" s="24">
        <f t="shared" si="41"/>
        <v>655.52</v>
      </c>
      <c r="Q528" s="12" t="s">
        <v>8315</v>
      </c>
      <c r="R528" s="11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537</v>
      </c>
      <c r="P529" s="24">
        <f t="shared" si="41"/>
        <v>95.18</v>
      </c>
      <c r="Q529" s="12" t="s">
        <v>8315</v>
      </c>
      <c r="R529" s="11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113</v>
      </c>
      <c r="P530" s="24">
        <f t="shared" si="41"/>
        <v>491.67</v>
      </c>
      <c r="Q530" s="12" t="s">
        <v>8315</v>
      </c>
      <c r="R530" s="11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143</v>
      </c>
      <c r="P531" s="24">
        <f t="shared" si="41"/>
        <v>814.06</v>
      </c>
      <c r="Q531" s="12" t="s">
        <v>8315</v>
      </c>
      <c r="R531" s="1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73</v>
      </c>
      <c r="P532" s="24">
        <f t="shared" si="41"/>
        <v>503.38</v>
      </c>
      <c r="Q532" s="12" t="s">
        <v>8315</v>
      </c>
      <c r="R532" s="11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145</v>
      </c>
      <c r="P533" s="24">
        <f t="shared" si="41"/>
        <v>468.1</v>
      </c>
      <c r="Q533" s="12" t="s">
        <v>8315</v>
      </c>
      <c r="R533" s="11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111</v>
      </c>
      <c r="P534" s="24">
        <f t="shared" si="41"/>
        <v>83.53</v>
      </c>
      <c r="Q534" s="12" t="s">
        <v>8315</v>
      </c>
      <c r="R534" s="11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144</v>
      </c>
      <c r="P535" s="24">
        <f t="shared" si="41"/>
        <v>849.26</v>
      </c>
      <c r="Q535" s="12" t="s">
        <v>8315</v>
      </c>
      <c r="R535" s="11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11</v>
      </c>
      <c r="P536" s="24">
        <f t="shared" si="41"/>
        <v>297.98</v>
      </c>
      <c r="Q536" s="12" t="s">
        <v>8315</v>
      </c>
      <c r="R536" s="11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28</v>
      </c>
      <c r="P537" s="24">
        <f t="shared" si="41"/>
        <v>240.73</v>
      </c>
      <c r="Q537" s="12" t="s">
        <v>8315</v>
      </c>
      <c r="R537" s="11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24">
        <f t="shared" si="41"/>
        <v>363.85</v>
      </c>
      <c r="Q538" s="12" t="s">
        <v>8315</v>
      </c>
      <c r="R538" s="11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283</v>
      </c>
      <c r="P539" s="24">
        <f t="shared" si="41"/>
        <v>240.1</v>
      </c>
      <c r="Q539" s="12" t="s">
        <v>8315</v>
      </c>
      <c r="R539" s="11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128</v>
      </c>
      <c r="P540" s="24">
        <f t="shared" si="41"/>
        <v>234.7</v>
      </c>
      <c r="Q540" s="12" t="s">
        <v>8315</v>
      </c>
      <c r="R540" s="11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281</v>
      </c>
      <c r="P541" s="24">
        <f t="shared" si="41"/>
        <v>702.75</v>
      </c>
      <c r="Q541" s="12" t="s">
        <v>8315</v>
      </c>
      <c r="R541" s="1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30000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 s="16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47</v>
      </c>
      <c r="P542" s="10">
        <f t="shared" si="41"/>
        <v>14000</v>
      </c>
      <c r="Q542" s="12" t="s">
        <v>8317</v>
      </c>
      <c r="R542" s="11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12000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 s="16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117</v>
      </c>
      <c r="P543" s="10">
        <f t="shared" si="41"/>
        <v>14000</v>
      </c>
      <c r="Q543" s="12" t="s">
        <v>8317</v>
      </c>
      <c r="R543" s="11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 s="16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111</v>
      </c>
      <c r="P544" s="10">
        <f t="shared" si="41"/>
        <v>13864.17</v>
      </c>
      <c r="Q544" s="12" t="s">
        <v>8317</v>
      </c>
      <c r="R544" s="11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 s="16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347</v>
      </c>
      <c r="P545" s="10">
        <f t="shared" si="41"/>
        <v>6932</v>
      </c>
      <c r="Q545" s="12" t="s">
        <v>8317</v>
      </c>
      <c r="R545" s="11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 s="1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57</v>
      </c>
      <c r="P546" s="10">
        <f t="shared" si="41"/>
        <v>6923</v>
      </c>
      <c r="Q546" s="12" t="s">
        <v>8317</v>
      </c>
      <c r="R546" s="11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 s="16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114</v>
      </c>
      <c r="P547" s="10">
        <f t="shared" si="41"/>
        <v>403.76</v>
      </c>
      <c r="Q547" s="12" t="s">
        <v>8317</v>
      </c>
      <c r="R547" s="11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 s="16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171</v>
      </c>
      <c r="P548" s="10">
        <f t="shared" si="41"/>
        <v>6852.17</v>
      </c>
      <c r="Q548" s="12" t="s">
        <v>8317</v>
      </c>
      <c r="R548" s="11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 s="16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27</v>
      </c>
      <c r="P549" s="10">
        <f t="shared" si="41"/>
        <v>0</v>
      </c>
      <c r="Q549" s="12" t="s">
        <v>8317</v>
      </c>
      <c r="R549" s="11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 s="16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109</v>
      </c>
      <c r="P550" s="10">
        <f t="shared" si="41"/>
        <v>13685.99</v>
      </c>
      <c r="Q550" s="12" t="s">
        <v>8317</v>
      </c>
      <c r="R550" s="11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 s="16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136</v>
      </c>
      <c r="P551" s="10">
        <f t="shared" si="41"/>
        <v>1701.75</v>
      </c>
      <c r="Q551" s="12" t="s">
        <v>8317</v>
      </c>
      <c r="R551" s="1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 s="16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1357</v>
      </c>
      <c r="P552" s="10">
        <f t="shared" si="41"/>
        <v>3391.5</v>
      </c>
      <c r="Q552" s="12" t="s">
        <v>8317</v>
      </c>
      <c r="R552" s="11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 s="16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271</v>
      </c>
      <c r="P553" s="10">
        <f t="shared" si="41"/>
        <v>483.36</v>
      </c>
      <c r="Q553" s="12" t="s">
        <v>8317</v>
      </c>
      <c r="R553" s="11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 s="16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135</v>
      </c>
      <c r="P554" s="10">
        <f t="shared" si="41"/>
        <v>0</v>
      </c>
      <c r="Q554" s="12" t="s">
        <v>8317</v>
      </c>
      <c r="R554" s="11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 s="16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154</v>
      </c>
      <c r="P555" s="10">
        <f t="shared" si="41"/>
        <v>2246.69</v>
      </c>
      <c r="Q555" s="12" t="s">
        <v>8317</v>
      </c>
      <c r="R555" s="11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 s="1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105</v>
      </c>
      <c r="P556" s="10">
        <f t="shared" si="41"/>
        <v>611.41</v>
      </c>
      <c r="Q556" s="12" t="s">
        <v>8317</v>
      </c>
      <c r="R556" s="11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 s="16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103</v>
      </c>
      <c r="P557" s="10">
        <f t="shared" si="41"/>
        <v>0</v>
      </c>
      <c r="Q557" s="12" t="s">
        <v>8317</v>
      </c>
      <c r="R557" s="11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 s="16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199</v>
      </c>
      <c r="P558" s="10">
        <f t="shared" si="41"/>
        <v>13323</v>
      </c>
      <c r="Q558" s="12" t="s">
        <v>8317</v>
      </c>
      <c r="R558" s="11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 s="16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44</v>
      </c>
      <c r="P559" s="10">
        <f t="shared" si="41"/>
        <v>664.8</v>
      </c>
      <c r="Q559" s="12" t="s">
        <v>8317</v>
      </c>
      <c r="R559" s="11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 s="16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102</v>
      </c>
      <c r="P560" s="10">
        <f t="shared" si="41"/>
        <v>0</v>
      </c>
      <c r="Q560" s="12" t="s">
        <v>8317</v>
      </c>
      <c r="R560" s="11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 s="16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111</v>
      </c>
      <c r="P561" s="10">
        <f t="shared" si="41"/>
        <v>13279</v>
      </c>
      <c r="Q561" s="12" t="s">
        <v>8317</v>
      </c>
      <c r="R561" s="1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 s="16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147</v>
      </c>
      <c r="P562" s="10">
        <f t="shared" si="41"/>
        <v>4409.33</v>
      </c>
      <c r="Q562" s="12" t="s">
        <v>8317</v>
      </c>
      <c r="R562" s="11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 s="16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105</v>
      </c>
      <c r="P563" s="10">
        <f t="shared" si="41"/>
        <v>6590</v>
      </c>
      <c r="Q563" s="12" t="s">
        <v>8317</v>
      </c>
      <c r="R563" s="11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 s="16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101</v>
      </c>
      <c r="P564" s="10">
        <f t="shared" si="41"/>
        <v>0</v>
      </c>
      <c r="Q564" s="12" t="s">
        <v>8317</v>
      </c>
      <c r="R564" s="11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 s="16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109</v>
      </c>
      <c r="P565" s="10">
        <f t="shared" si="41"/>
        <v>6560.5</v>
      </c>
      <c r="Q565" s="12" t="s">
        <v>8317</v>
      </c>
      <c r="R565" s="11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 s="1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262</v>
      </c>
      <c r="P566" s="10">
        <f t="shared" si="41"/>
        <v>13114</v>
      </c>
      <c r="Q566" s="12" t="s">
        <v>8317</v>
      </c>
      <c r="R566" s="11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 s="16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101</v>
      </c>
      <c r="P567" s="10">
        <f t="shared" si="41"/>
        <v>0</v>
      </c>
      <c r="Q567" s="12" t="s">
        <v>8317</v>
      </c>
      <c r="R567" s="11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 s="16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104</v>
      </c>
      <c r="P568" s="10">
        <f t="shared" si="41"/>
        <v>13014</v>
      </c>
      <c r="Q568" s="12" t="s">
        <v>8317</v>
      </c>
      <c r="R568" s="11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 s="16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132</v>
      </c>
      <c r="P569" s="10">
        <f t="shared" si="41"/>
        <v>0</v>
      </c>
      <c r="Q569" s="12" t="s">
        <v>8317</v>
      </c>
      <c r="R569" s="11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 s="16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104</v>
      </c>
      <c r="P570" s="10">
        <f t="shared" si="41"/>
        <v>2585.87</v>
      </c>
      <c r="Q570" s="12" t="s">
        <v>8317</v>
      </c>
      <c r="R570" s="11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 s="16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112</v>
      </c>
      <c r="P571" s="10">
        <f t="shared" si="41"/>
        <v>12879</v>
      </c>
      <c r="Q571" s="12" t="s">
        <v>8317</v>
      </c>
      <c r="R571" s="1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 s="16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107</v>
      </c>
      <c r="P572" s="10">
        <f t="shared" si="41"/>
        <v>12870</v>
      </c>
      <c r="Q572" s="12" t="s">
        <v>8317</v>
      </c>
      <c r="R572" s="11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 s="16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21</v>
      </c>
      <c r="P573" s="10">
        <f t="shared" si="41"/>
        <v>6409</v>
      </c>
      <c r="Q573" s="12" t="s">
        <v>8317</v>
      </c>
      <c r="R573" s="11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 s="16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128</v>
      </c>
      <c r="P574" s="10">
        <f t="shared" si="41"/>
        <v>0</v>
      </c>
      <c r="Q574" s="12" t="s">
        <v>8317</v>
      </c>
      <c r="R574" s="11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 s="16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128</v>
      </c>
      <c r="P575" s="10">
        <f t="shared" si="41"/>
        <v>1422.22</v>
      </c>
      <c r="Q575" s="12" t="s">
        <v>8317</v>
      </c>
      <c r="R575" s="11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 s="1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128</v>
      </c>
      <c r="P576" s="10">
        <f t="shared" si="41"/>
        <v>3198.75</v>
      </c>
      <c r="Q576" s="12" t="s">
        <v>8317</v>
      </c>
      <c r="R576" s="11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 s="16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26</v>
      </c>
      <c r="P577" s="10">
        <f t="shared" si="41"/>
        <v>3198</v>
      </c>
      <c r="Q577" s="12" t="s">
        <v>8317</v>
      </c>
      <c r="R577" s="11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 s="16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120</v>
      </c>
      <c r="P578" s="10">
        <f t="shared" si="41"/>
        <v>12772.6</v>
      </c>
      <c r="Q578" s="12" t="s">
        <v>8317</v>
      </c>
      <c r="R578" s="11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 s="16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127</v>
      </c>
      <c r="P579" s="10">
        <f t="shared" ref="P579:P642" si="46">IFERROR(ROUND(E579/L579,2),0)</f>
        <v>12730.42</v>
      </c>
      <c r="Q579" s="12" t="s">
        <v>8317</v>
      </c>
      <c r="R579" s="11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 s="16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106</v>
      </c>
      <c r="P580" s="10">
        <f t="shared" si="46"/>
        <v>1809.71</v>
      </c>
      <c r="Q580" s="12" t="s">
        <v>8317</v>
      </c>
      <c r="R580" s="11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 s="16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253</v>
      </c>
      <c r="P581" s="10">
        <f t="shared" si="46"/>
        <v>2525.4</v>
      </c>
      <c r="Q581" s="12" t="s">
        <v>8317</v>
      </c>
      <c r="R581" s="1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 s="16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103</v>
      </c>
      <c r="P582" s="10">
        <f t="shared" si="46"/>
        <v>12571</v>
      </c>
      <c r="Q582" s="12" t="s">
        <v>8317</v>
      </c>
      <c r="R582" s="11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 s="16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100</v>
      </c>
      <c r="P583" s="10">
        <f t="shared" si="46"/>
        <v>0</v>
      </c>
      <c r="Q583" s="12" t="s">
        <v>8317</v>
      </c>
      <c r="R583" s="11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 s="16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70</v>
      </c>
      <c r="P584" s="10">
        <f t="shared" si="46"/>
        <v>0</v>
      </c>
      <c r="Q584" s="12" t="s">
        <v>8317</v>
      </c>
      <c r="R584" s="11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 s="16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31</v>
      </c>
      <c r="P585" s="10">
        <f t="shared" si="46"/>
        <v>12446</v>
      </c>
      <c r="Q585" s="12" t="s">
        <v>8317</v>
      </c>
      <c r="R585" s="11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 s="1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497</v>
      </c>
      <c r="P586" s="10">
        <f t="shared" si="46"/>
        <v>6206.5</v>
      </c>
      <c r="Q586" s="12" t="s">
        <v>8317</v>
      </c>
      <c r="R586" s="11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 s="16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123</v>
      </c>
      <c r="P587" s="10">
        <f t="shared" si="46"/>
        <v>0</v>
      </c>
      <c r="Q587" s="12" t="s">
        <v>8317</v>
      </c>
      <c r="R587" s="11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 s="16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124</v>
      </c>
      <c r="P588" s="10">
        <f t="shared" si="46"/>
        <v>3100.15</v>
      </c>
      <c r="Q588" s="12" t="s">
        <v>8317</v>
      </c>
      <c r="R588" s="11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 s="16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124</v>
      </c>
      <c r="P589" s="10">
        <f t="shared" si="46"/>
        <v>1764.71</v>
      </c>
      <c r="Q589" s="12" t="s">
        <v>8317</v>
      </c>
      <c r="R589" s="11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 s="16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103</v>
      </c>
      <c r="P590" s="10">
        <f t="shared" si="46"/>
        <v>6174.25</v>
      </c>
      <c r="Q590" s="12" t="s">
        <v>8317</v>
      </c>
      <c r="R590" s="11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 s="16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123</v>
      </c>
      <c r="P591" s="10">
        <f t="shared" si="46"/>
        <v>12325</v>
      </c>
      <c r="Q591" s="12" t="s">
        <v>8317</v>
      </c>
      <c r="R591" s="1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 s="16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246</v>
      </c>
      <c r="P592" s="10">
        <f t="shared" si="46"/>
        <v>1369</v>
      </c>
      <c r="Q592" s="12" t="s">
        <v>8317</v>
      </c>
      <c r="R592" s="11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 s="16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102</v>
      </c>
      <c r="P593" s="10">
        <f t="shared" si="46"/>
        <v>6128</v>
      </c>
      <c r="Q593" s="12" t="s">
        <v>8317</v>
      </c>
      <c r="R593" s="11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 s="16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102</v>
      </c>
      <c r="P594" s="10">
        <f t="shared" si="46"/>
        <v>12252</v>
      </c>
      <c r="Q594" s="12" t="s">
        <v>8317</v>
      </c>
      <c r="R594" s="11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 s="16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102</v>
      </c>
      <c r="P595" s="10">
        <f t="shared" si="46"/>
        <v>1747</v>
      </c>
      <c r="Q595" s="12" t="s">
        <v>8317</v>
      </c>
      <c r="R595" s="11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 s="1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122</v>
      </c>
      <c r="P596" s="10">
        <f t="shared" si="46"/>
        <v>6089</v>
      </c>
      <c r="Q596" s="12" t="s">
        <v>8317</v>
      </c>
      <c r="R596" s="11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12000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 s="16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101</v>
      </c>
      <c r="P597" s="10">
        <f t="shared" si="46"/>
        <v>1520.63</v>
      </c>
      <c r="Q597" s="12" t="s">
        <v>8317</v>
      </c>
      <c r="R597" s="11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10000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 s="16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122</v>
      </c>
      <c r="P598" s="10">
        <f t="shared" si="46"/>
        <v>6082.5</v>
      </c>
      <c r="Q598" s="12" t="s">
        <v>8317</v>
      </c>
      <c r="R598" s="11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 s="16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121</v>
      </c>
      <c r="P599" s="10">
        <f t="shared" si="46"/>
        <v>6055</v>
      </c>
      <c r="Q599" s="12" t="s">
        <v>8317</v>
      </c>
      <c r="R599" s="11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 s="16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110</v>
      </c>
      <c r="P600" s="10">
        <f t="shared" si="46"/>
        <v>1729.43</v>
      </c>
      <c r="Q600" s="12" t="s">
        <v>8317</v>
      </c>
      <c r="R600" s="11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 s="16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101</v>
      </c>
      <c r="P601" s="10">
        <f t="shared" si="46"/>
        <v>6047.5</v>
      </c>
      <c r="Q601" s="12" t="s">
        <v>8317</v>
      </c>
      <c r="R601" s="1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 s="16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100</v>
      </c>
      <c r="P602" s="10">
        <f t="shared" si="46"/>
        <v>12042</v>
      </c>
      <c r="Q602" s="12" t="s">
        <v>8317</v>
      </c>
      <c r="R602" s="11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 s="16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120</v>
      </c>
      <c r="P603" s="10">
        <f t="shared" si="46"/>
        <v>2006.94</v>
      </c>
      <c r="Q603" s="12" t="s">
        <v>8317</v>
      </c>
      <c r="R603" s="11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 s="16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100</v>
      </c>
      <c r="P604" s="10">
        <f t="shared" si="46"/>
        <v>0</v>
      </c>
      <c r="Q604" s="12" t="s">
        <v>8317</v>
      </c>
      <c r="R604" s="11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 s="16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107</v>
      </c>
      <c r="P605" s="10">
        <f t="shared" si="46"/>
        <v>923.63</v>
      </c>
      <c r="Q605" s="12" t="s">
        <v>8317</v>
      </c>
      <c r="R605" s="11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 s="1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150</v>
      </c>
      <c r="P606" s="10">
        <f t="shared" si="46"/>
        <v>0</v>
      </c>
      <c r="Q606" s="12" t="s">
        <v>8317</v>
      </c>
      <c r="R606" s="11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12000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 s="16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100</v>
      </c>
      <c r="P607" s="10">
        <f t="shared" si="46"/>
        <v>1500</v>
      </c>
      <c r="Q607" s="12" t="s">
        <v>8317</v>
      </c>
      <c r="R607" s="11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9665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 s="16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124</v>
      </c>
      <c r="P608" s="10">
        <f t="shared" si="46"/>
        <v>12000</v>
      </c>
      <c r="Q608" s="12" t="s">
        <v>8317</v>
      </c>
      <c r="R608" s="11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12000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 s="16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100</v>
      </c>
      <c r="P609" s="10">
        <f t="shared" si="46"/>
        <v>0</v>
      </c>
      <c r="Q609" s="12" t="s">
        <v>8317</v>
      </c>
      <c r="R609" s="11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 s="16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120</v>
      </c>
      <c r="P610" s="10">
        <f t="shared" si="46"/>
        <v>2399.6</v>
      </c>
      <c r="Q610" s="12" t="s">
        <v>8317</v>
      </c>
      <c r="R610" s="11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 s="16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141</v>
      </c>
      <c r="P611" s="10">
        <f t="shared" si="46"/>
        <v>11992</v>
      </c>
      <c r="Q611" s="12" t="s">
        <v>8317</v>
      </c>
      <c r="R611" s="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 s="16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12</v>
      </c>
      <c r="P612" s="10">
        <f t="shared" si="46"/>
        <v>0</v>
      </c>
      <c r="Q612" s="12" t="s">
        <v>8317</v>
      </c>
      <c r="R612" s="11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 s="16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40</v>
      </c>
      <c r="P613" s="10">
        <f t="shared" si="46"/>
        <v>0</v>
      </c>
      <c r="Q613" s="12" t="s">
        <v>8317</v>
      </c>
      <c r="R613" s="11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 s="16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119</v>
      </c>
      <c r="P614" s="10">
        <f t="shared" si="46"/>
        <v>0</v>
      </c>
      <c r="Q614" s="12" t="s">
        <v>8317</v>
      </c>
      <c r="R614" s="11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 s="16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39</v>
      </c>
      <c r="P615" s="10">
        <f t="shared" si="46"/>
        <v>97.75</v>
      </c>
      <c r="Q615" s="12" t="s">
        <v>8317</v>
      </c>
      <c r="R615" s="11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 s="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118</v>
      </c>
      <c r="P616" s="10">
        <f t="shared" si="46"/>
        <v>0</v>
      </c>
      <c r="Q616" s="12" t="s">
        <v>8317</v>
      </c>
      <c r="R616" s="11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 s="16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147</v>
      </c>
      <c r="P617" s="10">
        <f t="shared" si="46"/>
        <v>0</v>
      </c>
      <c r="Q617" s="12" t="s">
        <v>8317</v>
      </c>
      <c r="R617" s="11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 s="16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100</v>
      </c>
      <c r="P618" s="10">
        <f t="shared" si="46"/>
        <v>0</v>
      </c>
      <c r="Q618" s="12" t="s">
        <v>8317</v>
      </c>
      <c r="R618" s="11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 s="16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235</v>
      </c>
      <c r="P619" s="10">
        <f t="shared" si="46"/>
        <v>3915</v>
      </c>
      <c r="Q619" s="12" t="s">
        <v>8317</v>
      </c>
      <c r="R619" s="11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 s="16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1174</v>
      </c>
      <c r="P620" s="10">
        <f t="shared" si="46"/>
        <v>0</v>
      </c>
      <c r="Q620" s="12" t="s">
        <v>8317</v>
      </c>
      <c r="R620" s="11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 s="16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117</v>
      </c>
      <c r="P621" s="10">
        <f t="shared" si="46"/>
        <v>11727</v>
      </c>
      <c r="Q621" s="12" t="s">
        <v>8317</v>
      </c>
      <c r="R621" s="1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 s="16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8</v>
      </c>
      <c r="P622" s="10">
        <f t="shared" si="46"/>
        <v>11683</v>
      </c>
      <c r="Q622" s="12" t="s">
        <v>8317</v>
      </c>
      <c r="R622" s="11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 s="16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117</v>
      </c>
      <c r="P623" s="10">
        <f t="shared" si="46"/>
        <v>3885.33</v>
      </c>
      <c r="Q623" s="12" t="s">
        <v>8317</v>
      </c>
      <c r="R623" s="11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 s="16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155</v>
      </c>
      <c r="P624" s="10">
        <f t="shared" si="46"/>
        <v>1294.44</v>
      </c>
      <c r="Q624" s="12" t="s">
        <v>8317</v>
      </c>
      <c r="R624" s="11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 s="16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137</v>
      </c>
      <c r="P625" s="10">
        <f t="shared" si="46"/>
        <v>0</v>
      </c>
      <c r="Q625" s="12" t="s">
        <v>8317</v>
      </c>
      <c r="R625" s="11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 s="1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116</v>
      </c>
      <c r="P626" s="10">
        <f t="shared" si="46"/>
        <v>0</v>
      </c>
      <c r="Q626" s="12" t="s">
        <v>8317</v>
      </c>
      <c r="R626" s="11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 s="16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41</v>
      </c>
      <c r="P627" s="10">
        <f t="shared" si="46"/>
        <v>0</v>
      </c>
      <c r="Q627" s="12" t="s">
        <v>8317</v>
      </c>
      <c r="R627" s="11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 s="16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116</v>
      </c>
      <c r="P628" s="10">
        <f t="shared" si="46"/>
        <v>296.69</v>
      </c>
      <c r="Q628" s="12" t="s">
        <v>8317</v>
      </c>
      <c r="R628" s="11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 s="16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144</v>
      </c>
      <c r="P629" s="10">
        <f t="shared" si="46"/>
        <v>11545.1</v>
      </c>
      <c r="Q629" s="12" t="s">
        <v>8317</v>
      </c>
      <c r="R629" s="11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 s="16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115</v>
      </c>
      <c r="P630" s="10">
        <f t="shared" si="46"/>
        <v>0</v>
      </c>
      <c r="Q630" s="12" t="s">
        <v>8317</v>
      </c>
      <c r="R630" s="11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 s="16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154</v>
      </c>
      <c r="P631" s="10">
        <f t="shared" si="46"/>
        <v>3843.33</v>
      </c>
      <c r="Q631" s="12" t="s">
        <v>8317</v>
      </c>
      <c r="R631" s="1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 s="16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100</v>
      </c>
      <c r="P632" s="10">
        <f t="shared" si="46"/>
        <v>11500</v>
      </c>
      <c r="Q632" s="12" t="s">
        <v>8317</v>
      </c>
      <c r="R632" s="11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 s="16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115</v>
      </c>
      <c r="P633" s="10">
        <f t="shared" si="46"/>
        <v>1274.67</v>
      </c>
      <c r="Q633" s="12" t="s">
        <v>8317</v>
      </c>
      <c r="R633" s="11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 s="16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6</v>
      </c>
      <c r="P634" s="10">
        <f t="shared" si="46"/>
        <v>0</v>
      </c>
      <c r="Q634" s="12" t="s">
        <v>8317</v>
      </c>
      <c r="R634" s="11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 s="16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115</v>
      </c>
      <c r="P635" s="10">
        <f t="shared" si="46"/>
        <v>458</v>
      </c>
      <c r="Q635" s="12" t="s">
        <v>8317</v>
      </c>
      <c r="R635" s="11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 s="1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5</v>
      </c>
      <c r="P636" s="10">
        <f t="shared" si="46"/>
        <v>11432</v>
      </c>
      <c r="Q636" s="12" t="s">
        <v>8317</v>
      </c>
      <c r="R636" s="11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 s="16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134</v>
      </c>
      <c r="P637" s="10">
        <f t="shared" si="46"/>
        <v>11428.19</v>
      </c>
      <c r="Q637" s="12" t="s">
        <v>8317</v>
      </c>
      <c r="R637" s="11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 s="16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114</v>
      </c>
      <c r="P638" s="10">
        <f t="shared" si="46"/>
        <v>11385</v>
      </c>
      <c r="Q638" s="12" t="s">
        <v>8317</v>
      </c>
      <c r="R638" s="11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 s="16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146</v>
      </c>
      <c r="P639" s="10">
        <f t="shared" si="46"/>
        <v>0</v>
      </c>
      <c r="Q639" s="12" t="s">
        <v>8317</v>
      </c>
      <c r="R639" s="11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 s="16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114</v>
      </c>
      <c r="P640" s="10">
        <f t="shared" si="46"/>
        <v>1893.83</v>
      </c>
      <c r="Q640" s="12" t="s">
        <v>8317</v>
      </c>
      <c r="R640" s="11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 s="16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126</v>
      </c>
      <c r="P641" s="10">
        <f t="shared" si="46"/>
        <v>11353</v>
      </c>
      <c r="Q641" s="12" t="s">
        <v>8317</v>
      </c>
      <c r="R641" s="1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 s="16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315</v>
      </c>
      <c r="P642" s="10">
        <f t="shared" si="46"/>
        <v>5672.5</v>
      </c>
      <c r="Q642" s="12" t="s">
        <v>8317</v>
      </c>
      <c r="R642" s="11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 s="16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0">
        <f t="shared" ref="P643:P706" si="51">IFERROR(ROUND(E643/L643,2),0)</f>
        <v>35.99</v>
      </c>
      <c r="Q643" s="12" t="s">
        <v>8317</v>
      </c>
      <c r="R643" s="11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 s="16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287</v>
      </c>
      <c r="P644" s="10">
        <f t="shared" si="51"/>
        <v>5.21</v>
      </c>
      <c r="Q644" s="12" t="s">
        <v>8317</v>
      </c>
      <c r="R644" s="11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 s="16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113</v>
      </c>
      <c r="P645" s="10">
        <f t="shared" si="51"/>
        <v>74.290000000000006</v>
      </c>
      <c r="Q645" s="12" t="s">
        <v>8317</v>
      </c>
      <c r="R645" s="11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 s="1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150</v>
      </c>
      <c r="P646" s="10">
        <f t="shared" si="51"/>
        <v>11</v>
      </c>
      <c r="Q646" s="12" t="s">
        <v>8317</v>
      </c>
      <c r="R646" s="11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 s="16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112</v>
      </c>
      <c r="P647" s="10">
        <f t="shared" si="51"/>
        <v>47.39</v>
      </c>
      <c r="Q647" s="12" t="s">
        <v>8317</v>
      </c>
      <c r="R647" s="11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 s="16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</v>
      </c>
      <c r="P648" s="10">
        <f t="shared" si="51"/>
        <v>415.78</v>
      </c>
      <c r="Q648" s="12" t="s">
        <v>8317</v>
      </c>
      <c r="R648" s="11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 s="16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280</v>
      </c>
      <c r="P649" s="10">
        <f t="shared" si="51"/>
        <v>659.71</v>
      </c>
      <c r="Q649" s="12" t="s">
        <v>8317</v>
      </c>
      <c r="R649" s="11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 s="16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112</v>
      </c>
      <c r="P650" s="10">
        <f t="shared" si="51"/>
        <v>413.93</v>
      </c>
      <c r="Q650" s="12" t="s">
        <v>8317</v>
      </c>
      <c r="R650" s="11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 s="16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112</v>
      </c>
      <c r="P651" s="10">
        <f t="shared" si="51"/>
        <v>136.1</v>
      </c>
      <c r="Q651" s="12" t="s">
        <v>8317</v>
      </c>
      <c r="R651" s="1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 s="16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111</v>
      </c>
      <c r="P652" s="10">
        <f t="shared" si="51"/>
        <v>231.71</v>
      </c>
      <c r="Q652" s="12" t="s">
        <v>8317</v>
      </c>
      <c r="R652" s="11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 s="16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111</v>
      </c>
      <c r="P653" s="10">
        <f t="shared" si="51"/>
        <v>105.66</v>
      </c>
      <c r="Q653" s="12" t="s">
        <v>8317</v>
      </c>
      <c r="R653" s="11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 s="16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129</v>
      </c>
      <c r="P654" s="10">
        <f t="shared" si="51"/>
        <v>396.07</v>
      </c>
      <c r="Q654" s="12" t="s">
        <v>8317</v>
      </c>
      <c r="R654" s="11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 s="16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111</v>
      </c>
      <c r="P655" s="10">
        <f t="shared" si="51"/>
        <v>10</v>
      </c>
      <c r="Q655" s="12" t="s">
        <v>8317</v>
      </c>
      <c r="R655" s="11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 s="1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111</v>
      </c>
      <c r="P656" s="10">
        <f t="shared" si="51"/>
        <v>10.91</v>
      </c>
      <c r="Q656" s="12" t="s">
        <v>8317</v>
      </c>
      <c r="R656" s="11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 s="16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105</v>
      </c>
      <c r="P657" s="10">
        <f t="shared" si="51"/>
        <v>40.31</v>
      </c>
      <c r="Q657" s="12" t="s">
        <v>8317</v>
      </c>
      <c r="R657" s="11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 s="16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28</v>
      </c>
      <c r="P658" s="10">
        <f t="shared" si="51"/>
        <v>126.8</v>
      </c>
      <c r="Q658" s="12" t="s">
        <v>8317</v>
      </c>
      <c r="R658" s="11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 s="16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1462</v>
      </c>
      <c r="P659" s="10">
        <f t="shared" si="51"/>
        <v>110.76</v>
      </c>
      <c r="Q659" s="12" t="s">
        <v>8317</v>
      </c>
      <c r="R659" s="11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 s="16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110</v>
      </c>
      <c r="P660" s="10">
        <f t="shared" si="51"/>
        <v>39.67</v>
      </c>
      <c r="Q660" s="12" t="s">
        <v>8317</v>
      </c>
      <c r="R660" s="11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 s="16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39</v>
      </c>
      <c r="P661" s="10">
        <f t="shared" si="51"/>
        <v>516.48</v>
      </c>
      <c r="Q661" s="12" t="s">
        <v>8317</v>
      </c>
      <c r="R661" s="1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 s="16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542</v>
      </c>
      <c r="P662" s="10">
        <f t="shared" si="51"/>
        <v>602.39</v>
      </c>
      <c r="Q662" s="12" t="s">
        <v>8317</v>
      </c>
      <c r="R662" s="11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 s="16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22</v>
      </c>
      <c r="P663" s="10">
        <f t="shared" si="51"/>
        <v>1201.56</v>
      </c>
      <c r="Q663" s="12" t="s">
        <v>8317</v>
      </c>
      <c r="R663" s="11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 s="16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108</v>
      </c>
      <c r="P664" s="10">
        <f t="shared" si="51"/>
        <v>2701.11</v>
      </c>
      <c r="Q664" s="12" t="s">
        <v>8317</v>
      </c>
      <c r="R664" s="11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 s="16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180</v>
      </c>
      <c r="P665" s="10">
        <f t="shared" si="51"/>
        <v>1543.14</v>
      </c>
      <c r="Q665" s="12" t="s">
        <v>8317</v>
      </c>
      <c r="R665" s="11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 s="1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108</v>
      </c>
      <c r="P666" s="10">
        <f t="shared" si="51"/>
        <v>372.41</v>
      </c>
      <c r="Q666" s="12" t="s">
        <v>8317</v>
      </c>
      <c r="R666" s="11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 s="16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22</v>
      </c>
      <c r="P667" s="10">
        <f t="shared" si="51"/>
        <v>897.92</v>
      </c>
      <c r="Q667" s="12" t="s">
        <v>8317</v>
      </c>
      <c r="R667" s="11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 s="16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107</v>
      </c>
      <c r="P668" s="10">
        <f t="shared" si="51"/>
        <v>2685</v>
      </c>
      <c r="Q668" s="12" t="s">
        <v>8317</v>
      </c>
      <c r="R668" s="11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 s="16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102</v>
      </c>
      <c r="P669" s="10">
        <f t="shared" si="51"/>
        <v>382.5</v>
      </c>
      <c r="Q669" s="12" t="s">
        <v>8317</v>
      </c>
      <c r="R669" s="11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 s="16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126</v>
      </c>
      <c r="P670" s="10">
        <f t="shared" si="51"/>
        <v>428.24</v>
      </c>
      <c r="Q670" s="12" t="s">
        <v>8317</v>
      </c>
      <c r="R670" s="11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 s="16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107</v>
      </c>
      <c r="P671" s="10">
        <f t="shared" si="51"/>
        <v>381.61</v>
      </c>
      <c r="Q671" s="12" t="s">
        <v>8317</v>
      </c>
      <c r="R671" s="1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 s="16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427</v>
      </c>
      <c r="P672" s="10">
        <f t="shared" si="51"/>
        <v>34.450000000000003</v>
      </c>
      <c r="Q672" s="12" t="s">
        <v>8317</v>
      </c>
      <c r="R672" s="11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 s="16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214</v>
      </c>
      <c r="P673" s="10">
        <f t="shared" si="51"/>
        <v>711.87</v>
      </c>
      <c r="Q673" s="12" t="s">
        <v>8317</v>
      </c>
      <c r="R673" s="11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 s="16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126</v>
      </c>
      <c r="P674" s="10">
        <f t="shared" si="51"/>
        <v>49.63</v>
      </c>
      <c r="Q674" s="12" t="s">
        <v>8317</v>
      </c>
      <c r="R674" s="11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 s="16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106</v>
      </c>
      <c r="P675" s="10">
        <f t="shared" si="51"/>
        <v>3546.67</v>
      </c>
      <c r="Q675" s="12" t="s">
        <v>8317</v>
      </c>
      <c r="R675" s="11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 s="1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265</v>
      </c>
      <c r="P676" s="10">
        <f t="shared" si="51"/>
        <v>5305</v>
      </c>
      <c r="Q676" s="12" t="s">
        <v>8317</v>
      </c>
      <c r="R676" s="11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 s="16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106</v>
      </c>
      <c r="P677" s="10">
        <f t="shared" si="51"/>
        <v>407.81</v>
      </c>
      <c r="Q677" s="12" t="s">
        <v>8317</v>
      </c>
      <c r="R677" s="11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 s="16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106</v>
      </c>
      <c r="P678" s="10">
        <f t="shared" si="51"/>
        <v>439.83</v>
      </c>
      <c r="Q678" s="12" t="s">
        <v>8317</v>
      </c>
      <c r="R678" s="11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 s="16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106</v>
      </c>
      <c r="P679" s="10">
        <f t="shared" si="51"/>
        <v>109.95</v>
      </c>
      <c r="Q679" s="12" t="s">
        <v>8317</v>
      </c>
      <c r="R679" s="11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 s="16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106</v>
      </c>
      <c r="P680" s="10">
        <f t="shared" si="51"/>
        <v>620.88</v>
      </c>
      <c r="Q680" s="12" t="s">
        <v>8317</v>
      </c>
      <c r="R680" s="11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 s="16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352</v>
      </c>
      <c r="P681" s="10">
        <f t="shared" si="51"/>
        <v>112.28</v>
      </c>
      <c r="Q681" s="12" t="s">
        <v>8317</v>
      </c>
      <c r="R681" s="1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 s="16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106</v>
      </c>
      <c r="P682" s="10">
        <f t="shared" si="51"/>
        <v>81.78</v>
      </c>
      <c r="Q682" s="12" t="s">
        <v>8317</v>
      </c>
      <c r="R682" s="11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 s="16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100</v>
      </c>
      <c r="P683" s="10">
        <f t="shared" si="51"/>
        <v>10526</v>
      </c>
      <c r="Q683" s="12" t="s">
        <v>8317</v>
      </c>
      <c r="R683" s="11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 s="16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105</v>
      </c>
      <c r="P684" s="10">
        <f t="shared" si="51"/>
        <v>2625.25</v>
      </c>
      <c r="Q684" s="12" t="s">
        <v>8317</v>
      </c>
      <c r="R684" s="11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 s="16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104</v>
      </c>
      <c r="P685" s="10">
        <f t="shared" si="51"/>
        <v>3480</v>
      </c>
      <c r="Q685" s="12" t="s">
        <v>8317</v>
      </c>
      <c r="R685" s="11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 s="1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149</v>
      </c>
      <c r="P686" s="10">
        <f t="shared" si="51"/>
        <v>77.3</v>
      </c>
      <c r="Q686" s="12" t="s">
        <v>8317</v>
      </c>
      <c r="R686" s="11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 s="16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130</v>
      </c>
      <c r="P687" s="10">
        <f t="shared" si="51"/>
        <v>1042.9000000000001</v>
      </c>
      <c r="Q687" s="12" t="s">
        <v>8317</v>
      </c>
      <c r="R687" s="11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 s="16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104</v>
      </c>
      <c r="P688" s="10">
        <f t="shared" si="51"/>
        <v>0</v>
      </c>
      <c r="Q688" s="12" t="s">
        <v>8317</v>
      </c>
      <c r="R688" s="11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 s="16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104</v>
      </c>
      <c r="P689" s="10">
        <f t="shared" si="51"/>
        <v>1731.67</v>
      </c>
      <c r="Q689" s="12" t="s">
        <v>8317</v>
      </c>
      <c r="R689" s="11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 s="16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104</v>
      </c>
      <c r="P690" s="10">
        <f t="shared" si="51"/>
        <v>288.14</v>
      </c>
      <c r="Q690" s="12" t="s">
        <v>8317</v>
      </c>
      <c r="R690" s="11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 s="16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172</v>
      </c>
      <c r="P691" s="10">
        <f t="shared" si="51"/>
        <v>30.79</v>
      </c>
      <c r="Q691" s="12" t="s">
        <v>8317</v>
      </c>
      <c r="R691" s="1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 s="16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103</v>
      </c>
      <c r="P692" s="10">
        <f t="shared" si="51"/>
        <v>304.06</v>
      </c>
      <c r="Q692" s="12" t="s">
        <v>8317</v>
      </c>
      <c r="R692" s="11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 s="16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103</v>
      </c>
      <c r="P693" s="10">
        <f t="shared" si="51"/>
        <v>1033.5</v>
      </c>
      <c r="Q693" s="12" t="s">
        <v>8317</v>
      </c>
      <c r="R693" s="11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 s="16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103</v>
      </c>
      <c r="P694" s="10">
        <f t="shared" si="51"/>
        <v>51.24</v>
      </c>
      <c r="Q694" s="12" t="s">
        <v>8317</v>
      </c>
      <c r="R694" s="11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 s="16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103</v>
      </c>
      <c r="P695" s="10">
        <f t="shared" si="51"/>
        <v>34.799999999999997</v>
      </c>
      <c r="Q695" s="12" t="s">
        <v>8317</v>
      </c>
      <c r="R695" s="11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 s="1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103</v>
      </c>
      <c r="P696" s="10">
        <f t="shared" si="51"/>
        <v>1471.29</v>
      </c>
      <c r="Q696" s="12" t="s">
        <v>8317</v>
      </c>
      <c r="R696" s="11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 s="16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103</v>
      </c>
      <c r="P697" s="10">
        <f t="shared" si="51"/>
        <v>1470.14</v>
      </c>
      <c r="Q697" s="12" t="s">
        <v>8317</v>
      </c>
      <c r="R697" s="11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 s="16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103</v>
      </c>
      <c r="P698" s="10">
        <f t="shared" si="51"/>
        <v>10290</v>
      </c>
      <c r="Q698" s="12" t="s">
        <v>8317</v>
      </c>
      <c r="R698" s="11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 s="16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103</v>
      </c>
      <c r="P699" s="10">
        <f t="shared" si="51"/>
        <v>90.04</v>
      </c>
      <c r="Q699" s="12" t="s">
        <v>8317</v>
      </c>
      <c r="R699" s="11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 s="16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102</v>
      </c>
      <c r="P700" s="10">
        <f t="shared" si="51"/>
        <v>352.93</v>
      </c>
      <c r="Q700" s="12" t="s">
        <v>8317</v>
      </c>
      <c r="R700" s="11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 s="16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102</v>
      </c>
      <c r="P701" s="10">
        <f t="shared" si="51"/>
        <v>11.5</v>
      </c>
      <c r="Q701" s="12" t="s">
        <v>8317</v>
      </c>
      <c r="R701" s="1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 s="16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204</v>
      </c>
      <c r="P702" s="10">
        <f t="shared" si="51"/>
        <v>329.35</v>
      </c>
      <c r="Q702" s="12" t="s">
        <v>8317</v>
      </c>
      <c r="R702" s="11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7000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 s="16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146</v>
      </c>
      <c r="P703" s="10">
        <f t="shared" si="51"/>
        <v>486.19</v>
      </c>
      <c r="Q703" s="12" t="s">
        <v>8317</v>
      </c>
      <c r="R703" s="11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 s="16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128</v>
      </c>
      <c r="P704" s="10">
        <f t="shared" si="51"/>
        <v>275.68</v>
      </c>
      <c r="Q704" s="12" t="s">
        <v>8317</v>
      </c>
      <c r="R704" s="11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 s="16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136</v>
      </c>
      <c r="P705" s="10">
        <f t="shared" si="51"/>
        <v>1454.57</v>
      </c>
      <c r="Q705" s="12" t="s">
        <v>8317</v>
      </c>
      <c r="R705" s="11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 s="1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102</v>
      </c>
      <c r="P706" s="10">
        <f t="shared" si="51"/>
        <v>2543.25</v>
      </c>
      <c r="Q706" s="12" t="s">
        <v>8317</v>
      </c>
      <c r="R706" s="11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 s="16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102</v>
      </c>
      <c r="P707" s="10">
        <f t="shared" ref="P707:P770" si="56">IFERROR(ROUND(E707/L707,2),0)</f>
        <v>2031.2</v>
      </c>
      <c r="Q707" s="12" t="s">
        <v>8317</v>
      </c>
      <c r="R707" s="11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 s="16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101</v>
      </c>
      <c r="P708" s="10">
        <f t="shared" si="56"/>
        <v>0</v>
      </c>
      <c r="Q708" s="12" t="s">
        <v>8317</v>
      </c>
      <c r="R708" s="11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 s="16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101</v>
      </c>
      <c r="P709" s="10">
        <f t="shared" si="56"/>
        <v>22.22</v>
      </c>
      <c r="Q709" s="12" t="s">
        <v>8317</v>
      </c>
      <c r="R709" s="11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 s="16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101</v>
      </c>
      <c r="P710" s="10">
        <f t="shared" si="56"/>
        <v>27.42</v>
      </c>
      <c r="Q710" s="12" t="s">
        <v>8317</v>
      </c>
      <c r="R710" s="11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 s="16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101</v>
      </c>
      <c r="P711" s="10">
        <f t="shared" si="56"/>
        <v>5057.5</v>
      </c>
      <c r="Q711" s="12" t="s">
        <v>8317</v>
      </c>
      <c r="R711" s="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 s="16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101</v>
      </c>
      <c r="P712" s="10">
        <f t="shared" si="56"/>
        <v>0</v>
      </c>
      <c r="Q712" s="12" t="s">
        <v>8317</v>
      </c>
      <c r="R712" s="11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 s="16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101</v>
      </c>
      <c r="P713" s="10">
        <f t="shared" si="56"/>
        <v>29.86</v>
      </c>
      <c r="Q713" s="12" t="s">
        <v>8317</v>
      </c>
      <c r="R713" s="11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 s="16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101</v>
      </c>
      <c r="P714" s="10">
        <f t="shared" si="56"/>
        <v>2522</v>
      </c>
      <c r="Q714" s="12" t="s">
        <v>8317</v>
      </c>
      <c r="R714" s="11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10000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 s="16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101</v>
      </c>
      <c r="P715" s="10">
        <f t="shared" si="56"/>
        <v>10085</v>
      </c>
      <c r="Q715" s="12" t="s">
        <v>8317</v>
      </c>
      <c r="R715" s="11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 s="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202</v>
      </c>
      <c r="P716" s="10">
        <f t="shared" si="56"/>
        <v>360.18</v>
      </c>
      <c r="Q716" s="12" t="s">
        <v>8317</v>
      </c>
      <c r="R716" s="11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 s="16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202</v>
      </c>
      <c r="P717" s="10">
        <f t="shared" si="56"/>
        <v>840.08</v>
      </c>
      <c r="Q717" s="12" t="s">
        <v>8317</v>
      </c>
      <c r="R717" s="11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 s="16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155</v>
      </c>
      <c r="P718" s="10">
        <f t="shared" si="56"/>
        <v>629.44000000000005</v>
      </c>
      <c r="Q718" s="12" t="s">
        <v>8317</v>
      </c>
      <c r="R718" s="11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 s="16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336</v>
      </c>
      <c r="P719" s="10">
        <f t="shared" si="56"/>
        <v>2516.88</v>
      </c>
      <c r="Q719" s="12" t="s">
        <v>8317</v>
      </c>
      <c r="R719" s="11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 s="16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101</v>
      </c>
      <c r="P720" s="10">
        <f t="shared" si="56"/>
        <v>2516.25</v>
      </c>
      <c r="Q720" s="12" t="s">
        <v>8317</v>
      </c>
      <c r="R720" s="11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 s="16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100</v>
      </c>
      <c r="P721" s="10">
        <f t="shared" si="56"/>
        <v>1004.6</v>
      </c>
      <c r="Q721" s="12" t="s">
        <v>8317</v>
      </c>
      <c r="R721" s="1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 s="16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167</v>
      </c>
      <c r="P722" s="10">
        <f t="shared" si="56"/>
        <v>245</v>
      </c>
      <c r="Q722" s="12" t="s">
        <v>8320</v>
      </c>
      <c r="R722" s="11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 s="16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33</v>
      </c>
      <c r="P723" s="10">
        <f t="shared" si="56"/>
        <v>84.39</v>
      </c>
      <c r="Q723" s="12" t="s">
        <v>8320</v>
      </c>
      <c r="R723" s="11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 s="16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100</v>
      </c>
      <c r="P724" s="10">
        <f t="shared" si="56"/>
        <v>65.63</v>
      </c>
      <c r="Q724" s="12" t="s">
        <v>8320</v>
      </c>
      <c r="R724" s="11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 s="16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100</v>
      </c>
      <c r="P725" s="10">
        <f t="shared" si="56"/>
        <v>100.31</v>
      </c>
      <c r="Q725" s="12" t="s">
        <v>8320</v>
      </c>
      <c r="R725" s="11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 s="1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100</v>
      </c>
      <c r="P726" s="10">
        <f t="shared" si="56"/>
        <v>70.12</v>
      </c>
      <c r="Q726" s="12" t="s">
        <v>8320</v>
      </c>
      <c r="R726" s="11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 s="16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71.62</v>
      </c>
      <c r="Q727" s="12" t="s">
        <v>8320</v>
      </c>
      <c r="R727" s="11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 s="16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100</v>
      </c>
      <c r="P728" s="10">
        <f t="shared" si="56"/>
        <v>286.43</v>
      </c>
      <c r="Q728" s="12" t="s">
        <v>8320</v>
      </c>
      <c r="R728" s="11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 s="16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200</v>
      </c>
      <c r="P729" s="10">
        <f t="shared" si="56"/>
        <v>67.23</v>
      </c>
      <c r="Q729" s="12" t="s">
        <v>8320</v>
      </c>
      <c r="R729" s="11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 s="16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122</v>
      </c>
      <c r="P730" s="10">
        <f t="shared" si="56"/>
        <v>77.02</v>
      </c>
      <c r="Q730" s="12" t="s">
        <v>8320</v>
      </c>
      <c r="R730" s="11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 s="16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100</v>
      </c>
      <c r="P731" s="10">
        <f t="shared" si="56"/>
        <v>83.33</v>
      </c>
      <c r="Q731" s="12" t="s">
        <v>8320</v>
      </c>
      <c r="R731" s="1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 s="16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100</v>
      </c>
      <c r="P732" s="10">
        <f t="shared" si="56"/>
        <v>37.74</v>
      </c>
      <c r="Q732" s="12" t="s">
        <v>8320</v>
      </c>
      <c r="R732" s="11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 s="16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40</v>
      </c>
      <c r="P733" s="10">
        <f t="shared" si="56"/>
        <v>139.08000000000001</v>
      </c>
      <c r="Q733" s="12" t="s">
        <v>8320</v>
      </c>
      <c r="R733" s="11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 s="16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123</v>
      </c>
      <c r="P734" s="10">
        <f t="shared" si="56"/>
        <v>756.31</v>
      </c>
      <c r="Q734" s="12" t="s">
        <v>8320</v>
      </c>
      <c r="R734" s="11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 s="16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115</v>
      </c>
      <c r="P735" s="10">
        <f t="shared" si="56"/>
        <v>57.99</v>
      </c>
      <c r="Q735" s="12" t="s">
        <v>8320</v>
      </c>
      <c r="R735" s="11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 s="1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130</v>
      </c>
      <c r="P736" s="10">
        <f t="shared" si="56"/>
        <v>171.49</v>
      </c>
      <c r="Q736" s="12" t="s">
        <v>8320</v>
      </c>
      <c r="R736" s="11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 s="16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102</v>
      </c>
      <c r="P737" s="10">
        <f t="shared" si="56"/>
        <v>42.47</v>
      </c>
      <c r="Q737" s="12" t="s">
        <v>8320</v>
      </c>
      <c r="R737" s="11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 s="16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108</v>
      </c>
      <c r="P738" s="10">
        <f t="shared" si="56"/>
        <v>89.81</v>
      </c>
      <c r="Q738" s="12" t="s">
        <v>8320</v>
      </c>
      <c r="R738" s="11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 s="16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100</v>
      </c>
      <c r="P739" s="10">
        <f t="shared" si="56"/>
        <v>88.38</v>
      </c>
      <c r="Q739" s="12" t="s">
        <v>8320</v>
      </c>
      <c r="R739" s="11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 s="16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100</v>
      </c>
      <c r="P740" s="10">
        <f t="shared" si="56"/>
        <v>232.59</v>
      </c>
      <c r="Q740" s="12" t="s">
        <v>8320</v>
      </c>
      <c r="R740" s="11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 s="16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100</v>
      </c>
      <c r="P741" s="10">
        <f t="shared" si="56"/>
        <v>68.53</v>
      </c>
      <c r="Q741" s="12" t="s">
        <v>8320</v>
      </c>
      <c r="R741" s="1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 s="16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158</v>
      </c>
      <c r="P742" s="10">
        <f t="shared" si="56"/>
        <v>500</v>
      </c>
      <c r="Q742" s="12" t="s">
        <v>8320</v>
      </c>
      <c r="R742" s="11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 s="16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126</v>
      </c>
      <c r="P743" s="10">
        <f t="shared" si="56"/>
        <v>100.92</v>
      </c>
      <c r="Q743" s="12" t="s">
        <v>8320</v>
      </c>
      <c r="R743" s="11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 s="16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24</v>
      </c>
      <c r="P744" s="10">
        <f t="shared" si="56"/>
        <v>412.04</v>
      </c>
      <c r="Q744" s="12" t="s">
        <v>8320</v>
      </c>
      <c r="R744" s="11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 s="16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20</v>
      </c>
      <c r="P745" s="10">
        <f t="shared" si="56"/>
        <v>630.66999999999996</v>
      </c>
      <c r="Q745" s="12" t="s">
        <v>8320</v>
      </c>
      <c r="R745" s="11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 s="1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105</v>
      </c>
      <c r="P746" s="10">
        <f t="shared" si="56"/>
        <v>152.35</v>
      </c>
      <c r="Q746" s="12" t="s">
        <v>8320</v>
      </c>
      <c r="R746" s="11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 s="16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189</v>
      </c>
      <c r="P747" s="10">
        <f t="shared" si="56"/>
        <v>127.37</v>
      </c>
      <c r="Q747" s="12" t="s">
        <v>8320</v>
      </c>
      <c r="R747" s="11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 s="16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52</v>
      </c>
      <c r="P748" s="10">
        <f t="shared" si="56"/>
        <v>97.1</v>
      </c>
      <c r="Q748" s="12" t="s">
        <v>8320</v>
      </c>
      <c r="R748" s="11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 s="16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111</v>
      </c>
      <c r="P749" s="10">
        <f t="shared" si="56"/>
        <v>170.82</v>
      </c>
      <c r="Q749" s="12" t="s">
        <v>8320</v>
      </c>
      <c r="R749" s="11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 s="16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125</v>
      </c>
      <c r="P750" s="10">
        <f t="shared" si="56"/>
        <v>213.34</v>
      </c>
      <c r="Q750" s="12" t="s">
        <v>8320</v>
      </c>
      <c r="R750" s="11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 s="16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104</v>
      </c>
      <c r="P751" s="10">
        <f t="shared" si="56"/>
        <v>85.18</v>
      </c>
      <c r="Q751" s="12" t="s">
        <v>8320</v>
      </c>
      <c r="R751" s="1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 s="16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252</v>
      </c>
      <c r="P752" s="10">
        <f t="shared" si="56"/>
        <v>158.34</v>
      </c>
      <c r="Q752" s="12" t="s">
        <v>8320</v>
      </c>
      <c r="R752" s="11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 s="16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103</v>
      </c>
      <c r="P753" s="10">
        <f t="shared" si="56"/>
        <v>150.04</v>
      </c>
      <c r="Q753" s="12" t="s">
        <v>8320</v>
      </c>
      <c r="R753" s="11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 s="16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930250</v>
      </c>
      <c r="P754" s="10">
        <f t="shared" si="56"/>
        <v>88.6</v>
      </c>
      <c r="Q754" s="12" t="s">
        <v>8320</v>
      </c>
      <c r="R754" s="11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 s="16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185</v>
      </c>
      <c r="P755" s="10">
        <f t="shared" si="56"/>
        <v>354.92</v>
      </c>
      <c r="Q755" s="12" t="s">
        <v>8320</v>
      </c>
      <c r="R755" s="11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 s="1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102</v>
      </c>
      <c r="P756" s="10">
        <f t="shared" si="56"/>
        <v>188.33</v>
      </c>
      <c r="Q756" s="12" t="s">
        <v>8320</v>
      </c>
      <c r="R756" s="11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 s="16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115</v>
      </c>
      <c r="P757" s="10">
        <f t="shared" si="56"/>
        <v>135.34</v>
      </c>
      <c r="Q757" s="12" t="s">
        <v>8320</v>
      </c>
      <c r="R757" s="11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 s="16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110</v>
      </c>
      <c r="P758" s="10">
        <f t="shared" si="56"/>
        <v>416.82</v>
      </c>
      <c r="Q758" s="12" t="s">
        <v>8320</v>
      </c>
      <c r="R758" s="11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 s="16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102</v>
      </c>
      <c r="P759" s="10">
        <f t="shared" si="56"/>
        <v>507.61</v>
      </c>
      <c r="Q759" s="12" t="s">
        <v>8320</v>
      </c>
      <c r="R759" s="11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 s="16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114</v>
      </c>
      <c r="P760" s="10">
        <f t="shared" si="56"/>
        <v>480.53</v>
      </c>
      <c r="Q760" s="12" t="s">
        <v>8320</v>
      </c>
      <c r="R760" s="11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 s="16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101</v>
      </c>
      <c r="P761" s="10">
        <f t="shared" si="56"/>
        <v>92.16</v>
      </c>
      <c r="Q761" s="12" t="s">
        <v>8320</v>
      </c>
      <c r="R761" s="1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 s="16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261</v>
      </c>
      <c r="P762" s="10">
        <f t="shared" si="56"/>
        <v>0</v>
      </c>
      <c r="Q762" s="12" t="s">
        <v>8320</v>
      </c>
      <c r="R762" s="11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 s="16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104</v>
      </c>
      <c r="P763" s="10">
        <f t="shared" si="56"/>
        <v>1518.5</v>
      </c>
      <c r="Q763" s="12" t="s">
        <v>8320</v>
      </c>
      <c r="R763" s="11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 s="16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101</v>
      </c>
      <c r="P764" s="10">
        <f t="shared" si="56"/>
        <v>0</v>
      </c>
      <c r="Q764" s="12" t="s">
        <v>8320</v>
      </c>
      <c r="R764" s="11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 s="16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101</v>
      </c>
      <c r="P765" s="10">
        <f t="shared" si="56"/>
        <v>9044</v>
      </c>
      <c r="Q765" s="12" t="s">
        <v>8320</v>
      </c>
      <c r="R765" s="11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 s="1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361</v>
      </c>
      <c r="P766" s="10">
        <f t="shared" si="56"/>
        <v>0</v>
      </c>
      <c r="Q766" s="12" t="s">
        <v>8320</v>
      </c>
      <c r="R766" s="11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 s="16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113</v>
      </c>
      <c r="P767" s="10">
        <f t="shared" si="56"/>
        <v>204.89</v>
      </c>
      <c r="Q767" s="12" t="s">
        <v>8320</v>
      </c>
      <c r="R767" s="11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 s="16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112</v>
      </c>
      <c r="P768" s="10">
        <f t="shared" si="56"/>
        <v>0</v>
      </c>
      <c r="Q768" s="12" t="s">
        <v>8320</v>
      </c>
      <c r="R768" s="11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 s="16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22</v>
      </c>
      <c r="P769" s="10">
        <f t="shared" si="56"/>
        <v>2945.67</v>
      </c>
      <c r="Q769" s="12" t="s">
        <v>8320</v>
      </c>
      <c r="R769" s="11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 s="16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110</v>
      </c>
      <c r="P770" s="10">
        <f t="shared" si="56"/>
        <v>0</v>
      </c>
      <c r="Q770" s="12" t="s">
        <v>8320</v>
      </c>
      <c r="R770" s="11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 s="16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15</v>
      </c>
      <c r="P771" s="10">
        <f t="shared" ref="P771:P834" si="61">IFERROR(ROUND(E771/L771,2),0)</f>
        <v>169.75</v>
      </c>
      <c r="Q771" s="12" t="s">
        <v>8320</v>
      </c>
      <c r="R771" s="1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 s="16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18</v>
      </c>
      <c r="P772" s="10">
        <f t="shared" si="61"/>
        <v>0</v>
      </c>
      <c r="Q772" s="12" t="s">
        <v>8320</v>
      </c>
      <c r="R772" s="11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 s="16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489</v>
      </c>
      <c r="P773" s="10">
        <f t="shared" si="61"/>
        <v>8807</v>
      </c>
      <c r="Q773" s="12" t="s">
        <v>8320</v>
      </c>
      <c r="R773" s="11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 s="16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176</v>
      </c>
      <c r="P774" s="10">
        <f t="shared" si="61"/>
        <v>8792.02</v>
      </c>
      <c r="Q774" s="12" t="s">
        <v>8320</v>
      </c>
      <c r="R774" s="11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 s="16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103</v>
      </c>
      <c r="P775" s="10">
        <f t="shared" si="61"/>
        <v>4390</v>
      </c>
      <c r="Q775" s="12" t="s">
        <v>8320</v>
      </c>
      <c r="R775" s="11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 s="1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104</v>
      </c>
      <c r="P776" s="10">
        <f t="shared" si="61"/>
        <v>972.22</v>
      </c>
      <c r="Q776" s="12" t="s">
        <v>8320</v>
      </c>
      <c r="R776" s="11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 s="16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175</v>
      </c>
      <c r="P777" s="10">
        <f t="shared" si="61"/>
        <v>1748</v>
      </c>
      <c r="Q777" s="12" t="s">
        <v>8320</v>
      </c>
      <c r="R777" s="11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 s="16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117</v>
      </c>
      <c r="P778" s="10">
        <f t="shared" si="61"/>
        <v>153.32</v>
      </c>
      <c r="Q778" s="12" t="s">
        <v>8320</v>
      </c>
      <c r="R778" s="11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 s="16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103</v>
      </c>
      <c r="P779" s="10">
        <f t="shared" si="61"/>
        <v>2911.67</v>
      </c>
      <c r="Q779" s="12" t="s">
        <v>8320</v>
      </c>
      <c r="R779" s="11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 s="16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109</v>
      </c>
      <c r="P780" s="10">
        <f t="shared" si="61"/>
        <v>8730</v>
      </c>
      <c r="Q780" s="12" t="s">
        <v>8320</v>
      </c>
      <c r="R780" s="11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 s="16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51</v>
      </c>
      <c r="P781" s="10">
        <f t="shared" si="61"/>
        <v>1454.17</v>
      </c>
      <c r="Q781" s="12" t="s">
        <v>8320</v>
      </c>
      <c r="R781" s="1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 s="16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103</v>
      </c>
      <c r="P782" s="10">
        <f t="shared" si="61"/>
        <v>323.04000000000002</v>
      </c>
      <c r="Q782" s="12" t="s">
        <v>8323</v>
      </c>
      <c r="R782" s="11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 s="16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174</v>
      </c>
      <c r="P783" s="10">
        <f t="shared" si="61"/>
        <v>348.46</v>
      </c>
      <c r="Q783" s="12" t="s">
        <v>8323</v>
      </c>
      <c r="R783" s="11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 s="16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103</v>
      </c>
      <c r="P784" s="10">
        <f t="shared" si="61"/>
        <v>620.36</v>
      </c>
      <c r="Q784" s="12" t="s">
        <v>8323</v>
      </c>
      <c r="R784" s="11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 s="16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116</v>
      </c>
      <c r="P785" s="10">
        <f t="shared" si="61"/>
        <v>247.6</v>
      </c>
      <c r="Q785" s="12" t="s">
        <v>8323</v>
      </c>
      <c r="R785" s="11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 s="1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173</v>
      </c>
      <c r="P786" s="10">
        <f t="shared" si="61"/>
        <v>864</v>
      </c>
      <c r="Q786" s="12" t="s">
        <v>8323</v>
      </c>
      <c r="R786" s="11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 s="16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102</v>
      </c>
      <c r="P787" s="10">
        <f t="shared" si="61"/>
        <v>297.79000000000002</v>
      </c>
      <c r="Q787" s="12" t="s">
        <v>8323</v>
      </c>
      <c r="R787" s="11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 s="16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35</v>
      </c>
      <c r="P788" s="10">
        <f t="shared" si="61"/>
        <v>196.18</v>
      </c>
      <c r="Q788" s="12" t="s">
        <v>8323</v>
      </c>
      <c r="R788" s="11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 s="16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108</v>
      </c>
      <c r="P789" s="10">
        <f t="shared" si="61"/>
        <v>507.06</v>
      </c>
      <c r="Q789" s="12" t="s">
        <v>8323</v>
      </c>
      <c r="R789" s="11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 s="16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11</v>
      </c>
      <c r="P790" s="10">
        <f t="shared" si="61"/>
        <v>252.53</v>
      </c>
      <c r="Q790" s="12" t="s">
        <v>8323</v>
      </c>
      <c r="R790" s="11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 s="16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107</v>
      </c>
      <c r="P791" s="10">
        <f t="shared" si="61"/>
        <v>612.92999999999995</v>
      </c>
      <c r="Q791" s="12" t="s">
        <v>8323</v>
      </c>
      <c r="R791" s="1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 s="16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101</v>
      </c>
      <c r="P792" s="10">
        <f t="shared" si="61"/>
        <v>54.92</v>
      </c>
      <c r="Q792" s="12" t="s">
        <v>8323</v>
      </c>
      <c r="R792" s="11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 s="16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107</v>
      </c>
      <c r="P793" s="10">
        <f t="shared" si="61"/>
        <v>66.709999999999994</v>
      </c>
      <c r="Q793" s="12" t="s">
        <v>8323</v>
      </c>
      <c r="R793" s="11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100000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 s="16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9</v>
      </c>
      <c r="P794" s="10">
        <f t="shared" si="61"/>
        <v>142.28</v>
      </c>
      <c r="Q794" s="12" t="s">
        <v>8323</v>
      </c>
      <c r="R794" s="11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 s="16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107</v>
      </c>
      <c r="P795" s="10">
        <f t="shared" si="61"/>
        <v>266.77999999999997</v>
      </c>
      <c r="Q795" s="12" t="s">
        <v>8323</v>
      </c>
      <c r="R795" s="11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 s="1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142</v>
      </c>
      <c r="P796" s="10">
        <f t="shared" si="61"/>
        <v>160.91999999999999</v>
      </c>
      <c r="Q796" s="12" t="s">
        <v>8323</v>
      </c>
      <c r="R796" s="11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 s="16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106</v>
      </c>
      <c r="P797" s="10">
        <f t="shared" si="61"/>
        <v>46.3</v>
      </c>
      <c r="Q797" s="12" t="s">
        <v>8323</v>
      </c>
      <c r="R797" s="11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 s="16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11</v>
      </c>
      <c r="P798" s="10">
        <f t="shared" si="61"/>
        <v>94.12</v>
      </c>
      <c r="Q798" s="12" t="s">
        <v>8323</v>
      </c>
      <c r="R798" s="11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 s="16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282</v>
      </c>
      <c r="P799" s="10">
        <f t="shared" si="61"/>
        <v>118.97</v>
      </c>
      <c r="Q799" s="12" t="s">
        <v>8323</v>
      </c>
      <c r="R799" s="11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 s="16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105</v>
      </c>
      <c r="P800" s="10">
        <f t="shared" si="61"/>
        <v>96.84</v>
      </c>
      <c r="Q800" s="12" t="s">
        <v>8323</v>
      </c>
      <c r="R800" s="11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 s="16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168</v>
      </c>
      <c r="P801" s="10">
        <f t="shared" si="61"/>
        <v>300.04000000000002</v>
      </c>
      <c r="Q801" s="12" t="s">
        <v>8323</v>
      </c>
      <c r="R801" s="1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 s="16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168</v>
      </c>
      <c r="P802" s="10">
        <f t="shared" si="61"/>
        <v>149.97999999999999</v>
      </c>
      <c r="Q802" s="12" t="s">
        <v>8323</v>
      </c>
      <c r="R802" s="11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 s="16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104</v>
      </c>
      <c r="P803" s="10">
        <f t="shared" si="61"/>
        <v>163.82</v>
      </c>
      <c r="Q803" s="12" t="s">
        <v>8323</v>
      </c>
      <c r="R803" s="11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 s="16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104</v>
      </c>
      <c r="P804" s="10">
        <f t="shared" si="61"/>
        <v>111.32</v>
      </c>
      <c r="Q804" s="12" t="s">
        <v>8323</v>
      </c>
      <c r="R804" s="11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 s="16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104</v>
      </c>
      <c r="P805" s="10">
        <f t="shared" si="61"/>
        <v>219.68</v>
      </c>
      <c r="Q805" s="12" t="s">
        <v>8323</v>
      </c>
      <c r="R805" s="11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 s="1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166</v>
      </c>
      <c r="P806" s="10">
        <f t="shared" si="61"/>
        <v>462.22</v>
      </c>
      <c r="Q806" s="12" t="s">
        <v>8323</v>
      </c>
      <c r="R806" s="11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 s="16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22</v>
      </c>
      <c r="P807" s="10">
        <f t="shared" si="61"/>
        <v>153.97999999999999</v>
      </c>
      <c r="Q807" s="12" t="s">
        <v>8323</v>
      </c>
      <c r="R807" s="11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 s="16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138</v>
      </c>
      <c r="P808" s="10">
        <f t="shared" si="61"/>
        <v>116.99</v>
      </c>
      <c r="Q808" s="12" t="s">
        <v>8323</v>
      </c>
      <c r="R808" s="11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 s="16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332</v>
      </c>
      <c r="P809" s="10">
        <f t="shared" si="61"/>
        <v>145.63</v>
      </c>
      <c r="Q809" s="12" t="s">
        <v>8323</v>
      </c>
      <c r="R809" s="11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 s="16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111</v>
      </c>
      <c r="P810" s="10">
        <f t="shared" si="61"/>
        <v>193.02</v>
      </c>
      <c r="Q810" s="12" t="s">
        <v>8323</v>
      </c>
      <c r="R810" s="11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 s="16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165</v>
      </c>
      <c r="P811" s="10">
        <f t="shared" si="61"/>
        <v>159.08000000000001</v>
      </c>
      <c r="Q811" s="12" t="s">
        <v>8323</v>
      </c>
      <c r="R811" s="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 s="16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24</v>
      </c>
      <c r="P812" s="10">
        <f t="shared" si="61"/>
        <v>305.77999999999997</v>
      </c>
      <c r="Q812" s="12" t="s">
        <v>8323</v>
      </c>
      <c r="R812" s="11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 s="16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103</v>
      </c>
      <c r="P813" s="10">
        <f t="shared" si="61"/>
        <v>686.75</v>
      </c>
      <c r="Q813" s="12" t="s">
        <v>8323</v>
      </c>
      <c r="R813" s="11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 s="16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103</v>
      </c>
      <c r="P814" s="10">
        <f t="shared" si="61"/>
        <v>249.39</v>
      </c>
      <c r="Q814" s="12" t="s">
        <v>8323</v>
      </c>
      <c r="R814" s="11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 s="16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103</v>
      </c>
      <c r="P815" s="10">
        <f t="shared" si="61"/>
        <v>85.7</v>
      </c>
      <c r="Q815" s="12" t="s">
        <v>8323</v>
      </c>
      <c r="R815" s="11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 s="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103</v>
      </c>
      <c r="P816" s="10">
        <f t="shared" si="61"/>
        <v>293.27</v>
      </c>
      <c r="Q816" s="12" t="s">
        <v>8323</v>
      </c>
      <c r="R816" s="11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 s="16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103</v>
      </c>
      <c r="P817" s="10">
        <f t="shared" si="61"/>
        <v>190.95</v>
      </c>
      <c r="Q817" s="12" t="s">
        <v>8323</v>
      </c>
      <c r="R817" s="11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 s="16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103</v>
      </c>
      <c r="P818" s="10">
        <f t="shared" si="61"/>
        <v>40.049999999999997</v>
      </c>
      <c r="Q818" s="12" t="s">
        <v>8323</v>
      </c>
      <c r="R818" s="11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 s="16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109</v>
      </c>
      <c r="P819" s="10">
        <f t="shared" si="61"/>
        <v>356.83</v>
      </c>
      <c r="Q819" s="12" t="s">
        <v>8323</v>
      </c>
      <c r="R819" s="11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 s="16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36</v>
      </c>
      <c r="P820" s="10">
        <f t="shared" si="61"/>
        <v>431.11</v>
      </c>
      <c r="Q820" s="12" t="s">
        <v>8323</v>
      </c>
      <c r="R820" s="11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 s="16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</v>
      </c>
      <c r="P821" s="10">
        <f t="shared" si="61"/>
        <v>585</v>
      </c>
      <c r="Q821" s="12" t="s">
        <v>8323</v>
      </c>
      <c r="R821" s="1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 s="16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327</v>
      </c>
      <c r="P822" s="10">
        <f t="shared" si="61"/>
        <v>215.08</v>
      </c>
      <c r="Q822" s="12" t="s">
        <v>8323</v>
      </c>
      <c r="R822" s="11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 s="16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102</v>
      </c>
      <c r="P823" s="10">
        <f t="shared" si="61"/>
        <v>104.69</v>
      </c>
      <c r="Q823" s="12" t="s">
        <v>8323</v>
      </c>
      <c r="R823" s="11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 s="16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163</v>
      </c>
      <c r="P824" s="10">
        <f t="shared" si="61"/>
        <v>118.26</v>
      </c>
      <c r="Q824" s="12" t="s">
        <v>8323</v>
      </c>
      <c r="R824" s="11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 s="16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125</v>
      </c>
      <c r="P825" s="10">
        <f t="shared" si="61"/>
        <v>247.03</v>
      </c>
      <c r="Q825" s="12" t="s">
        <v>8323</v>
      </c>
      <c r="R825" s="11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 s="1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113</v>
      </c>
      <c r="P826" s="10">
        <f t="shared" si="61"/>
        <v>150.66999999999999</v>
      </c>
      <c r="Q826" s="12" t="s">
        <v>8323</v>
      </c>
      <c r="R826" s="11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 s="16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102</v>
      </c>
      <c r="P827" s="10">
        <f t="shared" si="61"/>
        <v>82.02</v>
      </c>
      <c r="Q827" s="12" t="s">
        <v>8323</v>
      </c>
      <c r="R827" s="11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 s="16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165.59</v>
      </c>
      <c r="Q828" s="12" t="s">
        <v>8323</v>
      </c>
      <c r="R828" s="11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 s="16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101</v>
      </c>
      <c r="P829" s="10">
        <f t="shared" si="61"/>
        <v>737.27</v>
      </c>
      <c r="Q829" s="12" t="s">
        <v>8323</v>
      </c>
      <c r="R829" s="11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 s="16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108</v>
      </c>
      <c r="P830" s="10">
        <f t="shared" si="61"/>
        <v>213.39</v>
      </c>
      <c r="Q830" s="12" t="s">
        <v>8323</v>
      </c>
      <c r="R830" s="11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 s="16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203</v>
      </c>
      <c r="P831" s="10">
        <f t="shared" si="61"/>
        <v>506.56</v>
      </c>
      <c r="Q831" s="12" t="s">
        <v>8323</v>
      </c>
      <c r="R831" s="1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 s="16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103</v>
      </c>
      <c r="P832" s="10">
        <f t="shared" si="61"/>
        <v>253.06</v>
      </c>
      <c r="Q832" s="12" t="s">
        <v>8323</v>
      </c>
      <c r="R832" s="11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 s="16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101</v>
      </c>
      <c r="P833" s="10">
        <f t="shared" si="61"/>
        <v>404.75</v>
      </c>
      <c r="Q833" s="12" t="s">
        <v>8323</v>
      </c>
      <c r="R833" s="11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 s="16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108</v>
      </c>
      <c r="P834" s="10">
        <f t="shared" si="61"/>
        <v>52.54</v>
      </c>
      <c r="Q834" s="12" t="s">
        <v>8323</v>
      </c>
      <c r="R834" s="11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 s="16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101</v>
      </c>
      <c r="P835" s="10">
        <f t="shared" ref="P835:P898" si="66">IFERROR(ROUND(E835/L835,2),0)</f>
        <v>197.17</v>
      </c>
      <c r="Q835" s="12" t="s">
        <v>8323</v>
      </c>
      <c r="R835" s="11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 s="1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101</v>
      </c>
      <c r="P836" s="10">
        <f t="shared" si="66"/>
        <v>107.74</v>
      </c>
      <c r="Q836" s="12" t="s">
        <v>8323</v>
      </c>
      <c r="R836" s="11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 s="16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9</v>
      </c>
      <c r="P837" s="10">
        <f t="shared" si="66"/>
        <v>201.93</v>
      </c>
      <c r="Q837" s="12" t="s">
        <v>8323</v>
      </c>
      <c r="R837" s="11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 s="16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29</v>
      </c>
      <c r="P838" s="10">
        <f t="shared" si="66"/>
        <v>175.57</v>
      </c>
      <c r="Q838" s="12" t="s">
        <v>8323</v>
      </c>
      <c r="R838" s="11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 s="16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101</v>
      </c>
      <c r="P839" s="10">
        <f t="shared" si="66"/>
        <v>130.16999999999999</v>
      </c>
      <c r="Q839" s="12" t="s">
        <v>8323</v>
      </c>
      <c r="R839" s="11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 s="16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806</v>
      </c>
      <c r="P840" s="10">
        <f t="shared" si="66"/>
        <v>132.19999999999999</v>
      </c>
      <c r="Q840" s="12" t="s">
        <v>8323</v>
      </c>
      <c r="R840" s="11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 s="16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115</v>
      </c>
      <c r="P841" s="10">
        <f t="shared" si="66"/>
        <v>83.94</v>
      </c>
      <c r="Q841" s="12" t="s">
        <v>8323</v>
      </c>
      <c r="R841" s="1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 s="16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101</v>
      </c>
      <c r="P842" s="10">
        <f t="shared" si="66"/>
        <v>42.38</v>
      </c>
      <c r="Q842" s="12" t="s">
        <v>8323</v>
      </c>
      <c r="R842" s="11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 s="16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100</v>
      </c>
      <c r="P843" s="10">
        <f t="shared" si="66"/>
        <v>85.48</v>
      </c>
      <c r="Q843" s="12" t="s">
        <v>8323</v>
      </c>
      <c r="R843" s="11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 s="16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100</v>
      </c>
      <c r="P844" s="10">
        <f t="shared" si="66"/>
        <v>205.79</v>
      </c>
      <c r="Q844" s="12" t="s">
        <v>8323</v>
      </c>
      <c r="R844" s="11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6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s="11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 s="1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100</v>
      </c>
      <c r="P846" s="10">
        <f t="shared" si="66"/>
        <v>50.38</v>
      </c>
      <c r="Q846" s="12" t="s">
        <v>8323</v>
      </c>
      <c r="R846" s="11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 s="16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107</v>
      </c>
      <c r="P847" s="10">
        <f t="shared" si="66"/>
        <v>45.23</v>
      </c>
      <c r="Q847" s="12" t="s">
        <v>8323</v>
      </c>
      <c r="R847" s="11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 s="16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100</v>
      </c>
      <c r="P848" s="10">
        <f t="shared" si="66"/>
        <v>170.23</v>
      </c>
      <c r="Q848" s="12" t="s">
        <v>8323</v>
      </c>
      <c r="R848" s="11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 s="16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107</v>
      </c>
      <c r="P849" s="10">
        <f t="shared" si="66"/>
        <v>8000</v>
      </c>
      <c r="Q849" s="12" t="s">
        <v>8323</v>
      </c>
      <c r="R849" s="11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 s="16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114</v>
      </c>
      <c r="P850" s="10">
        <f t="shared" si="66"/>
        <v>498.81</v>
      </c>
      <c r="Q850" s="12" t="s">
        <v>8323</v>
      </c>
      <c r="R850" s="11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 s="16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113</v>
      </c>
      <c r="P851" s="10">
        <f t="shared" si="66"/>
        <v>69.06</v>
      </c>
      <c r="Q851" s="12" t="s">
        <v>8323</v>
      </c>
      <c r="R851" s="1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 s="16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132</v>
      </c>
      <c r="P852" s="10">
        <f t="shared" si="66"/>
        <v>59.65</v>
      </c>
      <c r="Q852" s="12" t="s">
        <v>8323</v>
      </c>
      <c r="R852" s="11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 s="16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106</v>
      </c>
      <c r="P853" s="10">
        <f t="shared" si="66"/>
        <v>113.11</v>
      </c>
      <c r="Q853" s="12" t="s">
        <v>8323</v>
      </c>
      <c r="R853" s="11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40000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 s="16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20</v>
      </c>
      <c r="P854" s="10">
        <f t="shared" si="66"/>
        <v>127.5</v>
      </c>
      <c r="Q854" s="12" t="s">
        <v>8323</v>
      </c>
      <c r="R854" s="11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 s="16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113</v>
      </c>
      <c r="P855" s="10">
        <f t="shared" si="66"/>
        <v>790.5</v>
      </c>
      <c r="Q855" s="12" t="s">
        <v>8323</v>
      </c>
      <c r="R855" s="11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 s="1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131</v>
      </c>
      <c r="P856" s="10">
        <f t="shared" si="66"/>
        <v>15.79</v>
      </c>
      <c r="Q856" s="12" t="s">
        <v>8323</v>
      </c>
      <c r="R856" s="11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 s="16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232</v>
      </c>
      <c r="P857" s="10">
        <f t="shared" si="66"/>
        <v>167.57</v>
      </c>
      <c r="Q857" s="12" t="s">
        <v>8323</v>
      </c>
      <c r="R857" s="11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 s="16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22</v>
      </c>
      <c r="P858" s="10">
        <f t="shared" si="66"/>
        <v>281.18</v>
      </c>
      <c r="Q858" s="12" t="s">
        <v>8323</v>
      </c>
      <c r="R858" s="11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 s="16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101</v>
      </c>
      <c r="P859" s="10">
        <f t="shared" si="66"/>
        <v>327.5</v>
      </c>
      <c r="Q859" s="12" t="s">
        <v>8323</v>
      </c>
      <c r="R859" s="11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 s="16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131</v>
      </c>
      <c r="P860" s="10">
        <f t="shared" si="66"/>
        <v>103.14</v>
      </c>
      <c r="Q860" s="12" t="s">
        <v>8323</v>
      </c>
      <c r="R860" s="11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 s="16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39</v>
      </c>
      <c r="P861" s="10">
        <f t="shared" si="66"/>
        <v>79.94</v>
      </c>
      <c r="Q861" s="12" t="s">
        <v>8323</v>
      </c>
      <c r="R861" s="1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 s="16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104</v>
      </c>
      <c r="P862" s="10">
        <f t="shared" si="66"/>
        <v>163.19</v>
      </c>
      <c r="Q862" s="12" t="s">
        <v>8323</v>
      </c>
      <c r="R862" s="11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 s="16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156</v>
      </c>
      <c r="P863" s="10">
        <f t="shared" si="66"/>
        <v>3905</v>
      </c>
      <c r="Q863" s="12" t="s">
        <v>8323</v>
      </c>
      <c r="R863" s="11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 s="16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780</v>
      </c>
      <c r="P864" s="10">
        <f t="shared" si="66"/>
        <v>1948.75</v>
      </c>
      <c r="Q864" s="12" t="s">
        <v>8323</v>
      </c>
      <c r="R864" s="11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 s="16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26</v>
      </c>
      <c r="P865" s="10">
        <f t="shared" si="66"/>
        <v>1558.6</v>
      </c>
      <c r="Q865" s="12" t="s">
        <v>8323</v>
      </c>
      <c r="R865" s="11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 s="1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104</v>
      </c>
      <c r="P866" s="10">
        <f t="shared" si="66"/>
        <v>98.61</v>
      </c>
      <c r="Q866" s="12" t="s">
        <v>8323</v>
      </c>
      <c r="R866" s="11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 s="16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104</v>
      </c>
      <c r="P867" s="10">
        <f t="shared" si="66"/>
        <v>3892.5</v>
      </c>
      <c r="Q867" s="12" t="s">
        <v>8323</v>
      </c>
      <c r="R867" s="11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 s="16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19</v>
      </c>
      <c r="P868" s="10">
        <f t="shared" si="66"/>
        <v>705.82</v>
      </c>
      <c r="Q868" s="12" t="s">
        <v>8323</v>
      </c>
      <c r="R868" s="11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 s="16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111</v>
      </c>
      <c r="P869" s="10">
        <f t="shared" si="66"/>
        <v>704.55</v>
      </c>
      <c r="Q869" s="12" t="s">
        <v>8323</v>
      </c>
      <c r="R869" s="11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 s="16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103</v>
      </c>
      <c r="P870" s="10">
        <f t="shared" si="66"/>
        <v>7733</v>
      </c>
      <c r="Q870" s="12" t="s">
        <v>8323</v>
      </c>
      <c r="R870" s="11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 s="16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110</v>
      </c>
      <c r="P871" s="10">
        <f t="shared" si="66"/>
        <v>2570.4299999999998</v>
      </c>
      <c r="Q871" s="12" t="s">
        <v>8323</v>
      </c>
      <c r="R871" s="1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 s="16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103</v>
      </c>
      <c r="P872" s="10">
        <f t="shared" si="66"/>
        <v>1540.39</v>
      </c>
      <c r="Q872" s="12" t="s">
        <v>8323</v>
      </c>
      <c r="R872" s="11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 s="16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102</v>
      </c>
      <c r="P873" s="10">
        <f t="shared" si="66"/>
        <v>640.41999999999996</v>
      </c>
      <c r="Q873" s="12" t="s">
        <v>8323</v>
      </c>
      <c r="R873" s="11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 s="16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170</v>
      </c>
      <c r="P874" s="10">
        <f t="shared" si="66"/>
        <v>3835</v>
      </c>
      <c r="Q874" s="12" t="s">
        <v>8323</v>
      </c>
      <c r="R874" s="11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 s="16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128</v>
      </c>
      <c r="P875" s="10">
        <f t="shared" si="66"/>
        <v>1533</v>
      </c>
      <c r="Q875" s="12" t="s">
        <v>8323</v>
      </c>
      <c r="R875" s="11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 s="1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10</v>
      </c>
      <c r="P876" s="10">
        <f t="shared" si="66"/>
        <v>364.52</v>
      </c>
      <c r="Q876" s="12" t="s">
        <v>8323</v>
      </c>
      <c r="R876" s="11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 s="16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102</v>
      </c>
      <c r="P877" s="10">
        <f t="shared" si="66"/>
        <v>0</v>
      </c>
      <c r="Q877" s="12" t="s">
        <v>8323</v>
      </c>
      <c r="R877" s="11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 s="16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102</v>
      </c>
      <c r="P878" s="10">
        <f t="shared" si="66"/>
        <v>169.33</v>
      </c>
      <c r="Q878" s="12" t="s">
        <v>8323</v>
      </c>
      <c r="R878" s="11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 s="16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109</v>
      </c>
      <c r="P879" s="10">
        <f t="shared" si="66"/>
        <v>262.66000000000003</v>
      </c>
      <c r="Q879" s="12" t="s">
        <v>8323</v>
      </c>
      <c r="R879" s="11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 s="16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109</v>
      </c>
      <c r="P880" s="10">
        <f t="shared" si="66"/>
        <v>3797.72</v>
      </c>
      <c r="Q880" s="12" t="s">
        <v>8323</v>
      </c>
      <c r="R880" s="11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 s="16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101</v>
      </c>
      <c r="P881" s="10">
        <f t="shared" si="66"/>
        <v>252.53</v>
      </c>
      <c r="Q881" s="12" t="s">
        <v>8323</v>
      </c>
      <c r="R881" s="1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 s="16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126</v>
      </c>
      <c r="P882" s="10">
        <f t="shared" si="66"/>
        <v>944.88</v>
      </c>
      <c r="Q882" s="12" t="s">
        <v>8323</v>
      </c>
      <c r="R882" s="11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 s="16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302</v>
      </c>
      <c r="P883" s="10">
        <f t="shared" si="66"/>
        <v>7555</v>
      </c>
      <c r="Q883" s="12" t="s">
        <v>8323</v>
      </c>
      <c r="R883" s="11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 s="16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75</v>
      </c>
      <c r="P884" s="10">
        <f t="shared" si="66"/>
        <v>538.57000000000005</v>
      </c>
      <c r="Q884" s="12" t="s">
        <v>8323</v>
      </c>
      <c r="R884" s="11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 s="16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50</v>
      </c>
      <c r="P885" s="10">
        <f t="shared" si="66"/>
        <v>313.75</v>
      </c>
      <c r="Q885" s="12" t="s">
        <v>8323</v>
      </c>
      <c r="R885" s="11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 s="1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108</v>
      </c>
      <c r="P886" s="10">
        <f t="shared" si="66"/>
        <v>3763.5</v>
      </c>
      <c r="Q886" s="12" t="s">
        <v>8323</v>
      </c>
      <c r="R886" s="11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 s="16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100</v>
      </c>
      <c r="P887" s="10">
        <f t="shared" si="66"/>
        <v>358.34</v>
      </c>
      <c r="Q887" s="12" t="s">
        <v>8323</v>
      </c>
      <c r="R887" s="11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 s="16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100</v>
      </c>
      <c r="P888" s="10">
        <f t="shared" si="66"/>
        <v>1074.29</v>
      </c>
      <c r="Q888" s="12" t="s">
        <v>8323</v>
      </c>
      <c r="R888" s="11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 s="16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107</v>
      </c>
      <c r="P889" s="10">
        <f t="shared" si="66"/>
        <v>0</v>
      </c>
      <c r="Q889" s="12" t="s">
        <v>8323</v>
      </c>
      <c r="R889" s="11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 s="16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20</v>
      </c>
      <c r="P890" s="10">
        <f t="shared" si="66"/>
        <v>1875</v>
      </c>
      <c r="Q890" s="12" t="s">
        <v>8323</v>
      </c>
      <c r="R890" s="11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 s="16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107</v>
      </c>
      <c r="P891" s="10">
        <f t="shared" si="66"/>
        <v>234.22</v>
      </c>
      <c r="Q891" s="12" t="s">
        <v>8323</v>
      </c>
      <c r="R891" s="1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 s="16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248</v>
      </c>
      <c r="P892" s="10">
        <f t="shared" si="66"/>
        <v>1861.29</v>
      </c>
      <c r="Q892" s="12" t="s">
        <v>8323</v>
      </c>
      <c r="R892" s="11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 s="16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59</v>
      </c>
      <c r="P893" s="10">
        <f t="shared" si="66"/>
        <v>825.94</v>
      </c>
      <c r="Q893" s="12" t="s">
        <v>8323</v>
      </c>
      <c r="R893" s="11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 s="16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148</v>
      </c>
      <c r="P894" s="10">
        <f t="shared" si="66"/>
        <v>436.18</v>
      </c>
      <c r="Q894" s="12" t="s">
        <v>8323</v>
      </c>
      <c r="R894" s="11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 s="16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124</v>
      </c>
      <c r="P895" s="10">
        <f t="shared" si="66"/>
        <v>1482.4</v>
      </c>
      <c r="Q895" s="12" t="s">
        <v>8323</v>
      </c>
      <c r="R895" s="11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 s="1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148</v>
      </c>
      <c r="P896" s="10">
        <f t="shared" si="66"/>
        <v>139.57</v>
      </c>
      <c r="Q896" s="12" t="s">
        <v>8323</v>
      </c>
      <c r="R896" s="11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 s="16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105</v>
      </c>
      <c r="P897" s="10">
        <f t="shared" si="66"/>
        <v>1054.72</v>
      </c>
      <c r="Q897" s="12" t="s">
        <v>8323</v>
      </c>
      <c r="R897" s="11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 s="16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105</v>
      </c>
      <c r="P898" s="10">
        <f t="shared" si="66"/>
        <v>102.29</v>
      </c>
      <c r="Q898" s="12" t="s">
        <v>8323</v>
      </c>
      <c r="R898" s="11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 s="16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29</v>
      </c>
      <c r="P899" s="10">
        <f t="shared" ref="P899:P962" si="71">IFERROR(ROUND(E899/L899,2),0)</f>
        <v>0</v>
      </c>
      <c r="Q899" s="12" t="s">
        <v>8323</v>
      </c>
      <c r="R899" s="11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 s="16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105</v>
      </c>
      <c r="P900" s="10">
        <f t="shared" si="71"/>
        <v>3670</v>
      </c>
      <c r="Q900" s="12" t="s">
        <v>8323</v>
      </c>
      <c r="R900" s="11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 s="16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978</v>
      </c>
      <c r="P901" s="10">
        <f t="shared" si="71"/>
        <v>917</v>
      </c>
      <c r="Q901" s="12" t="s">
        <v>8323</v>
      </c>
      <c r="R901" s="1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 s="16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297</v>
      </c>
      <c r="P902" s="10">
        <f t="shared" si="71"/>
        <v>3663.44</v>
      </c>
      <c r="Q902" s="12" t="s">
        <v>8323</v>
      </c>
      <c r="R902" s="11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 s="16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146</v>
      </c>
      <c r="P903" s="10">
        <f t="shared" si="71"/>
        <v>0</v>
      </c>
      <c r="Q903" s="12" t="s">
        <v>8323</v>
      </c>
      <c r="R903" s="11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 s="16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131</v>
      </c>
      <c r="P904" s="10">
        <f t="shared" si="71"/>
        <v>2408.67</v>
      </c>
      <c r="Q904" s="12" t="s">
        <v>8323</v>
      </c>
      <c r="R904" s="11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 s="16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144</v>
      </c>
      <c r="P905" s="10">
        <f t="shared" si="71"/>
        <v>1805</v>
      </c>
      <c r="Q905" s="12" t="s">
        <v>8323</v>
      </c>
      <c r="R905" s="11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 s="1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147</v>
      </c>
      <c r="P906" s="10">
        <f t="shared" si="71"/>
        <v>2406.33</v>
      </c>
      <c r="Q906" s="12" t="s">
        <v>8323</v>
      </c>
      <c r="R906" s="11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 s="16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131</v>
      </c>
      <c r="P907" s="10">
        <f t="shared" si="71"/>
        <v>1201</v>
      </c>
      <c r="Q907" s="12" t="s">
        <v>8323</v>
      </c>
      <c r="R907" s="11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 s="16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103</v>
      </c>
      <c r="P908" s="10">
        <f t="shared" si="71"/>
        <v>0</v>
      </c>
      <c r="Q908" s="12" t="s">
        <v>8323</v>
      </c>
      <c r="R908" s="11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 s="16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60</v>
      </c>
      <c r="P909" s="10">
        <f t="shared" si="71"/>
        <v>0</v>
      </c>
      <c r="Q909" s="12" t="s">
        <v>8323</v>
      </c>
      <c r="R909" s="11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 s="16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102</v>
      </c>
      <c r="P910" s="10">
        <f t="shared" si="71"/>
        <v>0</v>
      </c>
      <c r="Q910" s="12" t="s">
        <v>8323</v>
      </c>
      <c r="R910" s="11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 s="16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110</v>
      </c>
      <c r="P911" s="10">
        <f t="shared" si="71"/>
        <v>895.02</v>
      </c>
      <c r="Q911" s="12" t="s">
        <v>8323</v>
      </c>
      <c r="R911" s="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 s="16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143</v>
      </c>
      <c r="P912" s="10">
        <f t="shared" si="71"/>
        <v>1428</v>
      </c>
      <c r="Q912" s="12" t="s">
        <v>8323</v>
      </c>
      <c r="R912" s="11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6000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 s="16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119</v>
      </c>
      <c r="P913" s="10">
        <f t="shared" si="71"/>
        <v>0</v>
      </c>
      <c r="Q913" s="12" t="s">
        <v>8323</v>
      </c>
      <c r="R913" s="11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 s="16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101</v>
      </c>
      <c r="P914" s="10">
        <f t="shared" si="71"/>
        <v>3531</v>
      </c>
      <c r="Q914" s="12" t="s">
        <v>8323</v>
      </c>
      <c r="R914" s="11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 s="16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109</v>
      </c>
      <c r="P915" s="10">
        <f t="shared" si="71"/>
        <v>293.89999999999998</v>
      </c>
      <c r="Q915" s="12" t="s">
        <v>8323</v>
      </c>
      <c r="R915" s="11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 s="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141</v>
      </c>
      <c r="P916" s="10">
        <f t="shared" si="71"/>
        <v>0</v>
      </c>
      <c r="Q916" s="12" t="s">
        <v>8323</v>
      </c>
      <c r="R916" s="11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 s="16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101</v>
      </c>
      <c r="P917" s="10">
        <f t="shared" si="71"/>
        <v>782.22</v>
      </c>
      <c r="Q917" s="12" t="s">
        <v>8323</v>
      </c>
      <c r="R917" s="11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 s="16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102</v>
      </c>
      <c r="P918" s="10">
        <f t="shared" si="71"/>
        <v>0</v>
      </c>
      <c r="Q918" s="12" t="s">
        <v>8323</v>
      </c>
      <c r="R918" s="11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 s="16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117</v>
      </c>
      <c r="P919" s="10">
        <f t="shared" si="71"/>
        <v>7015</v>
      </c>
      <c r="Q919" s="12" t="s">
        <v>8323</v>
      </c>
      <c r="R919" s="11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 s="16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506</v>
      </c>
      <c r="P920" s="10">
        <f t="shared" si="71"/>
        <v>701.1</v>
      </c>
      <c r="Q920" s="12" t="s">
        <v>8323</v>
      </c>
      <c r="R920" s="11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 s="16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100</v>
      </c>
      <c r="P921" s="10">
        <f t="shared" si="71"/>
        <v>7003</v>
      </c>
      <c r="Q921" s="12" t="s">
        <v>8323</v>
      </c>
      <c r="R921" s="1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 s="16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100</v>
      </c>
      <c r="P922" s="10">
        <f t="shared" si="71"/>
        <v>0</v>
      </c>
      <c r="Q922" s="12" t="s">
        <v>8323</v>
      </c>
      <c r="R922" s="11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 s="16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14</v>
      </c>
      <c r="P923" s="10">
        <f t="shared" si="71"/>
        <v>348.1</v>
      </c>
      <c r="Q923" s="12" t="s">
        <v>8323</v>
      </c>
      <c r="R923" s="11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 s="16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35</v>
      </c>
      <c r="P924" s="10">
        <f t="shared" si="71"/>
        <v>230.83</v>
      </c>
      <c r="Q924" s="12" t="s">
        <v>8323</v>
      </c>
      <c r="R924" s="11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 s="16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115</v>
      </c>
      <c r="P925" s="10">
        <f t="shared" si="71"/>
        <v>1150.67</v>
      </c>
      <c r="Q925" s="12" t="s">
        <v>8323</v>
      </c>
      <c r="R925" s="11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 s="1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114</v>
      </c>
      <c r="P926" s="10">
        <f t="shared" si="71"/>
        <v>457.53</v>
      </c>
      <c r="Q926" s="12" t="s">
        <v>8323</v>
      </c>
      <c r="R926" s="11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 s="16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171</v>
      </c>
      <c r="P927" s="10">
        <f t="shared" si="71"/>
        <v>1370.6</v>
      </c>
      <c r="Q927" s="12" t="s">
        <v>8323</v>
      </c>
      <c r="R927" s="11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 s="16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342</v>
      </c>
      <c r="P928" s="10">
        <f t="shared" si="71"/>
        <v>0</v>
      </c>
      <c r="Q928" s="12" t="s">
        <v>8323</v>
      </c>
      <c r="R928" s="11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 s="16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12</v>
      </c>
      <c r="P929" s="10">
        <f t="shared" si="71"/>
        <v>0</v>
      </c>
      <c r="Q929" s="12" t="s">
        <v>8323</v>
      </c>
      <c r="R929" s="11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 s="16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68</v>
      </c>
      <c r="P930" s="10">
        <f t="shared" si="71"/>
        <v>241.25</v>
      </c>
      <c r="Q930" s="12" t="s">
        <v>8323</v>
      </c>
      <c r="R930" s="11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 s="16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135</v>
      </c>
      <c r="P931" s="10">
        <f t="shared" si="71"/>
        <v>0</v>
      </c>
      <c r="Q931" s="12" t="s">
        <v>8323</v>
      </c>
      <c r="R931" s="1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 s="16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134</v>
      </c>
      <c r="P932" s="10">
        <f t="shared" si="71"/>
        <v>1341</v>
      </c>
      <c r="Q932" s="12" t="s">
        <v>8323</v>
      </c>
      <c r="R932" s="11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 s="16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112</v>
      </c>
      <c r="P933" s="10">
        <f t="shared" si="71"/>
        <v>957.14</v>
      </c>
      <c r="Q933" s="12" t="s">
        <v>8323</v>
      </c>
      <c r="R933" s="11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 s="16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39</v>
      </c>
      <c r="P934" s="10">
        <f t="shared" si="71"/>
        <v>223.03</v>
      </c>
      <c r="Q934" s="12" t="s">
        <v>8323</v>
      </c>
      <c r="R934" s="11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 s="16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67</v>
      </c>
      <c r="P935" s="10">
        <f t="shared" si="71"/>
        <v>3342</v>
      </c>
      <c r="Q935" s="12" t="s">
        <v>8323</v>
      </c>
      <c r="R935" s="11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 s="1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134</v>
      </c>
      <c r="P936" s="10">
        <f t="shared" si="71"/>
        <v>222.67</v>
      </c>
      <c r="Q936" s="12" t="s">
        <v>8323</v>
      </c>
      <c r="R936" s="11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 s="16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13</v>
      </c>
      <c r="P937" s="10">
        <f t="shared" si="71"/>
        <v>3331.5</v>
      </c>
      <c r="Q937" s="12" t="s">
        <v>8323</v>
      </c>
      <c r="R937" s="11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 s="16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111</v>
      </c>
      <c r="P938" s="10">
        <f t="shared" si="71"/>
        <v>0</v>
      </c>
      <c r="Q938" s="12" t="s">
        <v>8323</v>
      </c>
      <c r="R938" s="11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 s="16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123</v>
      </c>
      <c r="P939" s="10">
        <f t="shared" si="71"/>
        <v>3323</v>
      </c>
      <c r="Q939" s="12" t="s">
        <v>8323</v>
      </c>
      <c r="R939" s="11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 s="16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102</v>
      </c>
      <c r="P940" s="10">
        <f t="shared" si="71"/>
        <v>6645</v>
      </c>
      <c r="Q940" s="12" t="s">
        <v>8323</v>
      </c>
      <c r="R940" s="11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 s="16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25</v>
      </c>
      <c r="P941" s="10">
        <f t="shared" si="71"/>
        <v>3316.5</v>
      </c>
      <c r="Q941" s="12" t="s">
        <v>8323</v>
      </c>
      <c r="R941" s="1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 s="16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121</v>
      </c>
      <c r="P942" s="10">
        <f t="shared" si="71"/>
        <v>473.74</v>
      </c>
      <c r="Q942" s="12" t="s">
        <v>8317</v>
      </c>
      <c r="R942" s="11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 s="16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114</v>
      </c>
      <c r="P943" s="10">
        <f t="shared" si="71"/>
        <v>213.81</v>
      </c>
      <c r="Q943" s="12" t="s">
        <v>8317</v>
      </c>
      <c r="R943" s="11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 s="16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13</v>
      </c>
      <c r="P944" s="10">
        <f t="shared" si="71"/>
        <v>413.13</v>
      </c>
      <c r="Q944" s="12" t="s">
        <v>8317</v>
      </c>
      <c r="R944" s="11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 s="16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120</v>
      </c>
      <c r="P945" s="10">
        <f t="shared" si="71"/>
        <v>549.33000000000004</v>
      </c>
      <c r="Q945" s="12" t="s">
        <v>8317</v>
      </c>
      <c r="R945" s="11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 s="1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68.39</v>
      </c>
      <c r="Q946" s="12" t="s">
        <v>8317</v>
      </c>
      <c r="R946" s="11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 s="16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101</v>
      </c>
      <c r="P947" s="10">
        <f t="shared" si="71"/>
        <v>409.69</v>
      </c>
      <c r="Q947" s="12" t="s">
        <v>8317</v>
      </c>
      <c r="R947" s="11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 s="16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12</v>
      </c>
      <c r="P948" s="10">
        <f t="shared" si="71"/>
        <v>1308.2</v>
      </c>
      <c r="Q948" s="12" t="s">
        <v>8317</v>
      </c>
      <c r="R948" s="11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 s="16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109</v>
      </c>
      <c r="P949" s="10">
        <f t="shared" si="71"/>
        <v>0</v>
      </c>
      <c r="Q949" s="12" t="s">
        <v>8317</v>
      </c>
      <c r="R949" s="11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 s="16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118</v>
      </c>
      <c r="P950" s="10">
        <f t="shared" si="71"/>
        <v>814.38</v>
      </c>
      <c r="Q950" s="12" t="s">
        <v>8317</v>
      </c>
      <c r="R950" s="11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 s="16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43</v>
      </c>
      <c r="P951" s="10">
        <f t="shared" si="71"/>
        <v>930.14</v>
      </c>
      <c r="Q951" s="12" t="s">
        <v>8317</v>
      </c>
      <c r="R951" s="1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 s="16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102</v>
      </c>
      <c r="P952" s="10">
        <f t="shared" si="71"/>
        <v>271.08</v>
      </c>
      <c r="Q952" s="12" t="s">
        <v>8317</v>
      </c>
      <c r="R952" s="11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 s="16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100</v>
      </c>
      <c r="P953" s="10">
        <f t="shared" si="71"/>
        <v>53.76</v>
      </c>
      <c r="Q953" s="12" t="s">
        <v>8317</v>
      </c>
      <c r="R953" s="11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 s="16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130</v>
      </c>
      <c r="P954" s="10">
        <f t="shared" si="71"/>
        <v>33.159999999999997</v>
      </c>
      <c r="Q954" s="12" t="s">
        <v>8317</v>
      </c>
      <c r="R954" s="11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 s="16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100</v>
      </c>
      <c r="P955" s="10">
        <f t="shared" si="71"/>
        <v>1300</v>
      </c>
      <c r="Q955" s="12" t="s">
        <v>8317</v>
      </c>
      <c r="R955" s="11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 s="1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108</v>
      </c>
      <c r="P956" s="10">
        <f t="shared" si="71"/>
        <v>88.84</v>
      </c>
      <c r="Q956" s="12" t="s">
        <v>8317</v>
      </c>
      <c r="R956" s="11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 s="16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107</v>
      </c>
      <c r="P957" s="10">
        <f t="shared" si="71"/>
        <v>69.23</v>
      </c>
      <c r="Q957" s="12" t="s">
        <v>8317</v>
      </c>
      <c r="R957" s="11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 s="16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107</v>
      </c>
      <c r="P958" s="10">
        <f t="shared" si="71"/>
        <v>376.5</v>
      </c>
      <c r="Q958" s="12" t="s">
        <v>8317</v>
      </c>
      <c r="R958" s="11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 s="16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106</v>
      </c>
      <c r="P959" s="10">
        <f t="shared" si="71"/>
        <v>912.57</v>
      </c>
      <c r="Q959" s="12" t="s">
        <v>8317</v>
      </c>
      <c r="R959" s="11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 s="16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128</v>
      </c>
      <c r="P960" s="10">
        <f t="shared" si="71"/>
        <v>375.71</v>
      </c>
      <c r="Q960" s="12" t="s">
        <v>8317</v>
      </c>
      <c r="R960" s="11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 s="16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14</v>
      </c>
      <c r="P961" s="10">
        <f t="shared" si="71"/>
        <v>37.32</v>
      </c>
      <c r="Q961" s="12" t="s">
        <v>8317</v>
      </c>
      <c r="R961" s="1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 s="16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21</v>
      </c>
      <c r="P962" s="10">
        <f t="shared" si="71"/>
        <v>33.909999999999997</v>
      </c>
      <c r="Q962" s="12" t="s">
        <v>8317</v>
      </c>
      <c r="R962" s="11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 s="16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106</v>
      </c>
      <c r="P963" s="10">
        <f t="shared" ref="P963:P1026" si="76">IFERROR(ROUND(E963/L963,2),0)</f>
        <v>57.94</v>
      </c>
      <c r="Q963" s="12" t="s">
        <v>8317</v>
      </c>
      <c r="R963" s="11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 s="16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106</v>
      </c>
      <c r="P964" s="10">
        <f t="shared" si="76"/>
        <v>171.89</v>
      </c>
      <c r="Q964" s="12" t="s">
        <v>8317</v>
      </c>
      <c r="R964" s="11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 s="16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106</v>
      </c>
      <c r="P965" s="10">
        <f t="shared" si="76"/>
        <v>706.67</v>
      </c>
      <c r="Q965" s="12" t="s">
        <v>8317</v>
      </c>
      <c r="R965" s="11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 s="1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126</v>
      </c>
      <c r="P966" s="10">
        <f t="shared" si="76"/>
        <v>217.52</v>
      </c>
      <c r="Q966" s="12" t="s">
        <v>8317</v>
      </c>
      <c r="R966" s="11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 s="16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42</v>
      </c>
      <c r="P967" s="10">
        <f t="shared" si="76"/>
        <v>1050.29</v>
      </c>
      <c r="Q967" s="12" t="s">
        <v>8317</v>
      </c>
      <c r="R967" s="11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 s="16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126</v>
      </c>
      <c r="P968" s="10">
        <f t="shared" si="76"/>
        <v>210.03</v>
      </c>
      <c r="Q968" s="12" t="s">
        <v>8317</v>
      </c>
      <c r="R968" s="11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 s="16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126</v>
      </c>
      <c r="P969" s="10">
        <f t="shared" si="76"/>
        <v>77.78</v>
      </c>
      <c r="Q969" s="12" t="s">
        <v>8317</v>
      </c>
      <c r="R969" s="11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 s="16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126</v>
      </c>
      <c r="P970" s="10">
        <f t="shared" si="76"/>
        <v>1575</v>
      </c>
      <c r="Q970" s="12" t="s">
        <v>8317</v>
      </c>
      <c r="R970" s="11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 s="16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39</v>
      </c>
      <c r="P971" s="10">
        <f t="shared" si="76"/>
        <v>568.91</v>
      </c>
      <c r="Q971" s="12" t="s">
        <v>8317</v>
      </c>
      <c r="R971" s="1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 s="16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104</v>
      </c>
      <c r="P972" s="10">
        <f t="shared" si="76"/>
        <v>446.93</v>
      </c>
      <c r="Q972" s="12" t="s">
        <v>8317</v>
      </c>
      <c r="R972" s="11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 s="16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156</v>
      </c>
      <c r="P973" s="10">
        <f t="shared" si="76"/>
        <v>1248</v>
      </c>
      <c r="Q973" s="12" t="s">
        <v>8317</v>
      </c>
      <c r="R973" s="11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 s="16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125</v>
      </c>
      <c r="P974" s="10">
        <f t="shared" si="76"/>
        <v>138.56</v>
      </c>
      <c r="Q974" s="12" t="s">
        <v>8317</v>
      </c>
      <c r="R974" s="11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 s="16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104</v>
      </c>
      <c r="P975" s="10">
        <f t="shared" si="76"/>
        <v>777.5</v>
      </c>
      <c r="Q975" s="12" t="s">
        <v>8317</v>
      </c>
      <c r="R975" s="11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 s="1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183</v>
      </c>
      <c r="P976" s="10">
        <f t="shared" si="76"/>
        <v>2071.85</v>
      </c>
      <c r="Q976" s="12" t="s">
        <v>8317</v>
      </c>
      <c r="R976" s="11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 s="16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104</v>
      </c>
      <c r="P977" s="10">
        <f t="shared" si="76"/>
        <v>258.95999999999998</v>
      </c>
      <c r="Q977" s="12" t="s">
        <v>8317</v>
      </c>
      <c r="R977" s="11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 s="16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207</v>
      </c>
      <c r="P978" s="10">
        <f t="shared" si="76"/>
        <v>345</v>
      </c>
      <c r="Q978" s="12" t="s">
        <v>8317</v>
      </c>
      <c r="R978" s="11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 s="16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106</v>
      </c>
      <c r="P979" s="10">
        <f t="shared" si="76"/>
        <v>517.41999999999996</v>
      </c>
      <c r="Q979" s="12" t="s">
        <v>8317</v>
      </c>
      <c r="R979" s="11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 s="16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155</v>
      </c>
      <c r="P980" s="10">
        <f t="shared" si="76"/>
        <v>50.46</v>
      </c>
      <c r="Q980" s="12" t="s">
        <v>8317</v>
      </c>
      <c r="R980" s="11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 s="16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124</v>
      </c>
      <c r="P981" s="10">
        <f t="shared" si="76"/>
        <v>64.39</v>
      </c>
      <c r="Q981" s="12" t="s">
        <v>8317</v>
      </c>
      <c r="R981" s="1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 s="16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106</v>
      </c>
      <c r="P982" s="10">
        <f t="shared" si="76"/>
        <v>198.55</v>
      </c>
      <c r="Q982" s="12" t="s">
        <v>8317</v>
      </c>
      <c r="R982" s="11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 s="16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102</v>
      </c>
      <c r="P983" s="10">
        <f t="shared" si="76"/>
        <v>1536.57</v>
      </c>
      <c r="Q983" s="12" t="s">
        <v>8317</v>
      </c>
      <c r="R983" s="11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 s="16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26</v>
      </c>
      <c r="P984" s="10">
        <f t="shared" si="76"/>
        <v>2047.33</v>
      </c>
      <c r="Q984" s="12" t="s">
        <v>8317</v>
      </c>
      <c r="R984" s="11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 s="16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15</v>
      </c>
      <c r="P985" s="10">
        <f t="shared" si="76"/>
        <v>34.25</v>
      </c>
      <c r="Q985" s="12" t="s">
        <v>8317</v>
      </c>
      <c r="R985" s="11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 s="1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122</v>
      </c>
      <c r="P986" s="10">
        <f t="shared" si="76"/>
        <v>2040</v>
      </c>
      <c r="Q986" s="12" t="s">
        <v>8317</v>
      </c>
      <c r="R986" s="11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 s="16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27</v>
      </c>
      <c r="P987" s="10">
        <f t="shared" si="76"/>
        <v>266</v>
      </c>
      <c r="Q987" s="12" t="s">
        <v>8317</v>
      </c>
      <c r="R987" s="11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 s="16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102</v>
      </c>
      <c r="P988" s="10">
        <f t="shared" si="76"/>
        <v>265.7</v>
      </c>
      <c r="Q988" s="12" t="s">
        <v>8317</v>
      </c>
      <c r="R988" s="11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 s="16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102</v>
      </c>
      <c r="P989" s="10">
        <f t="shared" si="76"/>
        <v>148.97999999999999</v>
      </c>
      <c r="Q989" s="12" t="s">
        <v>8317</v>
      </c>
      <c r="R989" s="11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 s="16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102</v>
      </c>
      <c r="P990" s="10">
        <f t="shared" si="76"/>
        <v>0</v>
      </c>
      <c r="Q990" s="12" t="s">
        <v>8317</v>
      </c>
      <c r="R990" s="11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 s="16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102</v>
      </c>
      <c r="P991" s="10">
        <f t="shared" si="76"/>
        <v>190.63</v>
      </c>
      <c r="Q991" s="12" t="s">
        <v>8317</v>
      </c>
      <c r="R991" s="1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 s="16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101</v>
      </c>
      <c r="P992" s="10">
        <f t="shared" si="76"/>
        <v>3043.13</v>
      </c>
      <c r="Q992" s="12" t="s">
        <v>8317</v>
      </c>
      <c r="R992" s="11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6000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 s="16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101</v>
      </c>
      <c r="P993" s="10">
        <f t="shared" si="76"/>
        <v>868.57</v>
      </c>
      <c r="Q993" s="12" t="s">
        <v>8317</v>
      </c>
      <c r="R993" s="11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5000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 s="16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122</v>
      </c>
      <c r="P994" s="10">
        <f t="shared" si="76"/>
        <v>1520</v>
      </c>
      <c r="Q994" s="12" t="s">
        <v>8317</v>
      </c>
      <c r="R994" s="11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 s="16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101</v>
      </c>
      <c r="P995" s="10">
        <f t="shared" si="76"/>
        <v>31.01</v>
      </c>
      <c r="Q995" s="12" t="s">
        <v>8317</v>
      </c>
      <c r="R995" s="11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 s="1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202</v>
      </c>
      <c r="P996" s="10">
        <f t="shared" si="76"/>
        <v>551.91</v>
      </c>
      <c r="Q996" s="12" t="s">
        <v>8317</v>
      </c>
      <c r="R996" s="11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 s="16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26</v>
      </c>
      <c r="P997" s="10">
        <f t="shared" si="76"/>
        <v>673.44</v>
      </c>
      <c r="Q997" s="12" t="s">
        <v>8317</v>
      </c>
      <c r="R997" s="11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 s="16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121</v>
      </c>
      <c r="P998" s="10">
        <f t="shared" si="76"/>
        <v>1212</v>
      </c>
      <c r="Q998" s="12" t="s">
        <v>8317</v>
      </c>
      <c r="R998" s="11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 s="16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101</v>
      </c>
      <c r="P999" s="10">
        <f t="shared" si="76"/>
        <v>757</v>
      </c>
      <c r="Q999" s="12" t="s">
        <v>8317</v>
      </c>
      <c r="R999" s="11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 s="16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121</v>
      </c>
      <c r="P1000" s="10">
        <f t="shared" si="76"/>
        <v>26.43</v>
      </c>
      <c r="Q1000" s="12" t="s">
        <v>8317</v>
      </c>
      <c r="R1000" s="11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 s="16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101</v>
      </c>
      <c r="P1001" s="10">
        <f t="shared" si="76"/>
        <v>151.05000000000001</v>
      </c>
      <c r="Q1001" s="12" t="s">
        <v>8317</v>
      </c>
      <c r="R1001" s="1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 s="16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101</v>
      </c>
      <c r="P1002" s="10">
        <f t="shared" si="76"/>
        <v>1006.93</v>
      </c>
      <c r="Q1002" s="12" t="s">
        <v>8317</v>
      </c>
      <c r="R1002" s="11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 s="16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109</v>
      </c>
      <c r="P1003" s="10">
        <f t="shared" si="76"/>
        <v>1510.39</v>
      </c>
      <c r="Q1003" s="12" t="s">
        <v>8317</v>
      </c>
      <c r="R1003" s="11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 s="16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503</v>
      </c>
      <c r="P1004" s="10">
        <f t="shared" si="76"/>
        <v>274.5</v>
      </c>
      <c r="Q1004" s="12" t="s">
        <v>8317</v>
      </c>
      <c r="R1004" s="11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 s="16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121</v>
      </c>
      <c r="P1005" s="10">
        <f t="shared" si="76"/>
        <v>402</v>
      </c>
      <c r="Q1005" s="12" t="s">
        <v>8317</v>
      </c>
      <c r="R1005" s="11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 s="1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126</v>
      </c>
      <c r="P1006" s="10">
        <f t="shared" si="76"/>
        <v>63.46</v>
      </c>
      <c r="Q1006" s="12" t="s">
        <v>8317</v>
      </c>
      <c r="R1006" s="11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 s="16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100</v>
      </c>
      <c r="P1007" s="10">
        <f t="shared" si="76"/>
        <v>37.43</v>
      </c>
      <c r="Q1007" s="12" t="s">
        <v>8317</v>
      </c>
      <c r="R1007" s="11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5000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 s="16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121</v>
      </c>
      <c r="P1008" s="10">
        <f t="shared" si="76"/>
        <v>753.13</v>
      </c>
      <c r="Q1008" s="12" t="s">
        <v>8317</v>
      </c>
      <c r="R1008" s="11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 s="16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100</v>
      </c>
      <c r="P1009" s="10">
        <f t="shared" si="76"/>
        <v>79.28</v>
      </c>
      <c r="Q1009" s="12" t="s">
        <v>8317</v>
      </c>
      <c r="R1009" s="11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 s="16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100</v>
      </c>
      <c r="P1010" s="10">
        <f t="shared" si="76"/>
        <v>6020</v>
      </c>
      <c r="Q1010" s="12" t="s">
        <v>8317</v>
      </c>
      <c r="R1010" s="11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 s="16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120</v>
      </c>
      <c r="P1011" s="10">
        <f t="shared" si="76"/>
        <v>59.59</v>
      </c>
      <c r="Q1011" s="12" t="s">
        <v>8317</v>
      </c>
      <c r="R1011" s="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 s="16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1</v>
      </c>
      <c r="P1012" s="10">
        <f t="shared" si="76"/>
        <v>1504.75</v>
      </c>
      <c r="Q1012" s="12" t="s">
        <v>8317</v>
      </c>
      <c r="R1012" s="11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 s="16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100</v>
      </c>
      <c r="P1013" s="10">
        <f t="shared" si="76"/>
        <v>6007</v>
      </c>
      <c r="Q1013" s="12" t="s">
        <v>8317</v>
      </c>
      <c r="R1013" s="11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 s="16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120</v>
      </c>
      <c r="P1014" s="10">
        <f t="shared" si="76"/>
        <v>7.74</v>
      </c>
      <c r="Q1014" s="12" t="s">
        <v>8317</v>
      </c>
      <c r="R1014" s="11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 s="16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100</v>
      </c>
      <c r="P1015" s="10">
        <f t="shared" si="76"/>
        <v>66.67</v>
      </c>
      <c r="Q1015" s="12" t="s">
        <v>8317</v>
      </c>
      <c r="R1015" s="11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5000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 s="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120</v>
      </c>
      <c r="P1016" s="10">
        <f t="shared" si="76"/>
        <v>375</v>
      </c>
      <c r="Q1016" s="12" t="s">
        <v>8317</v>
      </c>
      <c r="R1016" s="11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2500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 s="16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240</v>
      </c>
      <c r="P1017" s="10">
        <f t="shared" si="76"/>
        <v>1000</v>
      </c>
      <c r="Q1017" s="12" t="s">
        <v>8317</v>
      </c>
      <c r="R1017" s="11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 s="16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100</v>
      </c>
      <c r="P1018" s="10">
        <f t="shared" si="76"/>
        <v>157.88999999999999</v>
      </c>
      <c r="Q1018" s="12" t="s">
        <v>8317</v>
      </c>
      <c r="R1018" s="11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6000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 s="16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100</v>
      </c>
      <c r="P1019" s="10">
        <f t="shared" si="76"/>
        <v>16.899999999999999</v>
      </c>
      <c r="Q1019" s="12" t="s">
        <v>8317</v>
      </c>
      <c r="R1019" s="11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6000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 s="16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100</v>
      </c>
      <c r="P1020" s="10">
        <f t="shared" si="76"/>
        <v>857.14</v>
      </c>
      <c r="Q1020" s="12" t="s">
        <v>8317</v>
      </c>
      <c r="R1020" s="11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 s="16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102</v>
      </c>
      <c r="P1021" s="10">
        <f t="shared" si="76"/>
        <v>14.96</v>
      </c>
      <c r="Q1021" s="12" t="s">
        <v>8317</v>
      </c>
      <c r="R1021" s="1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 s="16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119</v>
      </c>
      <c r="P1022" s="10">
        <f t="shared" si="76"/>
        <v>198</v>
      </c>
      <c r="Q1022" s="12" t="s">
        <v>8323</v>
      </c>
      <c r="R1022" s="11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 s="16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148</v>
      </c>
      <c r="P1023" s="10">
        <f t="shared" si="76"/>
        <v>12.39</v>
      </c>
      <c r="Q1023" s="12" t="s">
        <v>8323</v>
      </c>
      <c r="R1023" s="11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 s="16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118</v>
      </c>
      <c r="P1024" s="10">
        <f t="shared" si="76"/>
        <v>79.86</v>
      </c>
      <c r="Q1024" s="12" t="s">
        <v>8323</v>
      </c>
      <c r="R1024" s="11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 s="16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169</v>
      </c>
      <c r="P1025" s="10">
        <f t="shared" si="76"/>
        <v>45.09</v>
      </c>
      <c r="Q1025" s="12" t="s">
        <v>8323</v>
      </c>
      <c r="R1025" s="11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 s="1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148</v>
      </c>
      <c r="P1026" s="10">
        <f t="shared" si="76"/>
        <v>96.79</v>
      </c>
      <c r="Q1026" s="12" t="s">
        <v>8323</v>
      </c>
      <c r="R1026" s="11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 s="16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49</v>
      </c>
      <c r="P1027" s="10">
        <f t="shared" ref="P1027:P1090" si="81">IFERROR(ROUND(E1027/L1027,2),0)</f>
        <v>5.51</v>
      </c>
      <c r="Q1027" s="12" t="s">
        <v>8323</v>
      </c>
      <c r="R1027" s="11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 s="16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12</v>
      </c>
      <c r="P1028" s="10">
        <f t="shared" si="81"/>
        <v>48.16</v>
      </c>
      <c r="Q1028" s="12" t="s">
        <v>8323</v>
      </c>
      <c r="R1028" s="11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 s="16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12</v>
      </c>
      <c r="P1029" s="10">
        <f t="shared" si="81"/>
        <v>52.93</v>
      </c>
      <c r="Q1029" s="12" t="s">
        <v>8323</v>
      </c>
      <c r="R1029" s="11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 s="16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108</v>
      </c>
      <c r="P1030" s="10">
        <f t="shared" si="81"/>
        <v>22.98</v>
      </c>
      <c r="Q1030" s="12" t="s">
        <v>8323</v>
      </c>
      <c r="R1030" s="11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 s="16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23</v>
      </c>
      <c r="P1031" s="10">
        <f t="shared" si="81"/>
        <v>41.52</v>
      </c>
      <c r="Q1031" s="12" t="s">
        <v>8323</v>
      </c>
      <c r="R1031" s="1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 s="16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106</v>
      </c>
      <c r="P1032" s="10">
        <f t="shared" si="81"/>
        <v>36.76</v>
      </c>
      <c r="Q1032" s="12" t="s">
        <v>8323</v>
      </c>
      <c r="R1032" s="11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 s="16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117</v>
      </c>
      <c r="P1033" s="10">
        <f t="shared" si="81"/>
        <v>58.91</v>
      </c>
      <c r="Q1033" s="12" t="s">
        <v>8323</v>
      </c>
      <c r="R1033" s="11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 s="16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117</v>
      </c>
      <c r="P1034" s="10">
        <f t="shared" si="81"/>
        <v>60.74</v>
      </c>
      <c r="Q1034" s="12" t="s">
        <v>8323</v>
      </c>
      <c r="R1034" s="11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 s="16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194</v>
      </c>
      <c r="P1035" s="10">
        <f t="shared" si="81"/>
        <v>215.7</v>
      </c>
      <c r="Q1035" s="12" t="s">
        <v>8323</v>
      </c>
      <c r="R1035" s="11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 s="1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116</v>
      </c>
      <c r="P1036" s="10">
        <f t="shared" si="81"/>
        <v>35.020000000000003</v>
      </c>
      <c r="Q1036" s="12" t="s">
        <v>8323</v>
      </c>
      <c r="R1036" s="11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 s="16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116</v>
      </c>
      <c r="P1037" s="10">
        <f t="shared" si="81"/>
        <v>76.319999999999993</v>
      </c>
      <c r="Q1037" s="12" t="s">
        <v>8323</v>
      </c>
      <c r="R1037" s="11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 s="16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105</v>
      </c>
      <c r="P1038" s="10">
        <f t="shared" si="81"/>
        <v>27.35</v>
      </c>
      <c r="Q1038" s="12" t="s">
        <v>8323</v>
      </c>
      <c r="R1038" s="11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 s="16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12</v>
      </c>
      <c r="P1039" s="10">
        <f t="shared" si="81"/>
        <v>274.14</v>
      </c>
      <c r="Q1039" s="12" t="s">
        <v>8323</v>
      </c>
      <c r="R1039" s="11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 s="16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191</v>
      </c>
      <c r="P1040" s="10">
        <f t="shared" si="81"/>
        <v>94.08</v>
      </c>
      <c r="Q1040" s="12" t="s">
        <v>8323</v>
      </c>
      <c r="R1040" s="11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 s="16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114</v>
      </c>
      <c r="P1041" s="10">
        <f t="shared" si="81"/>
        <v>190.43</v>
      </c>
      <c r="Q1041" s="12" t="s">
        <v>8323</v>
      </c>
      <c r="R1041" s="1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 s="16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114</v>
      </c>
      <c r="P1042" s="10">
        <f t="shared" si="81"/>
        <v>5700</v>
      </c>
      <c r="Q1042" s="12" t="s">
        <v>8329</v>
      </c>
      <c r="R1042" s="11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 s="16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114</v>
      </c>
      <c r="P1043" s="10">
        <f t="shared" si="81"/>
        <v>0</v>
      </c>
      <c r="Q1043" s="12" t="s">
        <v>8329</v>
      </c>
      <c r="R1043" s="11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 s="16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21</v>
      </c>
      <c r="P1044" s="10">
        <f t="shared" si="81"/>
        <v>5680</v>
      </c>
      <c r="Q1044" s="12" t="s">
        <v>8329</v>
      </c>
      <c r="R1044" s="11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 s="16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113</v>
      </c>
      <c r="P1045" s="10">
        <f t="shared" si="81"/>
        <v>19.43</v>
      </c>
      <c r="Q1045" s="12" t="s">
        <v>8329</v>
      </c>
      <c r="R1045" s="11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 s="1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113</v>
      </c>
      <c r="P1046" s="10">
        <f t="shared" si="81"/>
        <v>2835.56</v>
      </c>
      <c r="Q1046" s="12" t="s">
        <v>8329</v>
      </c>
      <c r="R1046" s="11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 s="16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378</v>
      </c>
      <c r="P1047" s="10">
        <f t="shared" si="81"/>
        <v>708.25</v>
      </c>
      <c r="Q1047" s="12" t="s">
        <v>8329</v>
      </c>
      <c r="R1047" s="11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 s="16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113</v>
      </c>
      <c r="P1048" s="10">
        <f t="shared" si="81"/>
        <v>0</v>
      </c>
      <c r="Q1048" s="12" t="s">
        <v>8329</v>
      </c>
      <c r="R1048" s="11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 s="16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142</v>
      </c>
      <c r="P1049" s="10">
        <f t="shared" si="81"/>
        <v>5660</v>
      </c>
      <c r="Q1049" s="12" t="s">
        <v>8329</v>
      </c>
      <c r="R1049" s="11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 s="16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103</v>
      </c>
      <c r="P1050" s="10">
        <f t="shared" si="81"/>
        <v>1413.9</v>
      </c>
      <c r="Q1050" s="12" t="s">
        <v>8329</v>
      </c>
      <c r="R1050" s="11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 s="16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113</v>
      </c>
      <c r="P1051" s="10">
        <f t="shared" si="81"/>
        <v>0</v>
      </c>
      <c r="Q1051" s="12" t="s">
        <v>8329</v>
      </c>
      <c r="R1051" s="1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 s="16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103</v>
      </c>
      <c r="P1052" s="10">
        <f t="shared" si="81"/>
        <v>0</v>
      </c>
      <c r="Q1052" s="12" t="s">
        <v>8329</v>
      </c>
      <c r="R1052" s="11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 s="16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113</v>
      </c>
      <c r="P1053" s="10">
        <f t="shared" si="81"/>
        <v>0</v>
      </c>
      <c r="Q1053" s="12" t="s">
        <v>8329</v>
      </c>
      <c r="R1053" s="11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 s="16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113</v>
      </c>
      <c r="P1054" s="10">
        <f t="shared" si="81"/>
        <v>0</v>
      </c>
      <c r="Q1054" s="12" t="s">
        <v>8329</v>
      </c>
      <c r="R1054" s="11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 s="16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102</v>
      </c>
      <c r="P1055" s="10">
        <f t="shared" si="81"/>
        <v>5623</v>
      </c>
      <c r="Q1055" s="12" t="s">
        <v>8329</v>
      </c>
      <c r="R1055" s="11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 s="1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19</v>
      </c>
      <c r="P1056" s="10">
        <f t="shared" si="81"/>
        <v>0</v>
      </c>
      <c r="Q1056" s="12" t="s">
        <v>8329</v>
      </c>
      <c r="R1056" s="11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 s="16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107</v>
      </c>
      <c r="P1057" s="10">
        <f t="shared" si="81"/>
        <v>0</v>
      </c>
      <c r="Q1057" s="12" t="s">
        <v>8329</v>
      </c>
      <c r="R1057" s="11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 s="16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112</v>
      </c>
      <c r="P1058" s="10">
        <f t="shared" si="81"/>
        <v>0</v>
      </c>
      <c r="Q1058" s="12" t="s">
        <v>8329</v>
      </c>
      <c r="R1058" s="11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 s="16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102</v>
      </c>
      <c r="P1059" s="10">
        <f t="shared" si="81"/>
        <v>0</v>
      </c>
      <c r="Q1059" s="12" t="s">
        <v>8329</v>
      </c>
      <c r="R1059" s="11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 s="16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160</v>
      </c>
      <c r="P1060" s="10">
        <f t="shared" si="81"/>
        <v>0</v>
      </c>
      <c r="Q1060" s="12" t="s">
        <v>8329</v>
      </c>
      <c r="R1060" s="11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 s="16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112</v>
      </c>
      <c r="P1061" s="10">
        <f t="shared" si="81"/>
        <v>0</v>
      </c>
      <c r="Q1061" s="12" t="s">
        <v>8329</v>
      </c>
      <c r="R1061" s="1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 s="16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101</v>
      </c>
      <c r="P1062" s="10">
        <f t="shared" si="81"/>
        <v>5580</v>
      </c>
      <c r="Q1062" s="12" t="s">
        <v>8329</v>
      </c>
      <c r="R1062" s="11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 s="16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279</v>
      </c>
      <c r="P1063" s="10">
        <f t="shared" si="81"/>
        <v>0</v>
      </c>
      <c r="Q1063" s="12" t="s">
        <v>8329</v>
      </c>
      <c r="R1063" s="11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 s="16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111</v>
      </c>
      <c r="P1064" s="10">
        <f t="shared" si="81"/>
        <v>1392.5</v>
      </c>
      <c r="Q1064" s="12" t="s">
        <v>8329</v>
      </c>
      <c r="R1064" s="11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 s="16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25</v>
      </c>
      <c r="P1065" s="10">
        <f t="shared" si="81"/>
        <v>0</v>
      </c>
      <c r="Q1065" s="12" t="s">
        <v>8329</v>
      </c>
      <c r="R1065" s="11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 s="1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111</v>
      </c>
      <c r="P1066" s="10">
        <f t="shared" si="81"/>
        <v>45.16</v>
      </c>
      <c r="Q1066" s="12" t="s">
        <v>8331</v>
      </c>
      <c r="R1066" s="11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 s="16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111</v>
      </c>
      <c r="P1067" s="10">
        <f t="shared" si="81"/>
        <v>1108</v>
      </c>
      <c r="Q1067" s="12" t="s">
        <v>8331</v>
      </c>
      <c r="R1067" s="11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 s="16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111</v>
      </c>
      <c r="P1068" s="10">
        <f t="shared" si="81"/>
        <v>37.4</v>
      </c>
      <c r="Q1068" s="12" t="s">
        <v>8331</v>
      </c>
      <c r="R1068" s="11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4600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 s="16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120</v>
      </c>
      <c r="P1069" s="10">
        <f t="shared" si="81"/>
        <v>553.5</v>
      </c>
      <c r="Q1069" s="12" t="s">
        <v>8331</v>
      </c>
      <c r="R1069" s="11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 s="16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111</v>
      </c>
      <c r="P1070" s="10">
        <f t="shared" si="81"/>
        <v>1381.5</v>
      </c>
      <c r="Q1070" s="12" t="s">
        <v>8331</v>
      </c>
      <c r="R1070" s="11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 s="16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100</v>
      </c>
      <c r="P1071" s="10">
        <f t="shared" si="81"/>
        <v>262.67</v>
      </c>
      <c r="Q1071" s="12" t="s">
        <v>8331</v>
      </c>
      <c r="R1071" s="1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 s="16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110</v>
      </c>
      <c r="P1072" s="10">
        <f t="shared" si="81"/>
        <v>2755</v>
      </c>
      <c r="Q1072" s="12" t="s">
        <v>8331</v>
      </c>
      <c r="R1072" s="11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2500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 s="16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220</v>
      </c>
      <c r="P1073" s="10">
        <f t="shared" si="81"/>
        <v>0</v>
      </c>
      <c r="Q1073" s="12" t="s">
        <v>8331</v>
      </c>
      <c r="R1073" s="11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 s="16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110</v>
      </c>
      <c r="P1074" s="10">
        <f t="shared" si="81"/>
        <v>1377.25</v>
      </c>
      <c r="Q1074" s="12" t="s">
        <v>8331</v>
      </c>
      <c r="R1074" s="11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 s="16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100</v>
      </c>
      <c r="P1075" s="10">
        <f t="shared" si="81"/>
        <v>5504</v>
      </c>
      <c r="Q1075" s="12" t="s">
        <v>8331</v>
      </c>
      <c r="R1075" s="11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 s="1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110</v>
      </c>
      <c r="P1076" s="10">
        <f t="shared" si="81"/>
        <v>183.37</v>
      </c>
      <c r="Q1076" s="12" t="s">
        <v>8331</v>
      </c>
      <c r="R1076" s="11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 s="16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100</v>
      </c>
      <c r="P1077" s="10">
        <f t="shared" si="81"/>
        <v>1833.33</v>
      </c>
      <c r="Q1077" s="12" t="s">
        <v>8331</v>
      </c>
      <c r="R1077" s="11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 s="16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137</v>
      </c>
      <c r="P1078" s="10">
        <f t="shared" si="81"/>
        <v>5.64</v>
      </c>
      <c r="Q1078" s="12" t="s">
        <v>8331</v>
      </c>
      <c r="R1078" s="11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 s="16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110</v>
      </c>
      <c r="P1079" s="10">
        <f t="shared" si="81"/>
        <v>32.82</v>
      </c>
      <c r="Q1079" s="12" t="s">
        <v>8331</v>
      </c>
      <c r="R1079" s="11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 s="16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110</v>
      </c>
      <c r="P1080" s="10">
        <f t="shared" si="81"/>
        <v>1095.5999999999999</v>
      </c>
      <c r="Q1080" s="12" t="s">
        <v>8331</v>
      </c>
      <c r="R1080" s="11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 s="16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109</v>
      </c>
      <c r="P1081" s="10">
        <f t="shared" si="81"/>
        <v>303.83</v>
      </c>
      <c r="Q1081" s="12" t="s">
        <v>8331</v>
      </c>
      <c r="R1081" s="1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 s="16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137</v>
      </c>
      <c r="P1082" s="10">
        <f t="shared" si="81"/>
        <v>55.77</v>
      </c>
      <c r="Q1082" s="12" t="s">
        <v>8331</v>
      </c>
      <c r="R1082" s="11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 s="16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109</v>
      </c>
      <c r="P1083" s="10">
        <f t="shared" si="81"/>
        <v>1365.5</v>
      </c>
      <c r="Q1083" s="12" t="s">
        <v>8331</v>
      </c>
      <c r="R1083" s="11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 s="16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136</v>
      </c>
      <c r="P1084" s="10">
        <f t="shared" si="81"/>
        <v>1818.67</v>
      </c>
      <c r="Q1084" s="12" t="s">
        <v>8331</v>
      </c>
      <c r="R1084" s="11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 s="16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35</v>
      </c>
      <c r="P1085" s="10">
        <f t="shared" si="81"/>
        <v>5452</v>
      </c>
      <c r="Q1085" s="12" t="s">
        <v>8331</v>
      </c>
      <c r="R1085" s="11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 s="1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156</v>
      </c>
      <c r="P1086" s="10">
        <f t="shared" si="81"/>
        <v>0</v>
      </c>
      <c r="Q1086" s="12" t="s">
        <v>8331</v>
      </c>
      <c r="R1086" s="11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 s="16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272</v>
      </c>
      <c r="P1087" s="10">
        <f t="shared" si="81"/>
        <v>604.11</v>
      </c>
      <c r="Q1087" s="12" t="s">
        <v>8331</v>
      </c>
      <c r="R1087" s="11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 s="16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109</v>
      </c>
      <c r="P1088" s="10">
        <f t="shared" si="81"/>
        <v>2716.5</v>
      </c>
      <c r="Q1088" s="12" t="s">
        <v>8331</v>
      </c>
      <c r="R1088" s="11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 s="16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32</v>
      </c>
      <c r="P1089" s="10">
        <f t="shared" si="81"/>
        <v>0</v>
      </c>
      <c r="Q1089" s="12" t="s">
        <v>8331</v>
      </c>
      <c r="R1089" s="11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 s="16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109</v>
      </c>
      <c r="P1090" s="10">
        <f t="shared" si="81"/>
        <v>36.94</v>
      </c>
      <c r="Q1090" s="12" t="s">
        <v>8331</v>
      </c>
      <c r="R1090" s="11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 s="16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15</v>
      </c>
      <c r="P1091" s="10">
        <f t="shared" ref="P1091:P1154" si="86">IFERROR(ROUND(E1091/L1091,2),0)</f>
        <v>110.65</v>
      </c>
      <c r="Q1091" s="12" t="s">
        <v>8331</v>
      </c>
      <c r="R1091" s="1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 s="16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271</v>
      </c>
      <c r="P1092" s="10">
        <f t="shared" si="86"/>
        <v>5414</v>
      </c>
      <c r="Q1092" s="12" t="s">
        <v>8331</v>
      </c>
      <c r="R1092" s="11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3500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 s="16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155</v>
      </c>
      <c r="P1093" s="10">
        <f t="shared" si="86"/>
        <v>2705</v>
      </c>
      <c r="Q1093" s="12" t="s">
        <v>8331</v>
      </c>
      <c r="R1093" s="11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 s="16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108</v>
      </c>
      <c r="P1094" s="10">
        <f t="shared" si="86"/>
        <v>772.86</v>
      </c>
      <c r="Q1094" s="12" t="s">
        <v>8331</v>
      </c>
      <c r="R1094" s="11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 s="16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120</v>
      </c>
      <c r="P1095" s="10">
        <f t="shared" si="86"/>
        <v>1349.75</v>
      </c>
      <c r="Q1095" s="12" t="s">
        <v>8331</v>
      </c>
      <c r="R1095" s="11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 s="1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108</v>
      </c>
      <c r="P1096" s="10">
        <f t="shared" si="86"/>
        <v>199.85</v>
      </c>
      <c r="Q1096" s="12" t="s">
        <v>8331</v>
      </c>
      <c r="R1096" s="11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 s="16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31</v>
      </c>
      <c r="P1097" s="10">
        <f t="shared" si="86"/>
        <v>57.34</v>
      </c>
      <c r="Q1097" s="12" t="s">
        <v>8331</v>
      </c>
      <c r="R1097" s="11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 s="16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108</v>
      </c>
      <c r="P1098" s="10">
        <f t="shared" si="86"/>
        <v>185.82</v>
      </c>
      <c r="Q1098" s="12" t="s">
        <v>8331</v>
      </c>
      <c r="R1098" s="11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 s="16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108</v>
      </c>
      <c r="P1099" s="10">
        <f t="shared" si="86"/>
        <v>768.65</v>
      </c>
      <c r="Q1099" s="12" t="s">
        <v>8331</v>
      </c>
      <c r="R1099" s="11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 s="16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90</v>
      </c>
      <c r="P1100" s="10">
        <f t="shared" si="86"/>
        <v>244.55</v>
      </c>
      <c r="Q1100" s="12" t="s">
        <v>8331</v>
      </c>
      <c r="R1100" s="11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 s="16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108</v>
      </c>
      <c r="P1101" s="10">
        <f t="shared" si="86"/>
        <v>5376</v>
      </c>
      <c r="Q1101" s="12" t="s">
        <v>8331</v>
      </c>
      <c r="R1101" s="1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 s="16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139</v>
      </c>
      <c r="P1102" s="10">
        <f t="shared" si="86"/>
        <v>536.6</v>
      </c>
      <c r="Q1102" s="12" t="s">
        <v>8331</v>
      </c>
      <c r="R1102" s="11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 s="16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102</v>
      </c>
      <c r="P1103" s="10">
        <f t="shared" si="86"/>
        <v>893.33</v>
      </c>
      <c r="Q1103" s="12" t="s">
        <v>8331</v>
      </c>
      <c r="R1103" s="11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 s="16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107</v>
      </c>
      <c r="P1104" s="10">
        <f t="shared" si="86"/>
        <v>223.3</v>
      </c>
      <c r="Q1104" s="12" t="s">
        <v>8331</v>
      </c>
      <c r="R1104" s="11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 s="16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160</v>
      </c>
      <c r="P1105" s="10">
        <f t="shared" si="86"/>
        <v>357.2</v>
      </c>
      <c r="Q1105" s="12" t="s">
        <v>8331</v>
      </c>
      <c r="R1105" s="11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 s="1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107</v>
      </c>
      <c r="P1106" s="10">
        <f t="shared" si="86"/>
        <v>144.72999999999999</v>
      </c>
      <c r="Q1106" s="12" t="s">
        <v>8331</v>
      </c>
      <c r="R1106" s="11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 s="16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107</v>
      </c>
      <c r="P1107" s="10">
        <f t="shared" si="86"/>
        <v>267.14999999999998</v>
      </c>
      <c r="Q1107" s="12" t="s">
        <v>8331</v>
      </c>
      <c r="R1107" s="11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 s="16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127</v>
      </c>
      <c r="P1108" s="10">
        <f t="shared" si="86"/>
        <v>761.57</v>
      </c>
      <c r="Q1108" s="12" t="s">
        <v>8331</v>
      </c>
      <c r="R1108" s="11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 s="16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107</v>
      </c>
      <c r="P1109" s="10">
        <f t="shared" si="86"/>
        <v>0</v>
      </c>
      <c r="Q1109" s="12" t="s">
        <v>8331</v>
      </c>
      <c r="R1109" s="11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 s="16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27</v>
      </c>
      <c r="P1110" s="10">
        <f t="shared" si="86"/>
        <v>253.71</v>
      </c>
      <c r="Q1110" s="12" t="s">
        <v>8331</v>
      </c>
      <c r="R1110" s="11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 s="16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177</v>
      </c>
      <c r="P1111" s="10">
        <f t="shared" si="86"/>
        <v>1774.34</v>
      </c>
      <c r="Q1111" s="12" t="s">
        <v>8331</v>
      </c>
      <c r="R1111" s="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 s="16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116</v>
      </c>
      <c r="P1112" s="10">
        <f t="shared" si="86"/>
        <v>483.82</v>
      </c>
      <c r="Q1112" s="12" t="s">
        <v>8331</v>
      </c>
      <c r="R1112" s="11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 s="16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133</v>
      </c>
      <c r="P1113" s="10">
        <f t="shared" si="86"/>
        <v>5308.26</v>
      </c>
      <c r="Q1113" s="12" t="s">
        <v>8331</v>
      </c>
      <c r="R1113" s="11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 s="16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106</v>
      </c>
      <c r="P1114" s="10">
        <f t="shared" si="86"/>
        <v>16.989999999999998</v>
      </c>
      <c r="Q1114" s="12" t="s">
        <v>8331</v>
      </c>
      <c r="R1114" s="11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 s="16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132</v>
      </c>
      <c r="P1115" s="10">
        <f t="shared" si="86"/>
        <v>5297</v>
      </c>
      <c r="Q1115" s="12" t="s">
        <v>8331</v>
      </c>
      <c r="R1115" s="11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 s="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106</v>
      </c>
      <c r="P1116" s="10">
        <f t="shared" si="86"/>
        <v>1765</v>
      </c>
      <c r="Q1116" s="12" t="s">
        <v>8331</v>
      </c>
      <c r="R1116" s="11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 s="16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106</v>
      </c>
      <c r="P1117" s="10">
        <f t="shared" si="86"/>
        <v>1322.75</v>
      </c>
      <c r="Q1117" s="12" t="s">
        <v>8331</v>
      </c>
      <c r="R1117" s="11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 s="16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106</v>
      </c>
      <c r="P1118" s="10">
        <f t="shared" si="86"/>
        <v>528.5</v>
      </c>
      <c r="Q1118" s="12" t="s">
        <v>8331</v>
      </c>
      <c r="R1118" s="11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 s="16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105</v>
      </c>
      <c r="P1119" s="10">
        <f t="shared" si="86"/>
        <v>658.88</v>
      </c>
      <c r="Q1119" s="12" t="s">
        <v>8331</v>
      </c>
      <c r="R1119" s="11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 s="16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105</v>
      </c>
      <c r="P1120" s="10">
        <f t="shared" si="86"/>
        <v>1754.33</v>
      </c>
      <c r="Q1120" s="12" t="s">
        <v>8331</v>
      </c>
      <c r="R1120" s="11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 s="16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105</v>
      </c>
      <c r="P1121" s="10">
        <f t="shared" si="86"/>
        <v>5260.92</v>
      </c>
      <c r="Q1121" s="12" t="s">
        <v>8331</v>
      </c>
      <c r="R1121" s="1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 s="16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105</v>
      </c>
      <c r="P1122" s="10">
        <f t="shared" si="86"/>
        <v>0</v>
      </c>
      <c r="Q1122" s="12" t="s">
        <v>8331</v>
      </c>
      <c r="R1122" s="11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 s="16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112</v>
      </c>
      <c r="P1123" s="10">
        <f t="shared" si="86"/>
        <v>1051.8</v>
      </c>
      <c r="Q1123" s="12" t="s">
        <v>8331</v>
      </c>
      <c r="R1123" s="11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 s="16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117</v>
      </c>
      <c r="P1124" s="10">
        <f t="shared" si="86"/>
        <v>0</v>
      </c>
      <c r="Q1124" s="12" t="s">
        <v>8331</v>
      </c>
      <c r="R1124" s="11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 s="16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11</v>
      </c>
      <c r="P1125" s="10">
        <f t="shared" si="86"/>
        <v>1750</v>
      </c>
      <c r="Q1125" s="12" t="s">
        <v>8331</v>
      </c>
      <c r="R1125" s="11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 s="1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105</v>
      </c>
      <c r="P1126" s="10">
        <f t="shared" si="86"/>
        <v>748.57</v>
      </c>
      <c r="Q1126" s="12" t="s">
        <v>8331</v>
      </c>
      <c r="R1126" s="11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 s="16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105</v>
      </c>
      <c r="P1127" s="10">
        <f t="shared" si="86"/>
        <v>0</v>
      </c>
      <c r="Q1127" s="12" t="s">
        <v>8331</v>
      </c>
      <c r="R1127" s="11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 s="16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105</v>
      </c>
      <c r="P1128" s="10">
        <f t="shared" si="86"/>
        <v>2617.5</v>
      </c>
      <c r="Q1128" s="12" t="s">
        <v>8331</v>
      </c>
      <c r="R1128" s="11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 s="16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105</v>
      </c>
      <c r="P1129" s="10">
        <f t="shared" si="86"/>
        <v>227.57</v>
      </c>
      <c r="Q1129" s="12" t="s">
        <v>8331</v>
      </c>
      <c r="R1129" s="11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 s="16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2</v>
      </c>
      <c r="P1130" s="10">
        <f t="shared" si="86"/>
        <v>5233</v>
      </c>
      <c r="Q1130" s="12" t="s">
        <v>8331</v>
      </c>
      <c r="R1130" s="11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 s="16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105</v>
      </c>
      <c r="P1131" s="10">
        <f t="shared" si="86"/>
        <v>2616</v>
      </c>
      <c r="Q1131" s="12" t="s">
        <v>8331</v>
      </c>
      <c r="R1131" s="1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4000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 s="16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131</v>
      </c>
      <c r="P1132" s="10">
        <f t="shared" si="86"/>
        <v>1742</v>
      </c>
      <c r="Q1132" s="12" t="s">
        <v>8331</v>
      </c>
      <c r="R1132" s="11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 s="16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105</v>
      </c>
      <c r="P1133" s="10">
        <f t="shared" si="86"/>
        <v>0</v>
      </c>
      <c r="Q1133" s="12" t="s">
        <v>8331</v>
      </c>
      <c r="R1133" s="11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 s="16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104</v>
      </c>
      <c r="P1134" s="10">
        <f t="shared" si="86"/>
        <v>401.69</v>
      </c>
      <c r="Q1134" s="12" t="s">
        <v>8331</v>
      </c>
      <c r="R1134" s="11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 s="16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116</v>
      </c>
      <c r="P1135" s="10">
        <f t="shared" si="86"/>
        <v>5221</v>
      </c>
      <c r="Q1135" s="12" t="s">
        <v>8331</v>
      </c>
      <c r="R1135" s="11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 s="1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116</v>
      </c>
      <c r="P1136" s="10">
        <f t="shared" si="86"/>
        <v>5221</v>
      </c>
      <c r="Q1136" s="12" t="s">
        <v>8331</v>
      </c>
      <c r="R1136" s="11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 s="16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26</v>
      </c>
      <c r="P1137" s="10">
        <f t="shared" si="86"/>
        <v>5212</v>
      </c>
      <c r="Q1137" s="12" t="s">
        <v>8331</v>
      </c>
      <c r="R1137" s="11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 s="16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104</v>
      </c>
      <c r="P1138" s="10">
        <f t="shared" si="86"/>
        <v>867.08</v>
      </c>
      <c r="Q1138" s="12" t="s">
        <v>8331</v>
      </c>
      <c r="R1138" s="11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 s="16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104</v>
      </c>
      <c r="P1139" s="10">
        <f t="shared" si="86"/>
        <v>133.33000000000001</v>
      </c>
      <c r="Q1139" s="12" t="s">
        <v>8331</v>
      </c>
      <c r="R1139" s="11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 s="16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104</v>
      </c>
      <c r="P1140" s="10">
        <f t="shared" si="86"/>
        <v>1300</v>
      </c>
      <c r="Q1140" s="12" t="s">
        <v>8331</v>
      </c>
      <c r="R1140" s="11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 s="16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104</v>
      </c>
      <c r="P1141" s="10">
        <f t="shared" si="86"/>
        <v>5195</v>
      </c>
      <c r="Q1141" s="12" t="s">
        <v>8331</v>
      </c>
      <c r="R1141" s="1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 s="16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104</v>
      </c>
      <c r="P1142" s="10">
        <f t="shared" si="86"/>
        <v>0</v>
      </c>
      <c r="Q1142" s="12" t="s">
        <v>8331</v>
      </c>
      <c r="R1142" s="11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 s="16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104</v>
      </c>
      <c r="P1143" s="10">
        <f t="shared" si="86"/>
        <v>0</v>
      </c>
      <c r="Q1143" s="12" t="s">
        <v>8331</v>
      </c>
      <c r="R1143" s="11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 s="16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104</v>
      </c>
      <c r="P1144" s="10">
        <f t="shared" si="86"/>
        <v>0</v>
      </c>
      <c r="Q1144" s="12" t="s">
        <v>8331</v>
      </c>
      <c r="R1144" s="11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 s="16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103</v>
      </c>
      <c r="P1145" s="10">
        <f t="shared" si="86"/>
        <v>645.88</v>
      </c>
      <c r="Q1145" s="12" t="s">
        <v>8331</v>
      </c>
      <c r="R1145" s="11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 s="1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129</v>
      </c>
      <c r="P1146" s="10">
        <f t="shared" si="86"/>
        <v>0</v>
      </c>
      <c r="Q1146" s="12" t="s">
        <v>8334</v>
      </c>
      <c r="R1146" s="11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 s="16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103</v>
      </c>
      <c r="P1147" s="10">
        <f t="shared" si="86"/>
        <v>5145</v>
      </c>
      <c r="Q1147" s="12" t="s">
        <v>8334</v>
      </c>
      <c r="R1147" s="11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 s="16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103</v>
      </c>
      <c r="P1148" s="10">
        <f t="shared" si="86"/>
        <v>427.92</v>
      </c>
      <c r="Q1148" s="12" t="s">
        <v>8334</v>
      </c>
      <c r="R1148" s="11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 s="16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102</v>
      </c>
      <c r="P1149" s="10">
        <f t="shared" si="86"/>
        <v>0</v>
      </c>
      <c r="Q1149" s="12" t="s">
        <v>8334</v>
      </c>
      <c r="R1149" s="11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 s="16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102</v>
      </c>
      <c r="P1150" s="10">
        <f t="shared" si="86"/>
        <v>1705.33</v>
      </c>
      <c r="Q1150" s="12" t="s">
        <v>8334</v>
      </c>
      <c r="R1150" s="11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 s="16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102</v>
      </c>
      <c r="P1151" s="10">
        <f t="shared" si="86"/>
        <v>2552.5</v>
      </c>
      <c r="Q1151" s="12" t="s">
        <v>8334</v>
      </c>
      <c r="R1151" s="1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 s="16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102</v>
      </c>
      <c r="P1152" s="10">
        <f t="shared" si="86"/>
        <v>850.5</v>
      </c>
      <c r="Q1152" s="12" t="s">
        <v>8334</v>
      </c>
      <c r="R1152" s="11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 s="16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102</v>
      </c>
      <c r="P1153" s="10">
        <f t="shared" si="86"/>
        <v>0</v>
      </c>
      <c r="Q1153" s="12" t="s">
        <v>8334</v>
      </c>
      <c r="R1153" s="11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 s="16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128</v>
      </c>
      <c r="P1154" s="10">
        <f t="shared" si="86"/>
        <v>340</v>
      </c>
      <c r="Q1154" s="12" t="s">
        <v>8334</v>
      </c>
      <c r="R1154" s="11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 s="16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102</v>
      </c>
      <c r="P1155" s="10">
        <f t="shared" ref="P1155:P1218" si="91">IFERROR(ROUND(E1155/L1155,2),0)</f>
        <v>5096</v>
      </c>
      <c r="Q1155" s="12" t="s">
        <v>8334</v>
      </c>
      <c r="R1155" s="11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 s="1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154</v>
      </c>
      <c r="P1156" s="10">
        <f t="shared" si="91"/>
        <v>1695.67</v>
      </c>
      <c r="Q1156" s="12" t="s">
        <v>8334</v>
      </c>
      <c r="R1156" s="11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 s="16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127</v>
      </c>
      <c r="P1157" s="10">
        <f t="shared" si="91"/>
        <v>635.75</v>
      </c>
      <c r="Q1157" s="12" t="s">
        <v>8334</v>
      </c>
      <c r="R1157" s="11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 s="16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254</v>
      </c>
      <c r="P1158" s="10">
        <f t="shared" si="91"/>
        <v>0</v>
      </c>
      <c r="Q1158" s="12" t="s">
        <v>8334</v>
      </c>
      <c r="R1158" s="11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 s="16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508</v>
      </c>
      <c r="P1159" s="10">
        <f t="shared" si="91"/>
        <v>1692.67</v>
      </c>
      <c r="Q1159" s="12" t="s">
        <v>8334</v>
      </c>
      <c r="R1159" s="11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 s="16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101</v>
      </c>
      <c r="P1160" s="10">
        <f t="shared" si="91"/>
        <v>1690</v>
      </c>
      <c r="Q1160" s="12" t="s">
        <v>8334</v>
      </c>
      <c r="R1160" s="11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 s="16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101</v>
      </c>
      <c r="P1161" s="10">
        <f t="shared" si="91"/>
        <v>0</v>
      </c>
      <c r="Q1161" s="12" t="s">
        <v>8334</v>
      </c>
      <c r="R1161" s="1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 s="16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101</v>
      </c>
      <c r="P1162" s="10">
        <f t="shared" si="91"/>
        <v>266.63</v>
      </c>
      <c r="Q1162" s="12" t="s">
        <v>8334</v>
      </c>
      <c r="R1162" s="11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 s="16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112</v>
      </c>
      <c r="P1163" s="10">
        <f t="shared" si="91"/>
        <v>0</v>
      </c>
      <c r="Q1163" s="12" t="s">
        <v>8334</v>
      </c>
      <c r="R1163" s="11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 s="16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101</v>
      </c>
      <c r="P1164" s="10">
        <f t="shared" si="91"/>
        <v>2527.5</v>
      </c>
      <c r="Q1164" s="12" t="s">
        <v>8334</v>
      </c>
      <c r="R1164" s="11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 s="16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112</v>
      </c>
      <c r="P1165" s="10">
        <f t="shared" si="91"/>
        <v>0</v>
      </c>
      <c r="Q1165" s="12" t="s">
        <v>8334</v>
      </c>
      <c r="R1165" s="11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 s="1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3</v>
      </c>
      <c r="P1166" s="10">
        <f t="shared" si="91"/>
        <v>0</v>
      </c>
      <c r="Q1166" s="12" t="s">
        <v>8334</v>
      </c>
      <c r="R1166" s="11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5000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 s="16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101</v>
      </c>
      <c r="P1167" s="10">
        <f t="shared" si="91"/>
        <v>202.04</v>
      </c>
      <c r="Q1167" s="12" t="s">
        <v>8334</v>
      </c>
      <c r="R1167" s="11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 s="16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101</v>
      </c>
      <c r="P1168" s="10">
        <f t="shared" si="91"/>
        <v>631.35</v>
      </c>
      <c r="Q1168" s="12" t="s">
        <v>8334</v>
      </c>
      <c r="R1168" s="11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 s="16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126</v>
      </c>
      <c r="P1169" s="10">
        <f t="shared" si="91"/>
        <v>315.63</v>
      </c>
      <c r="Q1169" s="12" t="s">
        <v>8334</v>
      </c>
      <c r="R1169" s="11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 s="16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101</v>
      </c>
      <c r="P1170" s="10">
        <f t="shared" si="91"/>
        <v>1682.17</v>
      </c>
      <c r="Q1170" s="12" t="s">
        <v>8334</v>
      </c>
      <c r="R1170" s="11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 s="16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126</v>
      </c>
      <c r="P1171" s="10">
        <f t="shared" si="91"/>
        <v>1681.67</v>
      </c>
      <c r="Q1171" s="12" t="s">
        <v>8334</v>
      </c>
      <c r="R1171" s="1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 s="16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101</v>
      </c>
      <c r="P1172" s="10">
        <f t="shared" si="91"/>
        <v>2520.5</v>
      </c>
      <c r="Q1172" s="12" t="s">
        <v>8334</v>
      </c>
      <c r="R1172" s="11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 s="16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101</v>
      </c>
      <c r="P1173" s="10">
        <f t="shared" si="91"/>
        <v>5040</v>
      </c>
      <c r="Q1173" s="12" t="s">
        <v>8334</v>
      </c>
      <c r="R1173" s="11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 s="16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101</v>
      </c>
      <c r="P1174" s="10">
        <f t="shared" si="91"/>
        <v>0</v>
      </c>
      <c r="Q1174" s="12" t="s">
        <v>8334</v>
      </c>
      <c r="R1174" s="11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 s="16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101</v>
      </c>
      <c r="P1175" s="10">
        <f t="shared" si="91"/>
        <v>5025</v>
      </c>
      <c r="Q1175" s="12" t="s">
        <v>8334</v>
      </c>
      <c r="R1175" s="11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 s="1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100</v>
      </c>
      <c r="P1176" s="10">
        <f t="shared" si="91"/>
        <v>264.42</v>
      </c>
      <c r="Q1176" s="12" t="s">
        <v>8334</v>
      </c>
      <c r="R1176" s="11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 s="16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100</v>
      </c>
      <c r="P1177" s="10">
        <f t="shared" si="91"/>
        <v>557.33000000000004</v>
      </c>
      <c r="Q1177" s="12" t="s">
        <v>8334</v>
      </c>
      <c r="R1177" s="11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 s="16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100</v>
      </c>
      <c r="P1178" s="10">
        <f t="shared" si="91"/>
        <v>5012.25</v>
      </c>
      <c r="Q1178" s="12" t="s">
        <v>8334</v>
      </c>
      <c r="R1178" s="11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 s="16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10</v>
      </c>
      <c r="P1179" s="10">
        <f t="shared" si="91"/>
        <v>0</v>
      </c>
      <c r="Q1179" s="12" t="s">
        <v>8334</v>
      </c>
      <c r="R1179" s="11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 s="16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100</v>
      </c>
      <c r="P1180" s="10">
        <f t="shared" si="91"/>
        <v>5003</v>
      </c>
      <c r="Q1180" s="12" t="s">
        <v>8334</v>
      </c>
      <c r="R1180" s="11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 s="16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100</v>
      </c>
      <c r="P1181" s="10">
        <f t="shared" si="91"/>
        <v>1000.2</v>
      </c>
      <c r="Q1181" s="12" t="s">
        <v>8334</v>
      </c>
      <c r="R1181" s="1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 s="16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100</v>
      </c>
      <c r="P1182" s="10">
        <f t="shared" si="91"/>
        <v>58.83</v>
      </c>
      <c r="Q1182" s="12" t="s">
        <v>8334</v>
      </c>
      <c r="R1182" s="11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 s="16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100</v>
      </c>
      <c r="P1183" s="10">
        <f t="shared" si="91"/>
        <v>1666.67</v>
      </c>
      <c r="Q1183" s="12" t="s">
        <v>8334</v>
      </c>
      <c r="R1183" s="11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 s="16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100</v>
      </c>
      <c r="P1184" s="10">
        <f t="shared" si="91"/>
        <v>1250</v>
      </c>
      <c r="Q1184" s="12" t="s">
        <v>8334</v>
      </c>
      <c r="R1184" s="11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 s="16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100</v>
      </c>
      <c r="P1185" s="10">
        <f t="shared" si="91"/>
        <v>1666.67</v>
      </c>
      <c r="Q1185" s="12" t="s">
        <v>8334</v>
      </c>
      <c r="R1185" s="11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 s="1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100</v>
      </c>
      <c r="P1186" s="10">
        <f t="shared" si="91"/>
        <v>13.33</v>
      </c>
      <c r="Q1186" s="12" t="s">
        <v>8336</v>
      </c>
      <c r="R1186" s="11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 s="16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100</v>
      </c>
      <c r="P1187" s="10">
        <f t="shared" si="91"/>
        <v>45.05</v>
      </c>
      <c r="Q1187" s="12" t="s">
        <v>8336</v>
      </c>
      <c r="R1187" s="11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 s="16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108</v>
      </c>
      <c r="P1188" s="10">
        <f t="shared" si="91"/>
        <v>40.26</v>
      </c>
      <c r="Q1188" s="12" t="s">
        <v>8336</v>
      </c>
      <c r="R1188" s="11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 s="16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20</v>
      </c>
      <c r="P1189" s="10">
        <f t="shared" si="91"/>
        <v>70.569999999999993</v>
      </c>
      <c r="Q1189" s="12" t="s">
        <v>8336</v>
      </c>
      <c r="R1189" s="11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 s="16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14</v>
      </c>
      <c r="P1190" s="10">
        <f t="shared" si="91"/>
        <v>58.11</v>
      </c>
      <c r="Q1190" s="12" t="s">
        <v>8336</v>
      </c>
      <c r="R1190" s="11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 s="16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110</v>
      </c>
      <c r="P1191" s="10">
        <f t="shared" si="91"/>
        <v>57.38</v>
      </c>
      <c r="Q1191" s="12" t="s">
        <v>8336</v>
      </c>
      <c r="R1191" s="1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 s="16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10</v>
      </c>
      <c r="P1192" s="10">
        <f t="shared" si="91"/>
        <v>378.46</v>
      </c>
      <c r="Q1192" s="12" t="s">
        <v>8336</v>
      </c>
      <c r="R1192" s="11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 s="16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2</v>
      </c>
      <c r="P1193" s="10">
        <f t="shared" si="91"/>
        <v>148.68</v>
      </c>
      <c r="Q1193" s="12" t="s">
        <v>8336</v>
      </c>
      <c r="R1193" s="11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 s="16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100</v>
      </c>
      <c r="P1194" s="10">
        <f t="shared" si="91"/>
        <v>326.67</v>
      </c>
      <c r="Q1194" s="12" t="s">
        <v>8336</v>
      </c>
      <c r="R1194" s="11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 s="16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196</v>
      </c>
      <c r="P1195" s="10">
        <f t="shared" si="91"/>
        <v>17.91</v>
      </c>
      <c r="Q1195" s="12" t="s">
        <v>8336</v>
      </c>
      <c r="R1195" s="11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 s="1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33</v>
      </c>
      <c r="P1196" s="10">
        <f t="shared" si="91"/>
        <v>6.84</v>
      </c>
      <c r="Q1196" s="12" t="s">
        <v>8336</v>
      </c>
      <c r="R1196" s="11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 s="16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106</v>
      </c>
      <c r="P1197" s="10">
        <f t="shared" si="91"/>
        <v>28.56</v>
      </c>
      <c r="Q1197" s="12" t="s">
        <v>8336</v>
      </c>
      <c r="R1197" s="11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 s="16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20</v>
      </c>
      <c r="P1198" s="10">
        <f t="shared" si="91"/>
        <v>9.48</v>
      </c>
      <c r="Q1198" s="12" t="s">
        <v>8336</v>
      </c>
      <c r="R1198" s="11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 s="16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110</v>
      </c>
      <c r="P1199" s="10">
        <f t="shared" si="91"/>
        <v>15.37</v>
      </c>
      <c r="Q1199" s="12" t="s">
        <v>8336</v>
      </c>
      <c r="R1199" s="11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 s="16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138</v>
      </c>
      <c r="P1200" s="10">
        <f t="shared" si="91"/>
        <v>28.85</v>
      </c>
      <c r="Q1200" s="12" t="s">
        <v>8336</v>
      </c>
      <c r="R1200" s="11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 s="16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320</v>
      </c>
      <c r="P1201" s="10">
        <f t="shared" si="91"/>
        <v>533.78</v>
      </c>
      <c r="Q1201" s="12" t="s">
        <v>8336</v>
      </c>
      <c r="R1201" s="1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 s="16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107</v>
      </c>
      <c r="P1202" s="10">
        <f t="shared" si="91"/>
        <v>46.61</v>
      </c>
      <c r="Q1202" s="12" t="s">
        <v>8336</v>
      </c>
      <c r="R1202" s="11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 s="16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120</v>
      </c>
      <c r="P1203" s="10">
        <f t="shared" si="91"/>
        <v>43.21</v>
      </c>
      <c r="Q1203" s="12" t="s">
        <v>8336</v>
      </c>
      <c r="R1203" s="11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 s="16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114</v>
      </c>
      <c r="P1204" s="10">
        <f t="shared" si="91"/>
        <v>17.690000000000001</v>
      </c>
      <c r="Q1204" s="12" t="s">
        <v>8336</v>
      </c>
      <c r="R1204" s="11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 s="16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120</v>
      </c>
      <c r="P1205" s="10">
        <f t="shared" si="91"/>
        <v>47.37</v>
      </c>
      <c r="Q1205" s="12" t="s">
        <v>8336</v>
      </c>
      <c r="R1205" s="11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 s="1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237</v>
      </c>
      <c r="P1206" s="10">
        <f t="shared" si="91"/>
        <v>83.21</v>
      </c>
      <c r="Q1206" s="12" t="s">
        <v>8336</v>
      </c>
      <c r="R1206" s="11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 s="16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3</v>
      </c>
      <c r="P1207" s="10">
        <f t="shared" si="91"/>
        <v>76</v>
      </c>
      <c r="Q1207" s="12" t="s">
        <v>8336</v>
      </c>
      <c r="R1207" s="11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 s="16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117</v>
      </c>
      <c r="P1208" s="10">
        <f t="shared" si="91"/>
        <v>146.41</v>
      </c>
      <c r="Q1208" s="12" t="s">
        <v>8336</v>
      </c>
      <c r="R1208" s="11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 s="16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134</v>
      </c>
      <c r="P1209" s="10">
        <f t="shared" si="91"/>
        <v>33.18</v>
      </c>
      <c r="Q1209" s="12" t="s">
        <v>8336</v>
      </c>
      <c r="R1209" s="11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 s="16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212</v>
      </c>
      <c r="P1210" s="10">
        <f t="shared" si="91"/>
        <v>62.31</v>
      </c>
      <c r="Q1210" s="12" t="s">
        <v>8336</v>
      </c>
      <c r="R1210" s="11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 s="16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2</v>
      </c>
      <c r="P1211" s="10">
        <f t="shared" si="91"/>
        <v>101.5</v>
      </c>
      <c r="Q1211" s="12" t="s">
        <v>8336</v>
      </c>
      <c r="R1211" s="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 s="16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72</v>
      </c>
      <c r="P1212" s="10">
        <f t="shared" si="91"/>
        <v>45.3</v>
      </c>
      <c r="Q1212" s="12" t="s">
        <v>8336</v>
      </c>
      <c r="R1212" s="11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 s="16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104</v>
      </c>
      <c r="P1213" s="10">
        <f t="shared" si="91"/>
        <v>776.67</v>
      </c>
      <c r="Q1213" s="12" t="s">
        <v>8336</v>
      </c>
      <c r="R1213" s="11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 s="16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155</v>
      </c>
      <c r="P1214" s="10">
        <f t="shared" si="91"/>
        <v>56.1</v>
      </c>
      <c r="Q1214" s="12" t="s">
        <v>8336</v>
      </c>
      <c r="R1214" s="11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 s="16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103</v>
      </c>
      <c r="P1215" s="10">
        <f t="shared" si="91"/>
        <v>43.04</v>
      </c>
      <c r="Q1215" s="12" t="s">
        <v>8336</v>
      </c>
      <c r="R1215" s="11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 s="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155</v>
      </c>
      <c r="P1216" s="10">
        <f t="shared" si="91"/>
        <v>185.68</v>
      </c>
      <c r="Q1216" s="12" t="s">
        <v>8336</v>
      </c>
      <c r="R1216" s="11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 s="16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155</v>
      </c>
      <c r="P1217" s="10">
        <f t="shared" si="91"/>
        <v>8.4499999999999993</v>
      </c>
      <c r="Q1217" s="12" t="s">
        <v>8336</v>
      </c>
      <c r="R1217" s="11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15000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 s="16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31</v>
      </c>
      <c r="P1218" s="10">
        <f t="shared" si="91"/>
        <v>20.88</v>
      </c>
      <c r="Q1218" s="12" t="s">
        <v>8336</v>
      </c>
      <c r="R1218" s="11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109225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 s="16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4</v>
      </c>
      <c r="P1219" s="10">
        <f t="shared" ref="P1219:P1282" si="96">IFERROR(ROUND(E1219/L1219,2),0)</f>
        <v>25.33</v>
      </c>
      <c r="Q1219" s="12" t="s">
        <v>8336</v>
      </c>
      <c r="R1219" s="11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 s="16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31</v>
      </c>
      <c r="P1220" s="10">
        <f t="shared" si="96"/>
        <v>51.93</v>
      </c>
      <c r="Q1220" s="12" t="s">
        <v>8336</v>
      </c>
      <c r="R1220" s="11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 s="16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107</v>
      </c>
      <c r="P1221" s="10">
        <f t="shared" si="96"/>
        <v>18.22</v>
      </c>
      <c r="Q1221" s="12" t="s">
        <v>8336</v>
      </c>
      <c r="R1221" s="1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 s="16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102</v>
      </c>
      <c r="P1222" s="10">
        <f t="shared" si="96"/>
        <v>32.799999999999997</v>
      </c>
      <c r="Q1222" s="12" t="s">
        <v>8336</v>
      </c>
      <c r="R1222" s="11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 s="16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153</v>
      </c>
      <c r="P1223" s="10">
        <f t="shared" si="96"/>
        <v>44.47</v>
      </c>
      <c r="Q1223" s="12" t="s">
        <v>8336</v>
      </c>
      <c r="R1223" s="11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 s="16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102</v>
      </c>
      <c r="P1224" s="10">
        <f t="shared" si="96"/>
        <v>33.11</v>
      </c>
      <c r="Q1224" s="12" t="s">
        <v>8336</v>
      </c>
      <c r="R1224" s="11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15000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 s="16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30</v>
      </c>
      <c r="P1225" s="10">
        <f t="shared" si="96"/>
        <v>23.9</v>
      </c>
      <c r="Q1225" s="12" t="s">
        <v>8336</v>
      </c>
      <c r="R1225" s="11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4500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 s="1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101</v>
      </c>
      <c r="P1226" s="10">
        <f t="shared" si="96"/>
        <v>253.61</v>
      </c>
      <c r="Q1226" s="12" t="s">
        <v>8323</v>
      </c>
      <c r="R1226" s="11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 s="16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130</v>
      </c>
      <c r="P1227" s="10">
        <f t="shared" si="96"/>
        <v>1519.71</v>
      </c>
      <c r="Q1227" s="12" t="s">
        <v>8323</v>
      </c>
      <c r="R1227" s="11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 s="16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103</v>
      </c>
      <c r="P1228" s="10">
        <f t="shared" si="96"/>
        <v>113.98</v>
      </c>
      <c r="Q1228" s="12" t="s">
        <v>8323</v>
      </c>
      <c r="R1228" s="11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 s="16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101</v>
      </c>
      <c r="P1229" s="10">
        <f t="shared" si="96"/>
        <v>0</v>
      </c>
      <c r="Q1229" s="12" t="s">
        <v>8323</v>
      </c>
      <c r="R1229" s="11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 s="16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114</v>
      </c>
      <c r="P1230" s="10">
        <f t="shared" si="96"/>
        <v>189.42</v>
      </c>
      <c r="Q1230" s="12" t="s">
        <v>8323</v>
      </c>
      <c r="R1230" s="11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 s="16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114</v>
      </c>
      <c r="P1231" s="10">
        <f t="shared" si="96"/>
        <v>4545</v>
      </c>
      <c r="Q1231" s="12" t="s">
        <v>8323</v>
      </c>
      <c r="R1231" s="1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 s="16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101</v>
      </c>
      <c r="P1232" s="10">
        <f t="shared" si="96"/>
        <v>0</v>
      </c>
      <c r="Q1232" s="12" t="s">
        <v>8323</v>
      </c>
      <c r="R1232" s="11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 s="16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174</v>
      </c>
      <c r="P1233" s="10">
        <f t="shared" si="96"/>
        <v>0</v>
      </c>
      <c r="Q1233" s="12" t="s">
        <v>8323</v>
      </c>
      <c r="R1233" s="11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 s="16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100</v>
      </c>
      <c r="P1234" s="10">
        <f t="shared" si="96"/>
        <v>4522.22</v>
      </c>
      <c r="Q1234" s="12" t="s">
        <v>8323</v>
      </c>
      <c r="R1234" s="11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4000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 s="16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113</v>
      </c>
      <c r="P1235" s="10">
        <f t="shared" si="96"/>
        <v>753</v>
      </c>
      <c r="Q1235" s="12" t="s">
        <v>8323</v>
      </c>
      <c r="R1235" s="11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4500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 s="1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100</v>
      </c>
      <c r="P1236" s="10">
        <f t="shared" si="96"/>
        <v>0</v>
      </c>
      <c r="Q1236" s="12" t="s">
        <v>8323</v>
      </c>
      <c r="R1236" s="11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 s="16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113</v>
      </c>
      <c r="P1237" s="10">
        <f t="shared" si="96"/>
        <v>752.74</v>
      </c>
      <c r="Q1237" s="12" t="s">
        <v>8323</v>
      </c>
      <c r="R1237" s="11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 s="16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100</v>
      </c>
      <c r="P1238" s="10">
        <f t="shared" si="96"/>
        <v>0</v>
      </c>
      <c r="Q1238" s="12" t="s">
        <v>8323</v>
      </c>
      <c r="R1238" s="11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 s="16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113</v>
      </c>
      <c r="P1239" s="10">
        <f t="shared" si="96"/>
        <v>0</v>
      </c>
      <c r="Q1239" s="12" t="s">
        <v>8323</v>
      </c>
      <c r="R1239" s="11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 s="16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100</v>
      </c>
      <c r="P1240" s="10">
        <f t="shared" si="96"/>
        <v>1500</v>
      </c>
      <c r="Q1240" s="12" t="s">
        <v>8323</v>
      </c>
      <c r="R1240" s="11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 s="16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100</v>
      </c>
      <c r="P1241" s="10">
        <f t="shared" si="96"/>
        <v>0</v>
      </c>
      <c r="Q1241" s="12" t="s">
        <v>8323</v>
      </c>
      <c r="R1241" s="1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 s="16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36</v>
      </c>
      <c r="P1242" s="10">
        <f t="shared" si="96"/>
        <v>560.25</v>
      </c>
      <c r="Q1242" s="12" t="s">
        <v>8323</v>
      </c>
      <c r="R1242" s="11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 s="16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111</v>
      </c>
      <c r="P1243" s="10">
        <f t="shared" si="96"/>
        <v>131.09</v>
      </c>
      <c r="Q1243" s="12" t="s">
        <v>8323</v>
      </c>
      <c r="R1243" s="11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 s="16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127</v>
      </c>
      <c r="P1244" s="10">
        <f t="shared" si="96"/>
        <v>4450</v>
      </c>
      <c r="Q1244" s="12" t="s">
        <v>8323</v>
      </c>
      <c r="R1244" s="11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 s="16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111</v>
      </c>
      <c r="P1245" s="10">
        <f t="shared" si="96"/>
        <v>116.92</v>
      </c>
      <c r="Q1245" s="12" t="s">
        <v>8323</v>
      </c>
      <c r="R1245" s="11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 s="1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164</v>
      </c>
      <c r="P1246" s="10">
        <f t="shared" si="96"/>
        <v>98.4</v>
      </c>
      <c r="Q1246" s="12" t="s">
        <v>8323</v>
      </c>
      <c r="R1246" s="11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 s="16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110</v>
      </c>
      <c r="P1247" s="10">
        <f t="shared" si="96"/>
        <v>259.39999999999998</v>
      </c>
      <c r="Q1247" s="12" t="s">
        <v>8323</v>
      </c>
      <c r="R1247" s="11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 s="16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103</v>
      </c>
      <c r="P1248" s="10">
        <f t="shared" si="96"/>
        <v>142.24</v>
      </c>
      <c r="Q1248" s="12" t="s">
        <v>8323</v>
      </c>
      <c r="R1248" s="11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 s="16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110</v>
      </c>
      <c r="P1249" s="10">
        <f t="shared" si="96"/>
        <v>88</v>
      </c>
      <c r="Q1249" s="12" t="s">
        <v>8323</v>
      </c>
      <c r="R1249" s="11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 s="16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147</v>
      </c>
      <c r="P1250" s="10">
        <f t="shared" si="96"/>
        <v>74.510000000000005</v>
      </c>
      <c r="Q1250" s="12" t="s">
        <v>8323</v>
      </c>
      <c r="R1250" s="11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 s="16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126</v>
      </c>
      <c r="P1251" s="10">
        <f t="shared" si="96"/>
        <v>54.26</v>
      </c>
      <c r="Q1251" s="12" t="s">
        <v>8323</v>
      </c>
      <c r="R1251" s="1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 s="16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110</v>
      </c>
      <c r="P1252" s="10">
        <f t="shared" si="96"/>
        <v>8.64</v>
      </c>
      <c r="Q1252" s="12" t="s">
        <v>8323</v>
      </c>
      <c r="R1252" s="11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 s="16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878</v>
      </c>
      <c r="P1253" s="10">
        <f t="shared" si="96"/>
        <v>59.3</v>
      </c>
      <c r="Q1253" s="12" t="s">
        <v>8323</v>
      </c>
      <c r="R1253" s="11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 s="16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219</v>
      </c>
      <c r="P1254" s="10">
        <f t="shared" si="96"/>
        <v>31.01</v>
      </c>
      <c r="Q1254" s="12" t="s">
        <v>8323</v>
      </c>
      <c r="R1254" s="11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 s="16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146</v>
      </c>
      <c r="P1255" s="10">
        <f t="shared" si="96"/>
        <v>6.15</v>
      </c>
      <c r="Q1255" s="12" t="s">
        <v>8323</v>
      </c>
      <c r="R1255" s="11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 s="1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17</v>
      </c>
      <c r="P1256" s="10">
        <f t="shared" si="96"/>
        <v>30.82</v>
      </c>
      <c r="Q1256" s="12" t="s">
        <v>8323</v>
      </c>
      <c r="R1256" s="11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 s="16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124</v>
      </c>
      <c r="P1257" s="10">
        <f t="shared" si="96"/>
        <v>39.840000000000003</v>
      </c>
      <c r="Q1257" s="12" t="s">
        <v>8323</v>
      </c>
      <c r="R1257" s="11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 s="16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109</v>
      </c>
      <c r="P1258" s="10">
        <f t="shared" si="96"/>
        <v>12.02</v>
      </c>
      <c r="Q1258" s="12" t="s">
        <v>8323</v>
      </c>
      <c r="R1258" s="11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 s="16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124</v>
      </c>
      <c r="P1259" s="10">
        <f t="shared" si="96"/>
        <v>24.66</v>
      </c>
      <c r="Q1259" s="12" t="s">
        <v>8323</v>
      </c>
      <c r="R1259" s="11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 s="16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173</v>
      </c>
      <c r="P1260" s="10">
        <f t="shared" si="96"/>
        <v>6.45</v>
      </c>
      <c r="Q1260" s="12" t="s">
        <v>8323</v>
      </c>
      <c r="R1260" s="11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 s="16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22</v>
      </c>
      <c r="P1261" s="10">
        <f t="shared" si="96"/>
        <v>44.95</v>
      </c>
      <c r="Q1261" s="12" t="s">
        <v>8323</v>
      </c>
      <c r="R1261" s="1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 s="16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127</v>
      </c>
      <c r="P1262" s="10">
        <f t="shared" si="96"/>
        <v>58.28</v>
      </c>
      <c r="Q1262" s="12" t="s">
        <v>8323</v>
      </c>
      <c r="R1262" s="11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 s="16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123</v>
      </c>
      <c r="P1263" s="10">
        <f t="shared" si="96"/>
        <v>82.88</v>
      </c>
      <c r="Q1263" s="12" t="s">
        <v>8323</v>
      </c>
      <c r="R1263" s="11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 s="16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168</v>
      </c>
      <c r="P1264" s="10">
        <f t="shared" si="96"/>
        <v>41.03</v>
      </c>
      <c r="Q1264" s="12" t="s">
        <v>8323</v>
      </c>
      <c r="R1264" s="11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 s="16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108</v>
      </c>
      <c r="P1265" s="10">
        <f t="shared" si="96"/>
        <v>105.03</v>
      </c>
      <c r="Q1265" s="12" t="s">
        <v>8323</v>
      </c>
      <c r="R1265" s="11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 s="1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43</v>
      </c>
      <c r="P1266" s="10">
        <f t="shared" si="96"/>
        <v>126.56</v>
      </c>
      <c r="Q1266" s="12" t="s">
        <v>8323</v>
      </c>
      <c r="R1266" s="11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 s="16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107</v>
      </c>
      <c r="P1267" s="10">
        <f t="shared" si="96"/>
        <v>65.09</v>
      </c>
      <c r="Q1267" s="12" t="s">
        <v>8323</v>
      </c>
      <c r="R1267" s="11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 s="16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107</v>
      </c>
      <c r="P1268" s="10">
        <f t="shared" si="96"/>
        <v>85.8</v>
      </c>
      <c r="Q1268" s="12" t="s">
        <v>8323</v>
      </c>
      <c r="R1268" s="11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 s="16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107</v>
      </c>
      <c r="P1269" s="10">
        <f t="shared" si="96"/>
        <v>26.92</v>
      </c>
      <c r="Q1269" s="12" t="s">
        <v>8323</v>
      </c>
      <c r="R1269" s="11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 s="16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122</v>
      </c>
      <c r="P1270" s="10">
        <f t="shared" si="96"/>
        <v>23.52</v>
      </c>
      <c r="Q1270" s="12" t="s">
        <v>8323</v>
      </c>
      <c r="R1270" s="11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 s="16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122</v>
      </c>
      <c r="P1271" s="10">
        <f t="shared" si="96"/>
        <v>20.75</v>
      </c>
      <c r="Q1271" s="12" t="s">
        <v>8323</v>
      </c>
      <c r="R1271" s="1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 s="16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107</v>
      </c>
      <c r="P1272" s="10">
        <f t="shared" si="96"/>
        <v>25.21</v>
      </c>
      <c r="Q1272" s="12" t="s">
        <v>8323</v>
      </c>
      <c r="R1272" s="11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 s="16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106</v>
      </c>
      <c r="P1273" s="10">
        <f t="shared" si="96"/>
        <v>137.1</v>
      </c>
      <c r="Q1273" s="12" t="s">
        <v>8323</v>
      </c>
      <c r="R1273" s="11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 s="16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142</v>
      </c>
      <c r="P1274" s="10">
        <f t="shared" si="96"/>
        <v>151.68</v>
      </c>
      <c r="Q1274" s="12" t="s">
        <v>8323</v>
      </c>
      <c r="R1274" s="11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 s="16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106</v>
      </c>
      <c r="P1275" s="10">
        <f t="shared" si="96"/>
        <v>78.569999999999993</v>
      </c>
      <c r="Q1275" s="12" t="s">
        <v>8323</v>
      </c>
      <c r="R1275" s="11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 s="1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101</v>
      </c>
      <c r="P1276" s="10">
        <f t="shared" si="96"/>
        <v>9.06</v>
      </c>
      <c r="Q1276" s="12" t="s">
        <v>8323</v>
      </c>
      <c r="R1276" s="11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 s="16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384</v>
      </c>
      <c r="P1277" s="10">
        <f t="shared" si="96"/>
        <v>10.86</v>
      </c>
      <c r="Q1277" s="12" t="s">
        <v>8323</v>
      </c>
      <c r="R1277" s="11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 s="16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121</v>
      </c>
      <c r="P1278" s="10">
        <f t="shared" si="96"/>
        <v>62.04</v>
      </c>
      <c r="Q1278" s="12" t="s">
        <v>8323</v>
      </c>
      <c r="R1278" s="11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 s="16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105</v>
      </c>
      <c r="P1279" s="10">
        <f t="shared" si="96"/>
        <v>10.210000000000001</v>
      </c>
      <c r="Q1279" s="12" t="s">
        <v>8323</v>
      </c>
      <c r="R1279" s="11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 s="16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105</v>
      </c>
      <c r="P1280" s="10">
        <f t="shared" si="96"/>
        <v>22.13</v>
      </c>
      <c r="Q1280" s="12" t="s">
        <v>8323</v>
      </c>
      <c r="R1280" s="11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 s="16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22</v>
      </c>
      <c r="P1281" s="10">
        <f t="shared" si="96"/>
        <v>22.17</v>
      </c>
      <c r="Q1281" s="12" t="s">
        <v>8323</v>
      </c>
      <c r="R1281" s="1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 s="16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105</v>
      </c>
      <c r="P1282" s="10">
        <f t="shared" si="96"/>
        <v>32.21</v>
      </c>
      <c r="Q1282" s="12" t="s">
        <v>8323</v>
      </c>
      <c r="R1282" s="11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 s="16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119</v>
      </c>
      <c r="P1283" s="10">
        <f t="shared" ref="P1283:P1346" si="101">IFERROR(ROUND(E1283/L1283,2),0)</f>
        <v>56.5</v>
      </c>
      <c r="Q1283" s="12" t="s">
        <v>8323</v>
      </c>
      <c r="R1283" s="11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 s="16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119</v>
      </c>
      <c r="P1284" s="10">
        <f t="shared" si="101"/>
        <v>15.24</v>
      </c>
      <c r="Q1284" s="12" t="s">
        <v>8323</v>
      </c>
      <c r="R1284" s="11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 s="16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139</v>
      </c>
      <c r="P1285" s="10">
        <f t="shared" si="101"/>
        <v>189.82</v>
      </c>
      <c r="Q1285" s="12" t="s">
        <v>8323</v>
      </c>
      <c r="R1285" s="11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7000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60</v>
      </c>
      <c r="P1286" s="24">
        <f t="shared" si="101"/>
        <v>134.71</v>
      </c>
      <c r="Q1286" s="12" t="s">
        <v>8315</v>
      </c>
      <c r="R1286" s="11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119</v>
      </c>
      <c r="P1287" s="24">
        <f t="shared" si="101"/>
        <v>66.19</v>
      </c>
      <c r="Q1287" s="12" t="s">
        <v>8315</v>
      </c>
      <c r="R1287" s="11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166</v>
      </c>
      <c r="P1288" s="24">
        <f t="shared" si="101"/>
        <v>207.6</v>
      </c>
      <c r="Q1288" s="12" t="s">
        <v>8315</v>
      </c>
      <c r="R1288" s="11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104</v>
      </c>
      <c r="P1289" s="24">
        <f t="shared" si="101"/>
        <v>166.04</v>
      </c>
      <c r="Q1289" s="12" t="s">
        <v>8315</v>
      </c>
      <c r="R1289" s="11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138</v>
      </c>
      <c r="P1290" s="24">
        <f t="shared" si="101"/>
        <v>68.03</v>
      </c>
      <c r="Q1290" s="12" t="s">
        <v>8315</v>
      </c>
      <c r="R1290" s="11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138</v>
      </c>
      <c r="P1291" s="24">
        <f t="shared" si="101"/>
        <v>79.709999999999994</v>
      </c>
      <c r="Q1291" s="12" t="s">
        <v>8315</v>
      </c>
      <c r="R1291" s="1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104</v>
      </c>
      <c r="P1292" s="24">
        <f t="shared" si="101"/>
        <v>48.14</v>
      </c>
      <c r="Q1292" s="12" t="s">
        <v>8315</v>
      </c>
      <c r="R1292" s="11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103</v>
      </c>
      <c r="P1293" s="24">
        <f t="shared" si="101"/>
        <v>98.5</v>
      </c>
      <c r="Q1293" s="12" t="s">
        <v>8315</v>
      </c>
      <c r="R1293" s="11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176</v>
      </c>
      <c r="P1294" s="24">
        <f t="shared" si="101"/>
        <v>79.52</v>
      </c>
      <c r="Q1294" s="12" t="s">
        <v>8315</v>
      </c>
      <c r="R1294" s="11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39</v>
      </c>
      <c r="P1295" s="24">
        <f t="shared" si="101"/>
        <v>34.42</v>
      </c>
      <c r="Q1295" s="12" t="s">
        <v>8315</v>
      </c>
      <c r="R1295" s="11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137</v>
      </c>
      <c r="P1296" s="24">
        <f t="shared" si="101"/>
        <v>187.45</v>
      </c>
      <c r="Q1296" s="12" t="s">
        <v>8315</v>
      </c>
      <c r="R1296" s="11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103</v>
      </c>
      <c r="P1297" s="24">
        <f t="shared" si="101"/>
        <v>64.36</v>
      </c>
      <c r="Q1297" s="12" t="s">
        <v>8315</v>
      </c>
      <c r="R1297" s="11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103</v>
      </c>
      <c r="P1298" s="24">
        <f t="shared" si="101"/>
        <v>178.39</v>
      </c>
      <c r="Q1298" s="12" t="s">
        <v>8315</v>
      </c>
      <c r="R1298" s="11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29</v>
      </c>
      <c r="P1299" s="24">
        <f t="shared" si="101"/>
        <v>17.190000000000001</v>
      </c>
      <c r="Q1299" s="12" t="s">
        <v>8315</v>
      </c>
      <c r="R1299" s="11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102</v>
      </c>
      <c r="P1300" s="24">
        <f t="shared" si="101"/>
        <v>123.94</v>
      </c>
      <c r="Q1300" s="12" t="s">
        <v>8315</v>
      </c>
      <c r="R1300" s="11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102</v>
      </c>
      <c r="P1301" s="24">
        <f t="shared" si="101"/>
        <v>127.66</v>
      </c>
      <c r="Q1301" s="12" t="s">
        <v>8315</v>
      </c>
      <c r="R1301" s="1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136</v>
      </c>
      <c r="P1302" s="24">
        <f t="shared" si="101"/>
        <v>170.21</v>
      </c>
      <c r="Q1302" s="12" t="s">
        <v>8315</v>
      </c>
      <c r="R1302" s="11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102</v>
      </c>
      <c r="P1303" s="24">
        <f t="shared" si="101"/>
        <v>140.72</v>
      </c>
      <c r="Q1303" s="12" t="s">
        <v>8315</v>
      </c>
      <c r="R1303" s="11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102</v>
      </c>
      <c r="P1304" s="24">
        <f t="shared" si="101"/>
        <v>81.56</v>
      </c>
      <c r="Q1304" s="12" t="s">
        <v>8315</v>
      </c>
      <c r="R1304" s="11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102</v>
      </c>
      <c r="P1305" s="24">
        <f t="shared" si="101"/>
        <v>37.71</v>
      </c>
      <c r="Q1305" s="12" t="s">
        <v>8315</v>
      </c>
      <c r="R1305" s="11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 s="1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203</v>
      </c>
      <c r="P1306" s="10">
        <f t="shared" si="101"/>
        <v>39.11</v>
      </c>
      <c r="Q1306" s="12" t="s">
        <v>8317</v>
      </c>
      <c r="R1306" s="11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 s="16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41</v>
      </c>
      <c r="P1307" s="10">
        <f t="shared" si="101"/>
        <v>47.28</v>
      </c>
      <c r="Q1307" s="12" t="s">
        <v>8317</v>
      </c>
      <c r="R1307" s="11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 s="16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102</v>
      </c>
      <c r="P1308" s="10">
        <f t="shared" si="101"/>
        <v>11.42</v>
      </c>
      <c r="Q1308" s="12" t="s">
        <v>8317</v>
      </c>
      <c r="R1308" s="11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4000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 s="16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101</v>
      </c>
      <c r="P1309" s="10">
        <f t="shared" si="101"/>
        <v>90.11</v>
      </c>
      <c r="Q1309" s="12" t="s">
        <v>8317</v>
      </c>
      <c r="R1309" s="11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3750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 s="16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108</v>
      </c>
      <c r="P1310" s="10">
        <f t="shared" si="101"/>
        <v>106.71</v>
      </c>
      <c r="Q1310" s="12" t="s">
        <v>8317</v>
      </c>
      <c r="R1310" s="11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 s="16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101</v>
      </c>
      <c r="P1311" s="10">
        <f t="shared" si="101"/>
        <v>115.77</v>
      </c>
      <c r="Q1311" s="12" t="s">
        <v>8317</v>
      </c>
      <c r="R1311" s="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3000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 s="16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135</v>
      </c>
      <c r="P1312" s="10">
        <f t="shared" si="101"/>
        <v>168.75</v>
      </c>
      <c r="Q1312" s="12" t="s">
        <v>8317</v>
      </c>
      <c r="R1312" s="11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3400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 s="16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119</v>
      </c>
      <c r="P1313" s="10">
        <f t="shared" si="101"/>
        <v>40.5</v>
      </c>
      <c r="Q1313" s="12" t="s">
        <v>8317</v>
      </c>
      <c r="R1313" s="11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 s="16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108</v>
      </c>
      <c r="P1314" s="10">
        <f t="shared" si="101"/>
        <v>4045.93</v>
      </c>
      <c r="Q1314" s="12" t="s">
        <v>8317</v>
      </c>
      <c r="R1314" s="11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3500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 s="16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115</v>
      </c>
      <c r="P1315" s="10">
        <f t="shared" si="101"/>
        <v>33.11</v>
      </c>
      <c r="Q1315" s="12" t="s">
        <v>8317</v>
      </c>
      <c r="R1315" s="11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4000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 s="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101</v>
      </c>
      <c r="P1316" s="10">
        <f t="shared" si="101"/>
        <v>367.27</v>
      </c>
      <c r="Q1316" s="12" t="s">
        <v>8317</v>
      </c>
      <c r="R1316" s="11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 s="16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101</v>
      </c>
      <c r="P1317" s="10">
        <f t="shared" si="101"/>
        <v>16.28</v>
      </c>
      <c r="Q1317" s="12" t="s">
        <v>8317</v>
      </c>
      <c r="R1317" s="11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 s="16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101</v>
      </c>
      <c r="P1318" s="10">
        <f t="shared" si="101"/>
        <v>4035</v>
      </c>
      <c r="Q1318" s="12" t="s">
        <v>8317</v>
      </c>
      <c r="R1318" s="11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 s="16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101</v>
      </c>
      <c r="P1319" s="10">
        <f t="shared" si="101"/>
        <v>212.11</v>
      </c>
      <c r="Q1319" s="12" t="s">
        <v>8317</v>
      </c>
      <c r="R1319" s="11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 s="16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101</v>
      </c>
      <c r="P1320" s="10">
        <f t="shared" si="101"/>
        <v>29.84</v>
      </c>
      <c r="Q1320" s="12" t="s">
        <v>8317</v>
      </c>
      <c r="R1320" s="11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 s="16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161</v>
      </c>
      <c r="P1321" s="10">
        <f t="shared" si="101"/>
        <v>446.89</v>
      </c>
      <c r="Q1321" s="12" t="s">
        <v>8317</v>
      </c>
      <c r="R1321" s="1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 s="16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115</v>
      </c>
      <c r="P1322" s="10">
        <f t="shared" si="101"/>
        <v>1340.33</v>
      </c>
      <c r="Q1322" s="12" t="s">
        <v>8317</v>
      </c>
      <c r="R1322" s="11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 s="16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100</v>
      </c>
      <c r="P1323" s="10">
        <f t="shared" si="101"/>
        <v>574</v>
      </c>
      <c r="Q1323" s="12" t="s">
        <v>8317</v>
      </c>
      <c r="R1323" s="11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 s="16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100</v>
      </c>
      <c r="P1324" s="10">
        <f t="shared" si="101"/>
        <v>1003.93</v>
      </c>
      <c r="Q1324" s="12" t="s">
        <v>8317</v>
      </c>
      <c r="R1324" s="11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 s="16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115</v>
      </c>
      <c r="P1325" s="10">
        <f t="shared" si="101"/>
        <v>91.14</v>
      </c>
      <c r="Q1325" s="12" t="s">
        <v>8317</v>
      </c>
      <c r="R1325" s="11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 s="1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100</v>
      </c>
      <c r="P1326" s="10">
        <f t="shared" si="101"/>
        <v>44.5</v>
      </c>
      <c r="Q1326" s="12" t="s">
        <v>8317</v>
      </c>
      <c r="R1326" s="11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 s="16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133</v>
      </c>
      <c r="P1327" s="10">
        <f t="shared" si="101"/>
        <v>500.5</v>
      </c>
      <c r="Q1327" s="12" t="s">
        <v>8317</v>
      </c>
      <c r="R1327" s="11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 s="16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100</v>
      </c>
      <c r="P1328" s="10">
        <f t="shared" si="101"/>
        <v>363.82</v>
      </c>
      <c r="Q1328" s="12" t="s">
        <v>8317</v>
      </c>
      <c r="R1328" s="11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 s="16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100</v>
      </c>
      <c r="P1329" s="10">
        <f t="shared" si="101"/>
        <v>97.57</v>
      </c>
      <c r="Q1329" s="12" t="s">
        <v>8317</v>
      </c>
      <c r="R1329" s="11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 s="16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105</v>
      </c>
      <c r="P1330" s="10">
        <f t="shared" si="101"/>
        <v>266.68</v>
      </c>
      <c r="Q1330" s="12" t="s">
        <v>8317</v>
      </c>
      <c r="R1330" s="11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4000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 s="16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100</v>
      </c>
      <c r="P1331" s="10">
        <f t="shared" si="101"/>
        <v>444.44</v>
      </c>
      <c r="Q1331" s="12" t="s">
        <v>8317</v>
      </c>
      <c r="R1331" s="1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3750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 s="16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107</v>
      </c>
      <c r="P1332" s="10">
        <f t="shared" si="101"/>
        <v>80</v>
      </c>
      <c r="Q1332" s="12" t="s">
        <v>8317</v>
      </c>
      <c r="R1332" s="11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4000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 s="16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100</v>
      </c>
      <c r="P1333" s="10">
        <f t="shared" si="101"/>
        <v>117.65</v>
      </c>
      <c r="Q1333" s="12" t="s">
        <v>8317</v>
      </c>
      <c r="R1333" s="11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 s="16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36</v>
      </c>
      <c r="P1334" s="10">
        <f t="shared" si="101"/>
        <v>0</v>
      </c>
      <c r="Q1334" s="12" t="s">
        <v>8317</v>
      </c>
      <c r="R1334" s="11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 s="16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114</v>
      </c>
      <c r="P1335" s="10">
        <f t="shared" si="101"/>
        <v>0</v>
      </c>
      <c r="Q1335" s="12" t="s">
        <v>8317</v>
      </c>
      <c r="R1335" s="11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 s="1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114</v>
      </c>
      <c r="P1336" s="10">
        <f t="shared" si="101"/>
        <v>14.41</v>
      </c>
      <c r="Q1336" s="12" t="s">
        <v>8317</v>
      </c>
      <c r="R1336" s="11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 s="16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179</v>
      </c>
      <c r="P1337" s="10">
        <f t="shared" si="101"/>
        <v>248.5</v>
      </c>
      <c r="Q1337" s="12" t="s">
        <v>8317</v>
      </c>
      <c r="R1337" s="11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 s="16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132</v>
      </c>
      <c r="P1338" s="10">
        <f t="shared" si="101"/>
        <v>17.73</v>
      </c>
      <c r="Q1338" s="12" t="s">
        <v>8317</v>
      </c>
      <c r="R1338" s="11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 s="16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132</v>
      </c>
      <c r="P1339" s="10">
        <f t="shared" si="101"/>
        <v>28.25</v>
      </c>
      <c r="Q1339" s="12" t="s">
        <v>8317</v>
      </c>
      <c r="R1339" s="11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 s="16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101</v>
      </c>
      <c r="P1340" s="10">
        <f t="shared" si="101"/>
        <v>262.52999999999997</v>
      </c>
      <c r="Q1340" s="12" t="s">
        <v>8317</v>
      </c>
      <c r="R1340" s="11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 s="16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171</v>
      </c>
      <c r="P1341" s="10">
        <f t="shared" si="101"/>
        <v>106.08</v>
      </c>
      <c r="Q1341" s="12" t="s">
        <v>8317</v>
      </c>
      <c r="R1341" s="1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 s="16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112</v>
      </c>
      <c r="P1342" s="10">
        <f t="shared" si="101"/>
        <v>0</v>
      </c>
      <c r="Q1342" s="12" t="s">
        <v>8317</v>
      </c>
      <c r="R1342" s="11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 s="16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112</v>
      </c>
      <c r="P1343" s="10">
        <f t="shared" si="101"/>
        <v>85</v>
      </c>
      <c r="Q1343" s="12" t="s">
        <v>8317</v>
      </c>
      <c r="R1343" s="11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 s="16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130</v>
      </c>
      <c r="P1344" s="10">
        <f t="shared" si="101"/>
        <v>3908</v>
      </c>
      <c r="Q1344" s="12" t="s">
        <v>8317</v>
      </c>
      <c r="R1344" s="11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 s="16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195</v>
      </c>
      <c r="P1345" s="10">
        <f t="shared" si="101"/>
        <v>12.09</v>
      </c>
      <c r="Q1345" s="12" t="s">
        <v>8317</v>
      </c>
      <c r="R1345" s="11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 s="1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78</v>
      </c>
      <c r="P1346" s="10">
        <f t="shared" si="101"/>
        <v>28.09</v>
      </c>
      <c r="Q1346" s="12" t="s">
        <v>8320</v>
      </c>
      <c r="R1346" s="11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 s="16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118</v>
      </c>
      <c r="P1347" s="10">
        <f t="shared" ref="P1347:P1410" si="106">IFERROR(ROUND(E1347/L1347,2),0)</f>
        <v>557.5</v>
      </c>
      <c r="Q1347" s="12" t="s">
        <v>8320</v>
      </c>
      <c r="R1347" s="11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 s="16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111</v>
      </c>
      <c r="P1348" s="10">
        <f t="shared" si="106"/>
        <v>26.17</v>
      </c>
      <c r="Q1348" s="12" t="s">
        <v>8320</v>
      </c>
      <c r="R1348" s="11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 s="16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111</v>
      </c>
      <c r="P1349" s="10">
        <f t="shared" si="106"/>
        <v>125.16</v>
      </c>
      <c r="Q1349" s="12" t="s">
        <v>8320</v>
      </c>
      <c r="R1349" s="11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 s="16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35</v>
      </c>
      <c r="P1350" s="10">
        <f t="shared" si="106"/>
        <v>149.12</v>
      </c>
      <c r="Q1350" s="12" t="s">
        <v>8320</v>
      </c>
      <c r="R1350" s="11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 s="16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110</v>
      </c>
      <c r="P1351" s="10">
        <f t="shared" si="106"/>
        <v>22.47</v>
      </c>
      <c r="Q1351" s="12" t="s">
        <v>8320</v>
      </c>
      <c r="R1351" s="1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 s="16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385</v>
      </c>
      <c r="P1352" s="10">
        <f t="shared" si="106"/>
        <v>49.38</v>
      </c>
      <c r="Q1352" s="12" t="s">
        <v>8320</v>
      </c>
      <c r="R1352" s="11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 s="16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31.85</v>
      </c>
      <c r="Q1353" s="12" t="s">
        <v>8320</v>
      </c>
      <c r="R1353" s="11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 s="16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109</v>
      </c>
      <c r="P1354" s="10">
        <f t="shared" si="106"/>
        <v>16.760000000000002</v>
      </c>
      <c r="Q1354" s="12" t="s">
        <v>8320</v>
      </c>
      <c r="R1354" s="11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 s="16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109</v>
      </c>
      <c r="P1355" s="10">
        <f t="shared" si="106"/>
        <v>90.48</v>
      </c>
      <c r="Q1355" s="12" t="s">
        <v>8320</v>
      </c>
      <c r="R1355" s="11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 s="1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109</v>
      </c>
      <c r="P1356" s="10">
        <f t="shared" si="106"/>
        <v>59.34</v>
      </c>
      <c r="Q1356" s="12" t="s">
        <v>8320</v>
      </c>
      <c r="R1356" s="11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 s="16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152</v>
      </c>
      <c r="P1357" s="10">
        <f t="shared" si="106"/>
        <v>31.33</v>
      </c>
      <c r="Q1357" s="12" t="s">
        <v>8320</v>
      </c>
      <c r="R1357" s="11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 s="16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126</v>
      </c>
      <c r="P1358" s="10">
        <f t="shared" si="106"/>
        <v>43.51</v>
      </c>
      <c r="Q1358" s="12" t="s">
        <v>8320</v>
      </c>
      <c r="R1358" s="11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 s="16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5</v>
      </c>
      <c r="P1359" s="10">
        <f t="shared" si="106"/>
        <v>58.17</v>
      </c>
      <c r="Q1359" s="12" t="s">
        <v>8320</v>
      </c>
      <c r="R1359" s="11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 s="16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103</v>
      </c>
      <c r="P1360" s="10">
        <f t="shared" si="106"/>
        <v>77.05</v>
      </c>
      <c r="Q1360" s="12" t="s">
        <v>8320</v>
      </c>
      <c r="R1360" s="11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 s="16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126</v>
      </c>
      <c r="P1361" s="10">
        <f t="shared" si="106"/>
        <v>198.58</v>
      </c>
      <c r="Q1361" s="12" t="s">
        <v>8320</v>
      </c>
      <c r="R1361" s="1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 s="16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107</v>
      </c>
      <c r="P1362" s="10">
        <f t="shared" si="106"/>
        <v>46.42</v>
      </c>
      <c r="Q1362" s="12" t="s">
        <v>8320</v>
      </c>
      <c r="R1362" s="11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 s="16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114</v>
      </c>
      <c r="P1363" s="10">
        <f t="shared" si="106"/>
        <v>14.21</v>
      </c>
      <c r="Q1363" s="12" t="s">
        <v>8320</v>
      </c>
      <c r="R1363" s="11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 s="16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125</v>
      </c>
      <c r="P1364" s="10">
        <f t="shared" si="106"/>
        <v>150</v>
      </c>
      <c r="Q1364" s="12" t="s">
        <v>8320</v>
      </c>
      <c r="R1364" s="11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 s="16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107</v>
      </c>
      <c r="P1365" s="10">
        <f t="shared" si="106"/>
        <v>749.2</v>
      </c>
      <c r="Q1365" s="12" t="s">
        <v>8320</v>
      </c>
      <c r="R1365" s="11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 s="1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107</v>
      </c>
      <c r="P1366" s="10">
        <f t="shared" si="106"/>
        <v>25.95</v>
      </c>
      <c r="Q1366" s="12" t="s">
        <v>8323</v>
      </c>
      <c r="R1366" s="11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 s="16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107</v>
      </c>
      <c r="P1367" s="10">
        <f t="shared" si="106"/>
        <v>40.6</v>
      </c>
      <c r="Q1367" s="12" t="s">
        <v>8323</v>
      </c>
      <c r="R1367" s="11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 s="16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124</v>
      </c>
      <c r="P1368" s="10">
        <f t="shared" si="106"/>
        <v>25.39</v>
      </c>
      <c r="Q1368" s="12" t="s">
        <v>8323</v>
      </c>
      <c r="R1368" s="11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 s="16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107</v>
      </c>
      <c r="P1369" s="10">
        <f t="shared" si="106"/>
        <v>41.44</v>
      </c>
      <c r="Q1369" s="12" t="s">
        <v>8323</v>
      </c>
      <c r="R1369" s="11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 s="16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106</v>
      </c>
      <c r="P1370" s="10">
        <f t="shared" si="106"/>
        <v>42.64</v>
      </c>
      <c r="Q1370" s="12" t="s">
        <v>8323</v>
      </c>
      <c r="R1370" s="11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 s="16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123</v>
      </c>
      <c r="P1371" s="10">
        <f t="shared" si="106"/>
        <v>9.11</v>
      </c>
      <c r="Q1371" s="12" t="s">
        <v>8323</v>
      </c>
      <c r="R1371" s="1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 s="16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247</v>
      </c>
      <c r="P1372" s="10">
        <f t="shared" si="106"/>
        <v>185</v>
      </c>
      <c r="Q1372" s="12" t="s">
        <v>8323</v>
      </c>
      <c r="R1372" s="11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 s="16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37</v>
      </c>
      <c r="P1373" s="10">
        <f t="shared" si="106"/>
        <v>52.64</v>
      </c>
      <c r="Q1373" s="12" t="s">
        <v>8323</v>
      </c>
      <c r="R1373" s="11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 s="16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123</v>
      </c>
      <c r="P1374" s="10">
        <f t="shared" si="106"/>
        <v>230.25</v>
      </c>
      <c r="Q1374" s="12" t="s">
        <v>8323</v>
      </c>
      <c r="R1374" s="11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 s="16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70.650000000000006</v>
      </c>
      <c r="Q1375" s="12" t="s">
        <v>8323</v>
      </c>
      <c r="R1375" s="11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 s="1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108</v>
      </c>
      <c r="P1376" s="10">
        <f t="shared" si="106"/>
        <v>55.61</v>
      </c>
      <c r="Q1376" s="12" t="s">
        <v>8323</v>
      </c>
      <c r="R1376" s="11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 s="16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105</v>
      </c>
      <c r="P1377" s="10">
        <f t="shared" si="106"/>
        <v>33.58</v>
      </c>
      <c r="Q1377" s="12" t="s">
        <v>8323</v>
      </c>
      <c r="R1377" s="11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 s="16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105</v>
      </c>
      <c r="P1378" s="10">
        <f t="shared" si="106"/>
        <v>21.78</v>
      </c>
      <c r="Q1378" s="12" t="s">
        <v>8323</v>
      </c>
      <c r="R1378" s="11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 s="16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104</v>
      </c>
      <c r="P1379" s="10">
        <f t="shared" si="106"/>
        <v>117.9</v>
      </c>
      <c r="Q1379" s="12" t="s">
        <v>8323</v>
      </c>
      <c r="R1379" s="11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 s="16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121</v>
      </c>
      <c r="P1380" s="10">
        <f t="shared" si="106"/>
        <v>27.38</v>
      </c>
      <c r="Q1380" s="12" t="s">
        <v>8323</v>
      </c>
      <c r="R1380" s="11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 s="16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104</v>
      </c>
      <c r="P1381" s="10">
        <f t="shared" si="106"/>
        <v>24.09</v>
      </c>
      <c r="Q1381" s="12" t="s">
        <v>8323</v>
      </c>
      <c r="R1381" s="1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 s="16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121</v>
      </c>
      <c r="P1382" s="10">
        <f t="shared" si="106"/>
        <v>727.2</v>
      </c>
      <c r="Q1382" s="12" t="s">
        <v>8323</v>
      </c>
      <c r="R1382" s="11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 s="16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103</v>
      </c>
      <c r="P1383" s="10">
        <f t="shared" si="106"/>
        <v>49.32</v>
      </c>
      <c r="Q1383" s="12" t="s">
        <v>8323</v>
      </c>
      <c r="R1383" s="11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 s="16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120</v>
      </c>
      <c r="P1384" s="10">
        <f t="shared" si="106"/>
        <v>24.32</v>
      </c>
      <c r="Q1384" s="12" t="s">
        <v>8323</v>
      </c>
      <c r="R1384" s="11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 s="16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51</v>
      </c>
      <c r="P1385" s="10">
        <f t="shared" si="106"/>
        <v>38.69</v>
      </c>
      <c r="Q1385" s="12" t="s">
        <v>8323</v>
      </c>
      <c r="R1385" s="11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 s="1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103</v>
      </c>
      <c r="P1386" s="10">
        <f t="shared" si="106"/>
        <v>56.98</v>
      </c>
      <c r="Q1386" s="12" t="s">
        <v>8323</v>
      </c>
      <c r="R1386" s="11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 s="16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119</v>
      </c>
      <c r="P1387" s="10">
        <f t="shared" si="106"/>
        <v>26.68</v>
      </c>
      <c r="Q1387" s="12" t="s">
        <v>8323</v>
      </c>
      <c r="R1387" s="11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 s="16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128</v>
      </c>
      <c r="P1388" s="10">
        <f t="shared" si="106"/>
        <v>255.15</v>
      </c>
      <c r="Q1388" s="12" t="s">
        <v>8323</v>
      </c>
      <c r="R1388" s="11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 s="16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18</v>
      </c>
      <c r="P1389" s="10">
        <f t="shared" si="106"/>
        <v>45.67</v>
      </c>
      <c r="Q1389" s="12" t="s">
        <v>8323</v>
      </c>
      <c r="R1389" s="11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 s="16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119</v>
      </c>
      <c r="P1390" s="10">
        <f t="shared" si="106"/>
        <v>31.74</v>
      </c>
      <c r="Q1390" s="12" t="s">
        <v>8323</v>
      </c>
      <c r="R1390" s="11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100000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 s="16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4</v>
      </c>
      <c r="P1391" s="10">
        <f t="shared" si="106"/>
        <v>104.41</v>
      </c>
      <c r="Q1391" s="12" t="s">
        <v>8323</v>
      </c>
      <c r="R1391" s="1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 s="16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118</v>
      </c>
      <c r="P1392" s="10">
        <f t="shared" si="106"/>
        <v>186.84</v>
      </c>
      <c r="Q1392" s="12" t="s">
        <v>8323</v>
      </c>
      <c r="R1392" s="11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 s="16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101</v>
      </c>
      <c r="P1393" s="10">
        <f t="shared" si="106"/>
        <v>272.31</v>
      </c>
      <c r="Q1393" s="12" t="s">
        <v>8323</v>
      </c>
      <c r="R1393" s="11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 s="16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101</v>
      </c>
      <c r="P1394" s="10">
        <f t="shared" si="106"/>
        <v>33.99</v>
      </c>
      <c r="Q1394" s="12" t="s">
        <v>8323</v>
      </c>
      <c r="R1394" s="11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 s="16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101</v>
      </c>
      <c r="P1395" s="10">
        <f t="shared" si="106"/>
        <v>67.900000000000006</v>
      </c>
      <c r="Q1395" s="12" t="s">
        <v>8323</v>
      </c>
      <c r="R1395" s="11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 s="1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101</v>
      </c>
      <c r="P1396" s="10">
        <f t="shared" si="106"/>
        <v>207.65</v>
      </c>
      <c r="Q1396" s="12" t="s">
        <v>8323</v>
      </c>
      <c r="R1396" s="11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5000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 s="16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71</v>
      </c>
      <c r="P1397" s="10">
        <f t="shared" si="106"/>
        <v>43.05</v>
      </c>
      <c r="Q1397" s="12" t="s">
        <v>8323</v>
      </c>
      <c r="R1397" s="11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 s="16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101</v>
      </c>
      <c r="P1398" s="10">
        <f t="shared" si="106"/>
        <v>48.3</v>
      </c>
      <c r="Q1398" s="12" t="s">
        <v>8323</v>
      </c>
      <c r="R1398" s="11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 s="16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100</v>
      </c>
      <c r="P1399" s="10">
        <f t="shared" si="106"/>
        <v>22.24</v>
      </c>
      <c r="Q1399" s="12" t="s">
        <v>8323</v>
      </c>
      <c r="R1399" s="11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 s="16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153</v>
      </c>
      <c r="P1400" s="10">
        <f t="shared" si="106"/>
        <v>54</v>
      </c>
      <c r="Q1400" s="12" t="s">
        <v>8323</v>
      </c>
      <c r="R1400" s="11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 s="16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103</v>
      </c>
      <c r="P1401" s="10">
        <f t="shared" si="106"/>
        <v>19.07</v>
      </c>
      <c r="Q1401" s="12" t="s">
        <v>8323</v>
      </c>
      <c r="R1401" s="1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 s="16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117</v>
      </c>
      <c r="P1402" s="10">
        <f t="shared" si="106"/>
        <v>103.12</v>
      </c>
      <c r="Q1402" s="12" t="s">
        <v>8323</v>
      </c>
      <c r="R1402" s="11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 s="16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100</v>
      </c>
      <c r="P1403" s="10">
        <f t="shared" si="106"/>
        <v>14.59</v>
      </c>
      <c r="Q1403" s="12" t="s">
        <v>8323</v>
      </c>
      <c r="R1403" s="11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3500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 s="16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100</v>
      </c>
      <c r="P1404" s="10">
        <f t="shared" si="106"/>
        <v>30.97</v>
      </c>
      <c r="Q1404" s="12" t="s">
        <v>8323</v>
      </c>
      <c r="R1404" s="11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 s="16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233</v>
      </c>
      <c r="P1405" s="10">
        <f t="shared" si="106"/>
        <v>53.03</v>
      </c>
      <c r="Q1405" s="12" t="s">
        <v>8323</v>
      </c>
      <c r="R1405" s="11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2000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 s="1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175</v>
      </c>
      <c r="P1406" s="10">
        <f t="shared" si="106"/>
        <v>700</v>
      </c>
      <c r="Q1406" s="12" t="s">
        <v>8320</v>
      </c>
      <c r="R1406" s="11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 s="16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140</v>
      </c>
      <c r="P1407" s="10">
        <f t="shared" si="106"/>
        <v>205.82</v>
      </c>
      <c r="Q1407" s="12" t="s">
        <v>8320</v>
      </c>
      <c r="R1407" s="11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 s="16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116</v>
      </c>
      <c r="P1408" s="10">
        <f t="shared" si="106"/>
        <v>1162</v>
      </c>
      <c r="Q1408" s="12" t="s">
        <v>8320</v>
      </c>
      <c r="R1408" s="11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 s="16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116</v>
      </c>
      <c r="P1409" s="10">
        <f t="shared" si="106"/>
        <v>1742.5</v>
      </c>
      <c r="Q1409" s="12" t="s">
        <v>8320</v>
      </c>
      <c r="R1409" s="11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 s="16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108</v>
      </c>
      <c r="P1410" s="10">
        <f t="shared" si="106"/>
        <v>578.33000000000004</v>
      </c>
      <c r="Q1410" s="12" t="s">
        <v>8320</v>
      </c>
      <c r="R1410" s="11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2500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 s="16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139</v>
      </c>
      <c r="P1411" s="10">
        <f t="shared" ref="P1411:P1474" si="111">IFERROR(ROUND(E1411/L1411,2),0)</f>
        <v>0</v>
      </c>
      <c r="Q1411" s="12" t="s">
        <v>8320</v>
      </c>
      <c r="R1411" s="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50000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 s="16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7</v>
      </c>
      <c r="P1412" s="10">
        <f t="shared" si="111"/>
        <v>3466</v>
      </c>
      <c r="Q1412" s="12" t="s">
        <v>8320</v>
      </c>
      <c r="R1412" s="11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 s="16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116</v>
      </c>
      <c r="P1413" s="10">
        <f t="shared" si="111"/>
        <v>1155.1099999999999</v>
      </c>
      <c r="Q1413" s="12" t="s">
        <v>8320</v>
      </c>
      <c r="R1413" s="11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 s="16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116</v>
      </c>
      <c r="P1414" s="10">
        <f t="shared" si="111"/>
        <v>266.54000000000002</v>
      </c>
      <c r="Q1414" s="12" t="s">
        <v>8320</v>
      </c>
      <c r="R1414" s="11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 s="16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115</v>
      </c>
      <c r="P1415" s="10">
        <f t="shared" si="111"/>
        <v>3460</v>
      </c>
      <c r="Q1415" s="12" t="s">
        <v>8320</v>
      </c>
      <c r="R1415" s="11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 s="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173</v>
      </c>
      <c r="P1416" s="10">
        <f t="shared" si="111"/>
        <v>3453.69</v>
      </c>
      <c r="Q1416" s="12" t="s">
        <v>8320</v>
      </c>
      <c r="R1416" s="11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 s="16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105</v>
      </c>
      <c r="P1417" s="10">
        <f t="shared" si="111"/>
        <v>383.22</v>
      </c>
      <c r="Q1417" s="12" t="s">
        <v>8320</v>
      </c>
      <c r="R1417" s="11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 s="16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34</v>
      </c>
      <c r="P1418" s="10">
        <f t="shared" si="111"/>
        <v>0</v>
      </c>
      <c r="Q1418" s="12" t="s">
        <v>8320</v>
      </c>
      <c r="R1418" s="11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 s="16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115</v>
      </c>
      <c r="P1419" s="10">
        <f t="shared" si="111"/>
        <v>1720</v>
      </c>
      <c r="Q1419" s="12" t="s">
        <v>8320</v>
      </c>
      <c r="R1419" s="11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 s="16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114</v>
      </c>
      <c r="P1420" s="10">
        <f t="shared" si="111"/>
        <v>3432</v>
      </c>
      <c r="Q1420" s="12" t="s">
        <v>8320</v>
      </c>
      <c r="R1420" s="11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 s="16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122</v>
      </c>
      <c r="P1421" s="10">
        <f t="shared" si="111"/>
        <v>341.9</v>
      </c>
      <c r="Q1421" s="12" t="s">
        <v>8320</v>
      </c>
      <c r="R1421" s="1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 s="16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1</v>
      </c>
      <c r="P1422" s="10">
        <f t="shared" si="111"/>
        <v>1139</v>
      </c>
      <c r="Q1422" s="12" t="s">
        <v>8320</v>
      </c>
      <c r="R1422" s="11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 s="16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18</v>
      </c>
      <c r="P1423" s="10">
        <f t="shared" si="111"/>
        <v>1707.5</v>
      </c>
      <c r="Q1423" s="12" t="s">
        <v>8320</v>
      </c>
      <c r="R1423" s="11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 s="16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14</v>
      </c>
      <c r="P1424" s="10">
        <f t="shared" si="111"/>
        <v>1705</v>
      </c>
      <c r="Q1424" s="12" t="s">
        <v>8320</v>
      </c>
      <c r="R1424" s="11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54000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 s="16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6</v>
      </c>
      <c r="P1425" s="10">
        <f t="shared" si="111"/>
        <v>3407</v>
      </c>
      <c r="Q1425" s="12" t="s">
        <v>8320</v>
      </c>
      <c r="R1425" s="11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 s="1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114</v>
      </c>
      <c r="P1426" s="10">
        <f t="shared" si="111"/>
        <v>243.36</v>
      </c>
      <c r="Q1426" s="12" t="s">
        <v>8320</v>
      </c>
      <c r="R1426" s="11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 s="16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62</v>
      </c>
      <c r="P1427" s="10">
        <f t="shared" si="111"/>
        <v>0</v>
      </c>
      <c r="Q1427" s="12" t="s">
        <v>8320</v>
      </c>
      <c r="R1427" s="11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3200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 s="16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106</v>
      </c>
      <c r="P1428" s="10">
        <f t="shared" si="111"/>
        <v>0</v>
      </c>
      <c r="Q1428" s="12" t="s">
        <v>8320</v>
      </c>
      <c r="R1428" s="11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2500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 s="16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136</v>
      </c>
      <c r="P1429" s="10">
        <f t="shared" si="111"/>
        <v>850</v>
      </c>
      <c r="Q1429" s="12" t="s">
        <v>8320</v>
      </c>
      <c r="R1429" s="11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 s="16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105</v>
      </c>
      <c r="P1430" s="10">
        <f t="shared" si="111"/>
        <v>1132.7</v>
      </c>
      <c r="Q1430" s="12" t="s">
        <v>8320</v>
      </c>
      <c r="R1430" s="11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 s="16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170</v>
      </c>
      <c r="P1431" s="10">
        <f t="shared" si="111"/>
        <v>0</v>
      </c>
      <c r="Q1431" s="12" t="s">
        <v>8320</v>
      </c>
      <c r="R1431" s="1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 s="16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110</v>
      </c>
      <c r="P1432" s="10">
        <f t="shared" si="111"/>
        <v>679</v>
      </c>
      <c r="Q1432" s="12" t="s">
        <v>8320</v>
      </c>
      <c r="R1432" s="11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 s="16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130</v>
      </c>
      <c r="P1433" s="10">
        <f t="shared" si="111"/>
        <v>72.17</v>
      </c>
      <c r="Q1433" s="12" t="s">
        <v>8320</v>
      </c>
      <c r="R1433" s="11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 s="16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6</v>
      </c>
      <c r="P1434" s="10">
        <f t="shared" si="111"/>
        <v>0</v>
      </c>
      <c r="Q1434" s="12" t="s">
        <v>8320</v>
      </c>
      <c r="R1434" s="11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1500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 s="16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226</v>
      </c>
      <c r="P1435" s="10">
        <f t="shared" si="111"/>
        <v>338.5</v>
      </c>
      <c r="Q1435" s="12" t="s">
        <v>8320</v>
      </c>
      <c r="R1435" s="11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3000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 s="1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113</v>
      </c>
      <c r="P1436" s="10">
        <f t="shared" si="111"/>
        <v>307.73</v>
      </c>
      <c r="Q1436" s="12" t="s">
        <v>8320</v>
      </c>
      <c r="R1436" s="11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 s="16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113</v>
      </c>
      <c r="P1437" s="10">
        <f t="shared" si="111"/>
        <v>1691.5</v>
      </c>
      <c r="Q1437" s="12" t="s">
        <v>8320</v>
      </c>
      <c r="R1437" s="11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 s="16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101</v>
      </c>
      <c r="P1438" s="10">
        <f t="shared" si="111"/>
        <v>1690</v>
      </c>
      <c r="Q1438" s="12" t="s">
        <v>8320</v>
      </c>
      <c r="R1438" s="11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 s="16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135</v>
      </c>
      <c r="P1439" s="10">
        <f t="shared" si="111"/>
        <v>153.28</v>
      </c>
      <c r="Q1439" s="12" t="s">
        <v>8320</v>
      </c>
      <c r="R1439" s="11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 s="16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112</v>
      </c>
      <c r="P1440" s="10">
        <f t="shared" si="111"/>
        <v>421</v>
      </c>
      <c r="Q1440" s="12" t="s">
        <v>8320</v>
      </c>
      <c r="R1440" s="11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 s="16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102</v>
      </c>
      <c r="P1441" s="10">
        <f t="shared" si="111"/>
        <v>561</v>
      </c>
      <c r="Q1441" s="12" t="s">
        <v>8320</v>
      </c>
      <c r="R1441" s="1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 s="16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112</v>
      </c>
      <c r="P1442" s="10">
        <f t="shared" si="111"/>
        <v>3363</v>
      </c>
      <c r="Q1442" s="12" t="s">
        <v>8320</v>
      </c>
      <c r="R1442" s="11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 s="16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105</v>
      </c>
      <c r="P1443" s="10">
        <f t="shared" si="111"/>
        <v>1120.24</v>
      </c>
      <c r="Q1443" s="12" t="s">
        <v>8320</v>
      </c>
      <c r="R1443" s="11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 s="16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112</v>
      </c>
      <c r="P1444" s="10">
        <f t="shared" si="111"/>
        <v>0</v>
      </c>
      <c r="Q1444" s="12" t="s">
        <v>8320</v>
      </c>
      <c r="R1444" s="11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 s="16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112</v>
      </c>
      <c r="P1445" s="10">
        <f t="shared" si="111"/>
        <v>0</v>
      </c>
      <c r="Q1445" s="12" t="s">
        <v>8320</v>
      </c>
      <c r="R1445" s="11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 s="1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102</v>
      </c>
      <c r="P1446" s="10">
        <f t="shared" si="111"/>
        <v>0</v>
      </c>
      <c r="Q1446" s="12" t="s">
        <v>8320</v>
      </c>
      <c r="R1446" s="11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3350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 s="16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100</v>
      </c>
      <c r="P1447" s="10">
        <f t="shared" si="111"/>
        <v>0</v>
      </c>
      <c r="Q1447" s="12" t="s">
        <v>8320</v>
      </c>
      <c r="R1447" s="11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 s="16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111</v>
      </c>
      <c r="P1448" s="10">
        <f t="shared" si="111"/>
        <v>0</v>
      </c>
      <c r="Q1448" s="12" t="s">
        <v>8320</v>
      </c>
      <c r="R1448" s="11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 s="16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111</v>
      </c>
      <c r="P1449" s="10">
        <f t="shared" si="111"/>
        <v>1110</v>
      </c>
      <c r="Q1449" s="12" t="s">
        <v>8320</v>
      </c>
      <c r="R1449" s="11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 s="16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111</v>
      </c>
      <c r="P1450" s="10">
        <f t="shared" si="111"/>
        <v>0</v>
      </c>
      <c r="Q1450" s="12" t="s">
        <v>8320</v>
      </c>
      <c r="R1450" s="11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 s="16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111</v>
      </c>
      <c r="P1451" s="10">
        <f t="shared" si="111"/>
        <v>0</v>
      </c>
      <c r="Q1451" s="12" t="s">
        <v>8320</v>
      </c>
      <c r="R1451" s="1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 s="16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33</v>
      </c>
      <c r="P1452" s="10">
        <f t="shared" si="111"/>
        <v>3319</v>
      </c>
      <c r="Q1452" s="12" t="s">
        <v>8320</v>
      </c>
      <c r="R1452" s="11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 s="16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111</v>
      </c>
      <c r="P1453" s="10">
        <f t="shared" si="111"/>
        <v>1659.5</v>
      </c>
      <c r="Q1453" s="12" t="s">
        <v>8320</v>
      </c>
      <c r="R1453" s="11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 s="16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111</v>
      </c>
      <c r="P1454" s="10">
        <f t="shared" si="111"/>
        <v>0</v>
      </c>
      <c r="Q1454" s="12" t="s">
        <v>8320</v>
      </c>
      <c r="R1454" s="11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 s="16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7</v>
      </c>
      <c r="P1455" s="10">
        <f t="shared" si="111"/>
        <v>0</v>
      </c>
      <c r="Q1455" s="12" t="s">
        <v>8320</v>
      </c>
      <c r="R1455" s="11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3300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 s="1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100</v>
      </c>
      <c r="P1456" s="10">
        <f t="shared" si="111"/>
        <v>3315</v>
      </c>
      <c r="Q1456" s="12" t="s">
        <v>8320</v>
      </c>
      <c r="R1456" s="11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2800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 s="16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118</v>
      </c>
      <c r="P1457" s="10">
        <f t="shared" si="111"/>
        <v>473.57</v>
      </c>
      <c r="Q1457" s="12" t="s">
        <v>8320</v>
      </c>
      <c r="R1457" s="11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 s="16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661</v>
      </c>
      <c r="P1458" s="10">
        <f t="shared" si="111"/>
        <v>1102.33</v>
      </c>
      <c r="Q1458" s="12" t="s">
        <v>8320</v>
      </c>
      <c r="R1458" s="11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 s="16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132</v>
      </c>
      <c r="P1459" s="10">
        <f t="shared" si="111"/>
        <v>0</v>
      </c>
      <c r="Q1459" s="12" t="s">
        <v>8320</v>
      </c>
      <c r="R1459" s="11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 s="16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18</v>
      </c>
      <c r="P1460" s="10">
        <f t="shared" si="111"/>
        <v>0</v>
      </c>
      <c r="Q1460" s="12" t="s">
        <v>8320</v>
      </c>
      <c r="R1460" s="11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 s="16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110</v>
      </c>
      <c r="P1461" s="10">
        <f t="shared" si="111"/>
        <v>0</v>
      </c>
      <c r="Q1461" s="12" t="s">
        <v>8320</v>
      </c>
      <c r="R1461" s="1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 s="16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110</v>
      </c>
      <c r="P1462" s="10">
        <f t="shared" si="111"/>
        <v>0</v>
      </c>
      <c r="Q1462" s="12" t="s">
        <v>8320</v>
      </c>
      <c r="R1462" s="11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 s="16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109</v>
      </c>
      <c r="P1463" s="10">
        <f t="shared" si="111"/>
        <v>9.6300000000000008</v>
      </c>
      <c r="Q1463" s="12" t="s">
        <v>8320</v>
      </c>
      <c r="R1463" s="11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 s="16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21.83</v>
      </c>
      <c r="Q1464" s="12" t="s">
        <v>8320</v>
      </c>
      <c r="R1464" s="11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 s="16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109</v>
      </c>
      <c r="P1465" s="10">
        <f t="shared" si="111"/>
        <v>131</v>
      </c>
      <c r="Q1465" s="12" t="s">
        <v>8320</v>
      </c>
      <c r="R1465" s="11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 s="1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109</v>
      </c>
      <c r="P1466" s="10">
        <f t="shared" si="111"/>
        <v>13.99</v>
      </c>
      <c r="Q1466" s="12" t="s">
        <v>8320</v>
      </c>
      <c r="R1466" s="11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 s="16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109</v>
      </c>
      <c r="P1467" s="10">
        <f t="shared" si="111"/>
        <v>1.26</v>
      </c>
      <c r="Q1467" s="12" t="s">
        <v>8320</v>
      </c>
      <c r="R1467" s="11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 s="16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102</v>
      </c>
      <c r="P1468" s="10">
        <f t="shared" si="111"/>
        <v>13.19</v>
      </c>
      <c r="Q1468" s="12" t="s">
        <v>8320</v>
      </c>
      <c r="R1468" s="11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 s="16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109</v>
      </c>
      <c r="P1469" s="10">
        <f t="shared" si="111"/>
        <v>5.43</v>
      </c>
      <c r="Q1469" s="12" t="s">
        <v>8320</v>
      </c>
      <c r="R1469" s="11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3100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 s="16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105</v>
      </c>
      <c r="P1470" s="10">
        <f t="shared" si="111"/>
        <v>11.12</v>
      </c>
      <c r="Q1470" s="12" t="s">
        <v>8320</v>
      </c>
      <c r="R1470" s="11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 s="16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109</v>
      </c>
      <c r="P1471" s="10">
        <f t="shared" si="111"/>
        <v>10.14</v>
      </c>
      <c r="Q1471" s="12" t="s">
        <v>8320</v>
      </c>
      <c r="R1471" s="1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 s="16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109</v>
      </c>
      <c r="P1472" s="10">
        <f t="shared" si="111"/>
        <v>40.19</v>
      </c>
      <c r="Q1472" s="12" t="s">
        <v>8320</v>
      </c>
      <c r="R1472" s="11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 s="16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108</v>
      </c>
      <c r="P1473" s="10">
        <f t="shared" si="111"/>
        <v>9.48</v>
      </c>
      <c r="Q1473" s="12" t="s">
        <v>8320</v>
      </c>
      <c r="R1473" s="11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 s="16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108</v>
      </c>
      <c r="P1474" s="10">
        <f t="shared" si="111"/>
        <v>9.6300000000000008</v>
      </c>
      <c r="Q1474" s="12" t="s">
        <v>8320</v>
      </c>
      <c r="R1474" s="11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 s="16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108</v>
      </c>
      <c r="P1475" s="10">
        <f t="shared" ref="P1475:P1538" si="116">IFERROR(ROUND(E1475/L1475,2),0)</f>
        <v>68.739999999999995</v>
      </c>
      <c r="Q1475" s="12" t="s">
        <v>8320</v>
      </c>
      <c r="R1475" s="11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 s="1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108</v>
      </c>
      <c r="P1476" s="10">
        <f t="shared" si="116"/>
        <v>42.45</v>
      </c>
      <c r="Q1476" s="12" t="s">
        <v>8320</v>
      </c>
      <c r="R1476" s="11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 s="16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129</v>
      </c>
      <c r="P1477" s="10">
        <f t="shared" si="116"/>
        <v>7.32</v>
      </c>
      <c r="Q1477" s="12" t="s">
        <v>8320</v>
      </c>
      <c r="R1477" s="11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 s="16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108</v>
      </c>
      <c r="P1478" s="10">
        <f t="shared" si="116"/>
        <v>3.52</v>
      </c>
      <c r="Q1478" s="12" t="s">
        <v>8320</v>
      </c>
      <c r="R1478" s="11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 s="16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147</v>
      </c>
      <c r="P1479" s="10">
        <f t="shared" si="116"/>
        <v>8.73</v>
      </c>
      <c r="Q1479" s="12" t="s">
        <v>8320</v>
      </c>
      <c r="R1479" s="11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 s="16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107</v>
      </c>
      <c r="P1480" s="10">
        <f t="shared" si="116"/>
        <v>0.16</v>
      </c>
      <c r="Q1480" s="12" t="s">
        <v>8320</v>
      </c>
      <c r="R1480" s="11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 s="16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107</v>
      </c>
      <c r="P1481" s="10">
        <f t="shared" si="116"/>
        <v>45.37</v>
      </c>
      <c r="Q1481" s="12" t="s">
        <v>8320</v>
      </c>
      <c r="R1481" s="1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20000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 s="16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16</v>
      </c>
      <c r="P1482" s="10">
        <f t="shared" si="116"/>
        <v>5.0599999999999996</v>
      </c>
      <c r="Q1482" s="12" t="s">
        <v>8320</v>
      </c>
      <c r="R1482" s="11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2000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 s="16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161</v>
      </c>
      <c r="P1483" s="10">
        <f t="shared" si="116"/>
        <v>535.16999999999996</v>
      </c>
      <c r="Q1483" s="12" t="s">
        <v>8320</v>
      </c>
      <c r="R1483" s="11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 s="16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100</v>
      </c>
      <c r="P1484" s="10">
        <f t="shared" si="116"/>
        <v>3210</v>
      </c>
      <c r="Q1484" s="12" t="s">
        <v>8320</v>
      </c>
      <c r="R1484" s="11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 s="16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100</v>
      </c>
      <c r="P1485" s="10">
        <f t="shared" si="116"/>
        <v>1602.5</v>
      </c>
      <c r="Q1485" s="12" t="s">
        <v>8320</v>
      </c>
      <c r="R1485" s="11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 s="1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107</v>
      </c>
      <c r="P1486" s="10">
        <f t="shared" si="116"/>
        <v>0</v>
      </c>
      <c r="Q1486" s="12" t="s">
        <v>8320</v>
      </c>
      <c r="R1486" s="11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 s="16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40</v>
      </c>
      <c r="P1487" s="10">
        <f t="shared" si="116"/>
        <v>1066.67</v>
      </c>
      <c r="Q1487" s="12" t="s">
        <v>8320</v>
      </c>
      <c r="R1487" s="11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60000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 s="16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5</v>
      </c>
      <c r="P1488" s="10">
        <f t="shared" si="116"/>
        <v>1066.67</v>
      </c>
      <c r="Q1488" s="12" t="s">
        <v>8320</v>
      </c>
      <c r="R1488" s="11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 s="16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107</v>
      </c>
      <c r="P1489" s="10">
        <f t="shared" si="116"/>
        <v>0</v>
      </c>
      <c r="Q1489" s="12" t="s">
        <v>8320</v>
      </c>
      <c r="R1489" s="11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 s="16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106</v>
      </c>
      <c r="P1490" s="10">
        <f t="shared" si="116"/>
        <v>531.66999999999996</v>
      </c>
      <c r="Q1490" s="12" t="s">
        <v>8320</v>
      </c>
      <c r="R1490" s="11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 s="16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206</v>
      </c>
      <c r="P1491" s="10">
        <f t="shared" si="116"/>
        <v>0</v>
      </c>
      <c r="Q1491" s="12" t="s">
        <v>8320</v>
      </c>
      <c r="R1491" s="1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 s="16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4</v>
      </c>
      <c r="P1492" s="10">
        <f t="shared" si="116"/>
        <v>167.63</v>
      </c>
      <c r="Q1492" s="12" t="s">
        <v>8320</v>
      </c>
      <c r="R1492" s="11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 s="16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106</v>
      </c>
      <c r="P1493" s="10">
        <f t="shared" si="116"/>
        <v>3178</v>
      </c>
      <c r="Q1493" s="12" t="s">
        <v>8320</v>
      </c>
      <c r="R1493" s="11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 s="16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113</v>
      </c>
      <c r="P1494" s="10">
        <f t="shared" si="116"/>
        <v>1587.5</v>
      </c>
      <c r="Q1494" s="12" t="s">
        <v>8320</v>
      </c>
      <c r="R1494" s="11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 s="16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21</v>
      </c>
      <c r="P1495" s="10">
        <f t="shared" si="116"/>
        <v>0</v>
      </c>
      <c r="Q1495" s="12" t="s">
        <v>8320</v>
      </c>
      <c r="R1495" s="11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 s="1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127</v>
      </c>
      <c r="P1496" s="10">
        <f t="shared" si="116"/>
        <v>288.27</v>
      </c>
      <c r="Q1496" s="12" t="s">
        <v>8320</v>
      </c>
      <c r="R1496" s="11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 s="16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106</v>
      </c>
      <c r="P1497" s="10">
        <f t="shared" si="116"/>
        <v>0</v>
      </c>
      <c r="Q1497" s="12" t="s">
        <v>8320</v>
      </c>
      <c r="R1497" s="11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 s="16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105</v>
      </c>
      <c r="P1498" s="10">
        <f t="shared" si="116"/>
        <v>0</v>
      </c>
      <c r="Q1498" s="12" t="s">
        <v>8320</v>
      </c>
      <c r="R1498" s="11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 s="16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158</v>
      </c>
      <c r="P1499" s="10">
        <f t="shared" si="116"/>
        <v>3158</v>
      </c>
      <c r="Q1499" s="12" t="s">
        <v>8320</v>
      </c>
      <c r="R1499" s="11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 s="16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21</v>
      </c>
      <c r="P1500" s="10">
        <f t="shared" si="116"/>
        <v>1051.67</v>
      </c>
      <c r="Q1500" s="12" t="s">
        <v>8320</v>
      </c>
      <c r="R1500" s="11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 s="16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105</v>
      </c>
      <c r="P1501" s="10">
        <f t="shared" si="116"/>
        <v>3150</v>
      </c>
      <c r="Q1501" s="12" t="s">
        <v>8320</v>
      </c>
      <c r="R1501" s="1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 s="16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105</v>
      </c>
      <c r="P1502" s="10">
        <f t="shared" si="116"/>
        <v>209.87</v>
      </c>
      <c r="Q1502" s="12" t="s">
        <v>8320</v>
      </c>
      <c r="R1502" s="11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 s="16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112</v>
      </c>
      <c r="P1503" s="10">
        <f t="shared" si="116"/>
        <v>3.55</v>
      </c>
      <c r="Q1503" s="12" t="s">
        <v>8336</v>
      </c>
      <c r="R1503" s="11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 s="16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105</v>
      </c>
      <c r="P1504" s="10">
        <f t="shared" si="116"/>
        <v>9.5299999999999994</v>
      </c>
      <c r="Q1504" s="12" t="s">
        <v>8336</v>
      </c>
      <c r="R1504" s="11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 s="16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104</v>
      </c>
      <c r="P1505" s="10">
        <f t="shared" si="116"/>
        <v>44.13</v>
      </c>
      <c r="Q1505" s="12" t="s">
        <v>8336</v>
      </c>
      <c r="R1505" s="11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 s="1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104</v>
      </c>
      <c r="P1506" s="10">
        <f t="shared" si="116"/>
        <v>11.65</v>
      </c>
      <c r="Q1506" s="12" t="s">
        <v>8336</v>
      </c>
      <c r="R1506" s="11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 s="16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31</v>
      </c>
      <c r="P1507" s="10">
        <f t="shared" si="116"/>
        <v>9.06</v>
      </c>
      <c r="Q1507" s="12" t="s">
        <v>8336</v>
      </c>
      <c r="R1507" s="11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 s="16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260</v>
      </c>
      <c r="P1508" s="10">
        <f t="shared" si="116"/>
        <v>72.599999999999994</v>
      </c>
      <c r="Q1508" s="12" t="s">
        <v>8336</v>
      </c>
      <c r="R1508" s="11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 s="16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125</v>
      </c>
      <c r="P1509" s="10">
        <f t="shared" si="116"/>
        <v>94.55</v>
      </c>
      <c r="Q1509" s="12" t="s">
        <v>8336</v>
      </c>
      <c r="R1509" s="11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 s="16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125</v>
      </c>
      <c r="P1510" s="10">
        <f t="shared" si="116"/>
        <v>14.79</v>
      </c>
      <c r="Q1510" s="12" t="s">
        <v>8336</v>
      </c>
      <c r="R1510" s="11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2500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 s="16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15.84</v>
      </c>
      <c r="Q1511" s="12" t="s">
        <v>8336</v>
      </c>
      <c r="R1511" s="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3000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 s="16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104</v>
      </c>
      <c r="P1512" s="10">
        <f t="shared" si="116"/>
        <v>7.67</v>
      </c>
      <c r="Q1512" s="12" t="s">
        <v>8336</v>
      </c>
      <c r="R1512" s="11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 s="16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103</v>
      </c>
      <c r="P1513" s="10">
        <f t="shared" si="116"/>
        <v>15.05</v>
      </c>
      <c r="Q1513" s="12" t="s">
        <v>8336</v>
      </c>
      <c r="R1513" s="11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20000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 s="16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16</v>
      </c>
      <c r="P1514" s="10">
        <f t="shared" si="116"/>
        <v>9.25</v>
      </c>
      <c r="Q1514" s="12" t="s">
        <v>8336</v>
      </c>
      <c r="R1514" s="11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 s="16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103</v>
      </c>
      <c r="P1515" s="10">
        <f t="shared" si="116"/>
        <v>14.42</v>
      </c>
      <c r="Q1515" s="12" t="s">
        <v>8336</v>
      </c>
      <c r="R1515" s="11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 s="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155</v>
      </c>
      <c r="P1516" s="10">
        <f t="shared" si="116"/>
        <v>17.61</v>
      </c>
      <c r="Q1516" s="12" t="s">
        <v>8336</v>
      </c>
      <c r="R1516" s="11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 s="16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103</v>
      </c>
      <c r="P1517" s="10">
        <f t="shared" si="116"/>
        <v>5.58</v>
      </c>
      <c r="Q1517" s="12" t="s">
        <v>8336</v>
      </c>
      <c r="R1517" s="11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 s="16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103</v>
      </c>
      <c r="P1518" s="10">
        <f t="shared" si="116"/>
        <v>26.59</v>
      </c>
      <c r="Q1518" s="12" t="s">
        <v>8336</v>
      </c>
      <c r="R1518" s="11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 s="16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119</v>
      </c>
      <c r="P1519" s="10">
        <f t="shared" si="116"/>
        <v>5.01</v>
      </c>
      <c r="Q1519" s="12" t="s">
        <v>8336</v>
      </c>
      <c r="R1519" s="11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 s="16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103</v>
      </c>
      <c r="P1520" s="10">
        <f t="shared" si="116"/>
        <v>13.05</v>
      </c>
      <c r="Q1520" s="12" t="s">
        <v>8336</v>
      </c>
      <c r="R1520" s="11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 s="16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21.24</v>
      </c>
      <c r="Q1521" s="12" t="s">
        <v>8336</v>
      </c>
      <c r="R1521" s="1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 s="16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123</v>
      </c>
      <c r="P1522" s="10">
        <f t="shared" si="116"/>
        <v>18.37</v>
      </c>
      <c r="Q1522" s="12" t="s">
        <v>8336</v>
      </c>
      <c r="R1522" s="11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 s="16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153</v>
      </c>
      <c r="P1523" s="10">
        <f t="shared" si="116"/>
        <v>13.03</v>
      </c>
      <c r="Q1523" s="12" t="s">
        <v>8336</v>
      </c>
      <c r="R1523" s="11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 s="16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102</v>
      </c>
      <c r="P1524" s="10">
        <f t="shared" si="116"/>
        <v>6.77</v>
      </c>
      <c r="Q1524" s="12" t="s">
        <v>8336</v>
      </c>
      <c r="R1524" s="11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 s="16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122</v>
      </c>
      <c r="P1525" s="10">
        <f t="shared" si="116"/>
        <v>12.7</v>
      </c>
      <c r="Q1525" s="12" t="s">
        <v>8336</v>
      </c>
      <c r="R1525" s="11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 s="1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31</v>
      </c>
      <c r="P1526" s="10">
        <f t="shared" si="116"/>
        <v>109.29</v>
      </c>
      <c r="Q1526" s="12" t="s">
        <v>8336</v>
      </c>
      <c r="R1526" s="11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 s="16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102</v>
      </c>
      <c r="P1527" s="10">
        <f t="shared" si="116"/>
        <v>21.84</v>
      </c>
      <c r="Q1527" s="12" t="s">
        <v>8336</v>
      </c>
      <c r="R1527" s="11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 s="16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109</v>
      </c>
      <c r="P1528" s="10">
        <f t="shared" si="116"/>
        <v>10.91</v>
      </c>
      <c r="Q1528" s="12" t="s">
        <v>8336</v>
      </c>
      <c r="R1528" s="11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 s="16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102</v>
      </c>
      <c r="P1529" s="10">
        <f t="shared" si="116"/>
        <v>43.64</v>
      </c>
      <c r="Q1529" s="12" t="s">
        <v>8336</v>
      </c>
      <c r="R1529" s="11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 s="16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102</v>
      </c>
      <c r="P1530" s="10">
        <f t="shared" si="116"/>
        <v>19.05</v>
      </c>
      <c r="Q1530" s="12" t="s">
        <v>8336</v>
      </c>
      <c r="R1530" s="11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 s="16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102</v>
      </c>
      <c r="P1531" s="10">
        <f t="shared" si="116"/>
        <v>21.6</v>
      </c>
      <c r="Q1531" s="12" t="s">
        <v>8336</v>
      </c>
      <c r="R1531" s="1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 s="16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122</v>
      </c>
      <c r="P1532" s="10">
        <f t="shared" si="116"/>
        <v>3.48</v>
      </c>
      <c r="Q1532" s="12" t="s">
        <v>8336</v>
      </c>
      <c r="R1532" s="11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 s="16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102</v>
      </c>
      <c r="P1533" s="10">
        <f t="shared" si="116"/>
        <v>41.71</v>
      </c>
      <c r="Q1533" s="12" t="s">
        <v>8336</v>
      </c>
      <c r="R1533" s="11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 s="16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61</v>
      </c>
      <c r="P1534" s="10">
        <f t="shared" si="116"/>
        <v>10.36</v>
      </c>
      <c r="Q1534" s="12" t="s">
        <v>8336</v>
      </c>
      <c r="R1534" s="11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 s="16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108</v>
      </c>
      <c r="P1535" s="10">
        <f t="shared" si="116"/>
        <v>4.0999999999999996</v>
      </c>
      <c r="Q1535" s="12" t="s">
        <v>8336</v>
      </c>
      <c r="R1535" s="11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 s="1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101</v>
      </c>
      <c r="P1536" s="10">
        <f t="shared" si="116"/>
        <v>8.23</v>
      </c>
      <c r="Q1536" s="12" t="s">
        <v>8336</v>
      </c>
      <c r="R1536" s="11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 s="16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101</v>
      </c>
      <c r="P1537" s="10">
        <f t="shared" si="116"/>
        <v>27.59</v>
      </c>
      <c r="Q1537" s="12" t="s">
        <v>8336</v>
      </c>
      <c r="R1537" s="11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 s="16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101</v>
      </c>
      <c r="P1538" s="10">
        <f t="shared" si="116"/>
        <v>6.67</v>
      </c>
      <c r="Q1538" s="12" t="s">
        <v>8336</v>
      </c>
      <c r="R1538" s="11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 s="16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101</v>
      </c>
      <c r="P1539" s="10">
        <f t="shared" ref="P1539:P1602" si="121">IFERROR(ROUND(E1539/L1539,2),0)</f>
        <v>13.55</v>
      </c>
      <c r="Q1539" s="12" t="s">
        <v>8336</v>
      </c>
      <c r="R1539" s="11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 s="16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101</v>
      </c>
      <c r="P1540" s="10">
        <f t="shared" si="121"/>
        <v>65.959999999999994</v>
      </c>
      <c r="Q1540" s="12" t="s">
        <v>8336</v>
      </c>
      <c r="R1540" s="11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12000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 s="16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25</v>
      </c>
      <c r="P1541" s="10">
        <f t="shared" si="121"/>
        <v>10.67</v>
      </c>
      <c r="Q1541" s="12" t="s">
        <v>8336</v>
      </c>
      <c r="R1541" s="1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 s="16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101</v>
      </c>
      <c r="P1542" s="10">
        <f t="shared" si="121"/>
        <v>30.92</v>
      </c>
      <c r="Q1542" s="12" t="s">
        <v>8336</v>
      </c>
      <c r="R1542" s="11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 s="16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101</v>
      </c>
      <c r="P1543" s="10">
        <f t="shared" si="121"/>
        <v>1515</v>
      </c>
      <c r="Q1543" s="12" t="s">
        <v>8336</v>
      </c>
      <c r="R1543" s="11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 s="16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101</v>
      </c>
      <c r="P1544" s="10">
        <f t="shared" si="121"/>
        <v>3025.66</v>
      </c>
      <c r="Q1544" s="12" t="s">
        <v>8336</v>
      </c>
      <c r="R1544" s="11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 s="16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121</v>
      </c>
      <c r="P1545" s="10">
        <f t="shared" si="121"/>
        <v>3022</v>
      </c>
      <c r="Q1545" s="12" t="s">
        <v>8336</v>
      </c>
      <c r="R1545" s="11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 s="1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101</v>
      </c>
      <c r="P1546" s="10">
        <f t="shared" si="121"/>
        <v>0</v>
      </c>
      <c r="Q1546" s="12" t="s">
        <v>8336</v>
      </c>
      <c r="R1546" s="11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 s="16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101</v>
      </c>
      <c r="P1547" s="10">
        <f t="shared" si="121"/>
        <v>3017</v>
      </c>
      <c r="Q1547" s="12" t="s">
        <v>8336</v>
      </c>
      <c r="R1547" s="11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 s="16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108</v>
      </c>
      <c r="P1548" s="10">
        <f t="shared" si="121"/>
        <v>274.16000000000003</v>
      </c>
      <c r="Q1548" s="12" t="s">
        <v>8336</v>
      </c>
      <c r="R1548" s="11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 s="16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101</v>
      </c>
      <c r="P1549" s="10">
        <f t="shared" si="121"/>
        <v>0</v>
      </c>
      <c r="Q1549" s="12" t="s">
        <v>8336</v>
      </c>
      <c r="R1549" s="11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2000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 s="16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151</v>
      </c>
      <c r="P1550" s="10">
        <f t="shared" si="121"/>
        <v>3015</v>
      </c>
      <c r="Q1550" s="12" t="s">
        <v>8336</v>
      </c>
      <c r="R1550" s="11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 s="16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100</v>
      </c>
      <c r="P1551" s="10">
        <f t="shared" si="121"/>
        <v>502.33</v>
      </c>
      <c r="Q1551" s="12" t="s">
        <v>8336</v>
      </c>
      <c r="R1551" s="1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 s="16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120</v>
      </c>
      <c r="P1552" s="10">
        <f t="shared" si="121"/>
        <v>430.29</v>
      </c>
      <c r="Q1552" s="12" t="s">
        <v>8336</v>
      </c>
      <c r="R1552" s="11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 s="16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120</v>
      </c>
      <c r="P1553" s="10">
        <f t="shared" si="121"/>
        <v>0</v>
      </c>
      <c r="Q1553" s="12" t="s">
        <v>8336</v>
      </c>
      <c r="R1553" s="11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 s="16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153</v>
      </c>
      <c r="P1554" s="10">
        <f t="shared" si="121"/>
        <v>187.81</v>
      </c>
      <c r="Q1554" s="12" t="s">
        <v>8336</v>
      </c>
      <c r="R1554" s="11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 s="16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100</v>
      </c>
      <c r="P1555" s="10">
        <f t="shared" si="121"/>
        <v>0</v>
      </c>
      <c r="Q1555" s="12" t="s">
        <v>8336</v>
      </c>
      <c r="R1555" s="11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 s="1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100</v>
      </c>
      <c r="P1556" s="10">
        <f t="shared" si="121"/>
        <v>0</v>
      </c>
      <c r="Q1556" s="12" t="s">
        <v>8336</v>
      </c>
      <c r="R1556" s="11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 s="16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18</v>
      </c>
      <c r="P1557" s="10">
        <f t="shared" si="121"/>
        <v>0</v>
      </c>
      <c r="Q1557" s="12" t="s">
        <v>8336</v>
      </c>
      <c r="R1557" s="11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5000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 s="16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60</v>
      </c>
      <c r="P1558" s="10">
        <f t="shared" si="121"/>
        <v>250</v>
      </c>
      <c r="Q1558" s="12" t="s">
        <v>8336</v>
      </c>
      <c r="R1558" s="11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 s="16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100</v>
      </c>
      <c r="P1559" s="10">
        <f t="shared" si="121"/>
        <v>3000</v>
      </c>
      <c r="Q1559" s="12" t="s">
        <v>8336</v>
      </c>
      <c r="R1559" s="11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 s="16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100</v>
      </c>
      <c r="P1560" s="10">
        <f t="shared" si="121"/>
        <v>1000</v>
      </c>
      <c r="Q1560" s="12" t="s">
        <v>8336</v>
      </c>
      <c r="R1560" s="11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 s="16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100</v>
      </c>
      <c r="P1561" s="10">
        <f t="shared" si="121"/>
        <v>3000</v>
      </c>
      <c r="Q1561" s="12" t="s">
        <v>8336</v>
      </c>
      <c r="R1561" s="1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 s="16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100</v>
      </c>
      <c r="P1562" s="10">
        <f t="shared" si="121"/>
        <v>750</v>
      </c>
      <c r="Q1562" s="12" t="s">
        <v>8336</v>
      </c>
      <c r="R1562" s="11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 s="16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100</v>
      </c>
      <c r="P1563" s="10">
        <f t="shared" si="121"/>
        <v>3000</v>
      </c>
      <c r="Q1563" s="12" t="s">
        <v>8320</v>
      </c>
      <c r="R1563" s="11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2500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 s="16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120</v>
      </c>
      <c r="P1564" s="10">
        <f t="shared" si="121"/>
        <v>0</v>
      </c>
      <c r="Q1564" s="12" t="s">
        <v>8320</v>
      </c>
      <c r="R1564" s="11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 s="16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120</v>
      </c>
      <c r="P1565" s="10">
        <f t="shared" si="121"/>
        <v>1500</v>
      </c>
      <c r="Q1565" s="12" t="s">
        <v>8320</v>
      </c>
      <c r="R1565" s="11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2500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 s="1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120</v>
      </c>
      <c r="P1566" s="10">
        <f t="shared" si="121"/>
        <v>3000</v>
      </c>
      <c r="Q1566" s="12" t="s">
        <v>8320</v>
      </c>
      <c r="R1566" s="11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 s="16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5</v>
      </c>
      <c r="P1567" s="10">
        <f t="shared" si="121"/>
        <v>2994</v>
      </c>
      <c r="Q1567" s="12" t="s">
        <v>8320</v>
      </c>
      <c r="R1567" s="11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 s="16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37</v>
      </c>
      <c r="P1568" s="10">
        <f t="shared" si="121"/>
        <v>50.73</v>
      </c>
      <c r="Q1568" s="12" t="s">
        <v>8320</v>
      </c>
      <c r="R1568" s="11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 s="16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120</v>
      </c>
      <c r="P1569" s="10">
        <f t="shared" si="121"/>
        <v>230</v>
      </c>
      <c r="Q1569" s="12" t="s">
        <v>8320</v>
      </c>
      <c r="R1569" s="11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 s="16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5</v>
      </c>
      <c r="P1570" s="10">
        <f t="shared" si="121"/>
        <v>135.05000000000001</v>
      </c>
      <c r="Q1570" s="12" t="s">
        <v>8320</v>
      </c>
      <c r="R1570" s="11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 s="16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59</v>
      </c>
      <c r="P1571" s="10">
        <f t="shared" si="121"/>
        <v>0</v>
      </c>
      <c r="Q1571" s="12" t="s">
        <v>8320</v>
      </c>
      <c r="R1571" s="1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 s="16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30</v>
      </c>
      <c r="P1572" s="10">
        <f t="shared" si="121"/>
        <v>56.92</v>
      </c>
      <c r="Q1572" s="12" t="s">
        <v>8320</v>
      </c>
      <c r="R1572" s="11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 s="16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102</v>
      </c>
      <c r="P1573" s="10">
        <f t="shared" si="121"/>
        <v>738.5</v>
      </c>
      <c r="Q1573" s="12" t="s">
        <v>8320</v>
      </c>
      <c r="R1573" s="11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 s="16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118</v>
      </c>
      <c r="P1574" s="10">
        <f t="shared" si="121"/>
        <v>982</v>
      </c>
      <c r="Q1574" s="12" t="s">
        <v>8320</v>
      </c>
      <c r="R1574" s="11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 s="16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109</v>
      </c>
      <c r="P1575" s="10">
        <f t="shared" si="121"/>
        <v>981.67</v>
      </c>
      <c r="Q1575" s="12" t="s">
        <v>8320</v>
      </c>
      <c r="R1575" s="11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 s="1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117</v>
      </c>
      <c r="P1576" s="10">
        <f t="shared" si="121"/>
        <v>489.17</v>
      </c>
      <c r="Q1576" s="12" t="s">
        <v>8320</v>
      </c>
      <c r="R1576" s="11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 s="16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147</v>
      </c>
      <c r="P1577" s="10">
        <f t="shared" si="121"/>
        <v>83.77</v>
      </c>
      <c r="Q1577" s="12" t="s">
        <v>8320</v>
      </c>
      <c r="R1577" s="11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 s="16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195</v>
      </c>
      <c r="P1578" s="10">
        <f t="shared" si="121"/>
        <v>293.07</v>
      </c>
      <c r="Q1578" s="12" t="s">
        <v>8320</v>
      </c>
      <c r="R1578" s="11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 s="16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107</v>
      </c>
      <c r="P1579" s="10">
        <f t="shared" si="121"/>
        <v>1465</v>
      </c>
      <c r="Q1579" s="12" t="s">
        <v>8320</v>
      </c>
      <c r="R1579" s="11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 s="16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293</v>
      </c>
      <c r="P1580" s="10">
        <f t="shared" si="121"/>
        <v>732.25</v>
      </c>
      <c r="Q1580" s="12" t="s">
        <v>8320</v>
      </c>
      <c r="R1580" s="11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 s="16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103</v>
      </c>
      <c r="P1581" s="10">
        <f t="shared" si="121"/>
        <v>1462.5</v>
      </c>
      <c r="Q1581" s="12" t="s">
        <v>8320</v>
      </c>
      <c r="R1581" s="1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 s="16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108</v>
      </c>
      <c r="P1582" s="10">
        <f t="shared" si="121"/>
        <v>0</v>
      </c>
      <c r="Q1582" s="12" t="s">
        <v>8320</v>
      </c>
      <c r="R1582" s="11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 s="16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145</v>
      </c>
      <c r="P1583" s="10">
        <f t="shared" si="121"/>
        <v>2908</v>
      </c>
      <c r="Q1583" s="12" t="s">
        <v>8336</v>
      </c>
      <c r="R1583" s="11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 s="16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2</v>
      </c>
      <c r="P1584" s="10">
        <f t="shared" si="121"/>
        <v>963</v>
      </c>
      <c r="Q1584" s="12" t="s">
        <v>8336</v>
      </c>
      <c r="R1584" s="11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 s="16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192</v>
      </c>
      <c r="P1585" s="10">
        <f t="shared" si="121"/>
        <v>2885</v>
      </c>
      <c r="Q1585" s="12" t="s">
        <v>8336</v>
      </c>
      <c r="R1585" s="11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 s="1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125</v>
      </c>
      <c r="P1586" s="10">
        <f t="shared" si="121"/>
        <v>0</v>
      </c>
      <c r="Q1586" s="12" t="s">
        <v>8336</v>
      </c>
      <c r="R1586" s="11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 s="16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339</v>
      </c>
      <c r="P1587" s="10">
        <f t="shared" si="121"/>
        <v>239.92</v>
      </c>
      <c r="Q1587" s="12" t="s">
        <v>8336</v>
      </c>
      <c r="R1587" s="11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 s="16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128</v>
      </c>
      <c r="P1588" s="10">
        <f t="shared" si="121"/>
        <v>0</v>
      </c>
      <c r="Q1588" s="12" t="s">
        <v>8336</v>
      </c>
      <c r="R1588" s="11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 s="16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19</v>
      </c>
      <c r="P1589" s="10">
        <f t="shared" si="121"/>
        <v>2871</v>
      </c>
      <c r="Q1589" s="12" t="s">
        <v>8336</v>
      </c>
      <c r="R1589" s="11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 s="16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287</v>
      </c>
      <c r="P1590" s="10">
        <f t="shared" si="121"/>
        <v>0</v>
      </c>
      <c r="Q1590" s="12" t="s">
        <v>8336</v>
      </c>
      <c r="R1590" s="11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 s="16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115</v>
      </c>
      <c r="P1591" s="10">
        <f t="shared" si="121"/>
        <v>0</v>
      </c>
      <c r="Q1591" s="12" t="s">
        <v>8336</v>
      </c>
      <c r="R1591" s="1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 s="16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143</v>
      </c>
      <c r="P1592" s="10">
        <f t="shared" si="121"/>
        <v>1432</v>
      </c>
      <c r="Q1592" s="12" t="s">
        <v>8336</v>
      </c>
      <c r="R1592" s="11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 s="16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110</v>
      </c>
      <c r="P1593" s="10">
        <f t="shared" si="121"/>
        <v>31.05</v>
      </c>
      <c r="Q1593" s="12" t="s">
        <v>8336</v>
      </c>
      <c r="R1593" s="11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 s="16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114</v>
      </c>
      <c r="P1594" s="10">
        <f t="shared" si="121"/>
        <v>0</v>
      </c>
      <c r="Q1594" s="12" t="s">
        <v>8336</v>
      </c>
      <c r="R1594" s="11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100000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 s="16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3</v>
      </c>
      <c r="P1595" s="10">
        <f t="shared" si="121"/>
        <v>947.33</v>
      </c>
      <c r="Q1595" s="12" t="s">
        <v>8336</v>
      </c>
      <c r="R1595" s="11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1500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 s="1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189</v>
      </c>
      <c r="P1596" s="10">
        <f t="shared" si="121"/>
        <v>284.2</v>
      </c>
      <c r="Q1596" s="12" t="s">
        <v>8336</v>
      </c>
      <c r="R1596" s="11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 s="16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114</v>
      </c>
      <c r="P1597" s="10">
        <f t="shared" si="121"/>
        <v>405.86</v>
      </c>
      <c r="Q1597" s="12" t="s">
        <v>8336</v>
      </c>
      <c r="R1597" s="11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 s="16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11</v>
      </c>
      <c r="P1598" s="10">
        <f t="shared" si="121"/>
        <v>945.33</v>
      </c>
      <c r="Q1598" s="12" t="s">
        <v>8336</v>
      </c>
      <c r="R1598" s="11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 s="16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123</v>
      </c>
      <c r="P1599" s="10">
        <f t="shared" si="121"/>
        <v>0</v>
      </c>
      <c r="Q1599" s="12" t="s">
        <v>8336</v>
      </c>
      <c r="R1599" s="11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 s="16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142</v>
      </c>
      <c r="P1600" s="10">
        <f t="shared" si="121"/>
        <v>2833</v>
      </c>
      <c r="Q1600" s="12" t="s">
        <v>8336</v>
      </c>
      <c r="R1600" s="11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 s="16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142</v>
      </c>
      <c r="P1601" s="10">
        <f t="shared" si="121"/>
        <v>0</v>
      </c>
      <c r="Q1601" s="12" t="s">
        <v>8336</v>
      </c>
      <c r="R1601" s="1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 s="16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103</v>
      </c>
      <c r="P1602" s="10">
        <f t="shared" si="121"/>
        <v>314.05</v>
      </c>
      <c r="Q1602" s="12" t="s">
        <v>8336</v>
      </c>
      <c r="R1602" s="11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 s="16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47</v>
      </c>
      <c r="P1603" s="10">
        <f t="shared" ref="P1603:P1666" si="126">IFERROR(ROUND(E1603/L1603,2),0)</f>
        <v>50.41</v>
      </c>
      <c r="Q1603" s="12" t="s">
        <v>8323</v>
      </c>
      <c r="R1603" s="11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 s="16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112</v>
      </c>
      <c r="P1604" s="10">
        <f t="shared" si="126"/>
        <v>87.63</v>
      </c>
      <c r="Q1604" s="12" t="s">
        <v>8323</v>
      </c>
      <c r="R1604" s="11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 s="16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140</v>
      </c>
      <c r="P1605" s="10">
        <f t="shared" si="126"/>
        <v>93.47</v>
      </c>
      <c r="Q1605" s="12" t="s">
        <v>8323</v>
      </c>
      <c r="R1605" s="11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 s="1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112</v>
      </c>
      <c r="P1606" s="10">
        <f t="shared" si="126"/>
        <v>40</v>
      </c>
      <c r="Q1606" s="12" t="s">
        <v>8323</v>
      </c>
      <c r="R1606" s="11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12000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 s="16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23</v>
      </c>
      <c r="P1607" s="10">
        <f t="shared" si="126"/>
        <v>63.64</v>
      </c>
      <c r="Q1607" s="12" t="s">
        <v>8323</v>
      </c>
      <c r="R1607" s="11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 s="16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140</v>
      </c>
      <c r="P1608" s="10">
        <f t="shared" si="126"/>
        <v>30.38</v>
      </c>
      <c r="Q1608" s="12" t="s">
        <v>8323</v>
      </c>
      <c r="R1608" s="11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 s="16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43</v>
      </c>
      <c r="P1609" s="10">
        <f t="shared" si="126"/>
        <v>13.6</v>
      </c>
      <c r="Q1609" s="12" t="s">
        <v>8323</v>
      </c>
      <c r="R1609" s="11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 s="16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110</v>
      </c>
      <c r="P1610" s="10">
        <f t="shared" si="126"/>
        <v>119.78</v>
      </c>
      <c r="Q1610" s="12" t="s">
        <v>8323</v>
      </c>
      <c r="R1610" s="11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 s="16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110</v>
      </c>
      <c r="P1611" s="10">
        <f t="shared" si="126"/>
        <v>687.75</v>
      </c>
      <c r="Q1611" s="12" t="s">
        <v>8323</v>
      </c>
      <c r="R1611" s="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 s="16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100</v>
      </c>
      <c r="P1612" s="10">
        <f t="shared" si="126"/>
        <v>24.55</v>
      </c>
      <c r="Q1612" s="12" t="s">
        <v>8323</v>
      </c>
      <c r="R1612" s="11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12001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 s="16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23</v>
      </c>
      <c r="P1613" s="10">
        <f t="shared" si="126"/>
        <v>101.7</v>
      </c>
      <c r="Q1613" s="12" t="s">
        <v>8323</v>
      </c>
      <c r="R1613" s="11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 s="16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249.64</v>
      </c>
      <c r="Q1614" s="12" t="s">
        <v>8323</v>
      </c>
      <c r="R1614" s="11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 s="16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144</v>
      </c>
      <c r="P1615" s="10">
        <f t="shared" si="126"/>
        <v>105.19</v>
      </c>
      <c r="Q1615" s="12" t="s">
        <v>8323</v>
      </c>
      <c r="R1615" s="11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 s="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109</v>
      </c>
      <c r="P1616" s="10">
        <f t="shared" si="126"/>
        <v>35.51</v>
      </c>
      <c r="Q1616" s="12" t="s">
        <v>8323</v>
      </c>
      <c r="R1616" s="11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 s="16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109</v>
      </c>
      <c r="P1617" s="10">
        <f t="shared" si="126"/>
        <v>20.07</v>
      </c>
      <c r="Q1617" s="12" t="s">
        <v>8323</v>
      </c>
      <c r="R1617" s="11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 s="16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55</v>
      </c>
      <c r="P1618" s="10">
        <f t="shared" si="126"/>
        <v>17.36</v>
      </c>
      <c r="Q1618" s="12" t="s">
        <v>8323</v>
      </c>
      <c r="R1618" s="11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30000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 s="16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9</v>
      </c>
      <c r="P1619" s="10">
        <f t="shared" si="126"/>
        <v>17.25</v>
      </c>
      <c r="Q1619" s="12" t="s">
        <v>8323</v>
      </c>
      <c r="R1619" s="11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 s="16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109</v>
      </c>
      <c r="P1620" s="10">
        <f t="shared" si="126"/>
        <v>100.93</v>
      </c>
      <c r="Q1620" s="12" t="s">
        <v>8323</v>
      </c>
      <c r="R1620" s="11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 s="16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</v>
      </c>
      <c r="P1621" s="10">
        <f t="shared" si="126"/>
        <v>118.09</v>
      </c>
      <c r="Q1621" s="12" t="s">
        <v>8323</v>
      </c>
      <c r="R1621" s="1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 s="16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181</v>
      </c>
      <c r="P1622" s="10">
        <f t="shared" si="126"/>
        <v>159.59</v>
      </c>
      <c r="Q1622" s="12" t="s">
        <v>8323</v>
      </c>
      <c r="R1622" s="11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 s="16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108</v>
      </c>
      <c r="P1623" s="10">
        <f t="shared" si="126"/>
        <v>73.239999999999995</v>
      </c>
      <c r="Q1623" s="12" t="s">
        <v>8323</v>
      </c>
      <c r="R1623" s="11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 s="16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108</v>
      </c>
      <c r="P1624" s="10">
        <f t="shared" si="126"/>
        <v>41.63</v>
      </c>
      <c r="Q1624" s="12" t="s">
        <v>8323</v>
      </c>
      <c r="R1624" s="11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 s="16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108</v>
      </c>
      <c r="P1625" s="10">
        <f t="shared" si="126"/>
        <v>150.28</v>
      </c>
      <c r="Q1625" s="12" t="s">
        <v>8323</v>
      </c>
      <c r="R1625" s="11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6500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 s="1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42</v>
      </c>
      <c r="P1626" s="10">
        <f t="shared" si="126"/>
        <v>108</v>
      </c>
      <c r="Q1626" s="12" t="s">
        <v>8323</v>
      </c>
      <c r="R1626" s="11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2500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 s="16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108</v>
      </c>
      <c r="P1627" s="10">
        <f t="shared" si="126"/>
        <v>25.96</v>
      </c>
      <c r="Q1627" s="12" t="s">
        <v>8323</v>
      </c>
      <c r="R1627" s="11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50000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 s="16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5</v>
      </c>
      <c r="P1628" s="10">
        <f t="shared" si="126"/>
        <v>25</v>
      </c>
      <c r="Q1628" s="12" t="s">
        <v>8323</v>
      </c>
      <c r="R1628" s="11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 s="16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101</v>
      </c>
      <c r="P1629" s="10">
        <f t="shared" si="126"/>
        <v>70.87</v>
      </c>
      <c r="Q1629" s="12" t="s">
        <v>8323</v>
      </c>
      <c r="R1629" s="11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 s="16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128</v>
      </c>
      <c r="P1630" s="10">
        <f t="shared" si="126"/>
        <v>30.57</v>
      </c>
      <c r="Q1630" s="12" t="s">
        <v>8323</v>
      </c>
      <c r="R1630" s="11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 s="16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108</v>
      </c>
      <c r="P1631" s="10">
        <f t="shared" si="126"/>
        <v>32.79</v>
      </c>
      <c r="Q1631" s="12" t="s">
        <v>8323</v>
      </c>
      <c r="R1631" s="1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 s="16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134</v>
      </c>
      <c r="P1632" s="10">
        <f t="shared" si="126"/>
        <v>21.28</v>
      </c>
      <c r="Q1632" s="12" t="s">
        <v>8323</v>
      </c>
      <c r="R1632" s="11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 s="16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107</v>
      </c>
      <c r="P1633" s="10">
        <f t="shared" si="126"/>
        <v>20.16</v>
      </c>
      <c r="Q1633" s="12" t="s">
        <v>8323</v>
      </c>
      <c r="R1633" s="11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99000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 s="16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3</v>
      </c>
      <c r="P1634" s="10">
        <f t="shared" si="126"/>
        <v>56.81</v>
      </c>
      <c r="Q1634" s="12" t="s">
        <v>8323</v>
      </c>
      <c r="R1634" s="11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 s="16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107</v>
      </c>
      <c r="P1635" s="10">
        <f t="shared" si="126"/>
        <v>46.03</v>
      </c>
      <c r="Q1635" s="12" t="s">
        <v>8323</v>
      </c>
      <c r="R1635" s="11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 s="1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107</v>
      </c>
      <c r="P1636" s="10">
        <f t="shared" si="126"/>
        <v>83.41</v>
      </c>
      <c r="Q1636" s="12" t="s">
        <v>8323</v>
      </c>
      <c r="R1636" s="11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 s="16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107</v>
      </c>
      <c r="P1637" s="10">
        <f t="shared" si="126"/>
        <v>71.97</v>
      </c>
      <c r="Q1637" s="12" t="s">
        <v>8323</v>
      </c>
      <c r="R1637" s="11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 s="16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408</v>
      </c>
      <c r="P1638" s="10">
        <f t="shared" si="126"/>
        <v>30.47</v>
      </c>
      <c r="Q1638" s="12" t="s">
        <v>8323</v>
      </c>
      <c r="R1638" s="11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 s="16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106</v>
      </c>
      <c r="P1639" s="10">
        <f t="shared" si="126"/>
        <v>176.67</v>
      </c>
      <c r="Q1639" s="12" t="s">
        <v>8323</v>
      </c>
      <c r="R1639" s="11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 s="16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106</v>
      </c>
      <c r="P1640" s="10">
        <f t="shared" si="126"/>
        <v>98.02</v>
      </c>
      <c r="Q1640" s="12" t="s">
        <v>8323</v>
      </c>
      <c r="R1640" s="11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 s="16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132</v>
      </c>
      <c r="P1641" s="10">
        <f t="shared" si="126"/>
        <v>138.74</v>
      </c>
      <c r="Q1641" s="12" t="s">
        <v>8323</v>
      </c>
      <c r="R1641" s="1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 s="16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146</v>
      </c>
      <c r="P1642" s="10">
        <f t="shared" si="126"/>
        <v>155</v>
      </c>
      <c r="Q1642" s="12" t="s">
        <v>8323</v>
      </c>
      <c r="R1642" s="11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 s="16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103</v>
      </c>
      <c r="P1643" s="10">
        <f t="shared" si="126"/>
        <v>101.15</v>
      </c>
      <c r="Q1643" s="12" t="s">
        <v>8323</v>
      </c>
      <c r="R1643" s="11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 s="16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11</v>
      </c>
      <c r="P1644" s="10">
        <f t="shared" si="126"/>
        <v>93.93</v>
      </c>
      <c r="Q1644" s="12" t="s">
        <v>8323</v>
      </c>
      <c r="R1644" s="11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 s="16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175</v>
      </c>
      <c r="P1645" s="10">
        <f t="shared" si="126"/>
        <v>71.08</v>
      </c>
      <c r="Q1645" s="12" t="s">
        <v>8323</v>
      </c>
      <c r="R1645" s="11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 s="1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105</v>
      </c>
      <c r="P1646" s="10">
        <f t="shared" si="126"/>
        <v>20.47</v>
      </c>
      <c r="Q1646" s="12" t="s">
        <v>8323</v>
      </c>
      <c r="R1646" s="11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 s="16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105</v>
      </c>
      <c r="P1647" s="10">
        <f t="shared" si="126"/>
        <v>261.8</v>
      </c>
      <c r="Q1647" s="12" t="s">
        <v>8323</v>
      </c>
      <c r="R1647" s="11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 s="16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174</v>
      </c>
      <c r="P1648" s="10">
        <f t="shared" si="126"/>
        <v>31.52</v>
      </c>
      <c r="Q1648" s="12" t="s">
        <v>8323</v>
      </c>
      <c r="R1648" s="11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 s="16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56.85</v>
      </c>
      <c r="Q1649" s="12" t="s">
        <v>8323</v>
      </c>
      <c r="R1649" s="11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 s="16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130</v>
      </c>
      <c r="P1650" s="10">
        <f t="shared" si="126"/>
        <v>28.99</v>
      </c>
      <c r="Q1650" s="12" t="s">
        <v>8323</v>
      </c>
      <c r="R1650" s="11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2500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 s="16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104</v>
      </c>
      <c r="P1651" s="10">
        <f t="shared" si="126"/>
        <v>32.200000000000003</v>
      </c>
      <c r="Q1651" s="12" t="s">
        <v>8323</v>
      </c>
      <c r="R1651" s="1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5000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 s="16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52</v>
      </c>
      <c r="P1652" s="10">
        <f t="shared" si="126"/>
        <v>81.5</v>
      </c>
      <c r="Q1652" s="12" t="s">
        <v>8323</v>
      </c>
      <c r="R1652" s="11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 s="16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3</v>
      </c>
      <c r="P1653" s="10">
        <f t="shared" si="126"/>
        <v>130.35</v>
      </c>
      <c r="Q1653" s="12" t="s">
        <v>8323</v>
      </c>
      <c r="R1653" s="11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 s="16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104</v>
      </c>
      <c r="P1654" s="10">
        <f t="shared" si="126"/>
        <v>37.229999999999997</v>
      </c>
      <c r="Q1654" s="12" t="s">
        <v>8323</v>
      </c>
      <c r="R1654" s="11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 s="16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104</v>
      </c>
      <c r="P1655" s="10">
        <f t="shared" si="126"/>
        <v>15.51</v>
      </c>
      <c r="Q1655" s="12" t="s">
        <v>8323</v>
      </c>
      <c r="R1655" s="11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 s="1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104</v>
      </c>
      <c r="P1656" s="10">
        <f t="shared" si="126"/>
        <v>76.47</v>
      </c>
      <c r="Q1656" s="12" t="s">
        <v>8323</v>
      </c>
      <c r="R1656" s="11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 s="16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104</v>
      </c>
      <c r="P1657" s="10">
        <f t="shared" si="126"/>
        <v>54.17</v>
      </c>
      <c r="Q1657" s="12" t="s">
        <v>8323</v>
      </c>
      <c r="R1657" s="11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 s="16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104</v>
      </c>
      <c r="P1658" s="10">
        <f t="shared" si="126"/>
        <v>54.17</v>
      </c>
      <c r="Q1658" s="12" t="s">
        <v>8323</v>
      </c>
      <c r="R1658" s="11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 s="16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173</v>
      </c>
      <c r="P1659" s="10">
        <f t="shared" si="126"/>
        <v>11.76</v>
      </c>
      <c r="Q1659" s="12" t="s">
        <v>8323</v>
      </c>
      <c r="R1659" s="11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 s="16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106</v>
      </c>
      <c r="P1660" s="10">
        <f t="shared" si="126"/>
        <v>24.26</v>
      </c>
      <c r="Q1660" s="12" t="s">
        <v>8323</v>
      </c>
      <c r="R1660" s="11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 s="16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104</v>
      </c>
      <c r="P1661" s="10">
        <f t="shared" si="126"/>
        <v>57.64</v>
      </c>
      <c r="Q1661" s="12" t="s">
        <v>8323</v>
      </c>
      <c r="R1661" s="1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 s="16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103</v>
      </c>
      <c r="P1662" s="10">
        <f t="shared" si="126"/>
        <v>71.81</v>
      </c>
      <c r="Q1662" s="12" t="s">
        <v>8323</v>
      </c>
      <c r="R1662" s="11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 s="16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25.59</v>
      </c>
      <c r="Q1663" s="12" t="s">
        <v>8323</v>
      </c>
      <c r="R1663" s="11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 s="16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215</v>
      </c>
      <c r="P1664" s="10">
        <f t="shared" si="126"/>
        <v>41.61</v>
      </c>
      <c r="Q1664" s="12" t="s">
        <v>8323</v>
      </c>
      <c r="R1664" s="11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 s="16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172</v>
      </c>
      <c r="P1665" s="10">
        <f t="shared" si="126"/>
        <v>80.5</v>
      </c>
      <c r="Q1665" s="12" t="s">
        <v>8323</v>
      </c>
      <c r="R1665" s="11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 s="1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103</v>
      </c>
      <c r="P1666" s="10">
        <f t="shared" si="126"/>
        <v>28.93</v>
      </c>
      <c r="Q1666" s="12" t="s">
        <v>8323</v>
      </c>
      <c r="R1666" s="11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 s="16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103</v>
      </c>
      <c r="P1667" s="10">
        <f t="shared" ref="P1667:P1730" si="131">IFERROR(ROUND(E1667/L1667,2),0)</f>
        <v>27.62</v>
      </c>
      <c r="Q1667" s="12" t="s">
        <v>8323</v>
      </c>
      <c r="R1667" s="11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 s="16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128</v>
      </c>
      <c r="P1668" s="10">
        <f t="shared" si="131"/>
        <v>26.21</v>
      </c>
      <c r="Q1668" s="12" t="s">
        <v>8323</v>
      </c>
      <c r="R1668" s="11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 s="16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103</v>
      </c>
      <c r="P1669" s="10">
        <f t="shared" si="131"/>
        <v>31.28</v>
      </c>
      <c r="Q1669" s="12" t="s">
        <v>8323</v>
      </c>
      <c r="R1669" s="11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 s="16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22.11</v>
      </c>
      <c r="Q1670" s="12" t="s">
        <v>8323</v>
      </c>
      <c r="R1670" s="11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 s="16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103</v>
      </c>
      <c r="P1671" s="10">
        <f t="shared" si="131"/>
        <v>49.33</v>
      </c>
      <c r="Q1671" s="12" t="s">
        <v>8323</v>
      </c>
      <c r="R1671" s="1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 s="16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102</v>
      </c>
      <c r="P1672" s="10">
        <f t="shared" si="131"/>
        <v>111.3</v>
      </c>
      <c r="Q1672" s="12" t="s">
        <v>8323</v>
      </c>
      <c r="R1672" s="11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 s="16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128</v>
      </c>
      <c r="P1673" s="10">
        <f t="shared" si="131"/>
        <v>33.25</v>
      </c>
      <c r="Q1673" s="12" t="s">
        <v>8323</v>
      </c>
      <c r="R1673" s="11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 s="16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102</v>
      </c>
      <c r="P1674" s="10">
        <f t="shared" si="131"/>
        <v>52.24</v>
      </c>
      <c r="Q1674" s="12" t="s">
        <v>8323</v>
      </c>
      <c r="R1674" s="11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 s="16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171</v>
      </c>
      <c r="P1675" s="10">
        <f t="shared" si="131"/>
        <v>43.39</v>
      </c>
      <c r="Q1675" s="12" t="s">
        <v>8323</v>
      </c>
      <c r="R1675" s="11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 s="1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102</v>
      </c>
      <c r="P1676" s="10">
        <f t="shared" si="131"/>
        <v>22.61</v>
      </c>
      <c r="Q1676" s="12" t="s">
        <v>8323</v>
      </c>
      <c r="R1676" s="11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 s="16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128</v>
      </c>
      <c r="P1677" s="10">
        <f t="shared" si="131"/>
        <v>75.150000000000006</v>
      </c>
      <c r="Q1677" s="12" t="s">
        <v>8323</v>
      </c>
      <c r="R1677" s="11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 s="16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102</v>
      </c>
      <c r="P1678" s="10">
        <f t="shared" si="131"/>
        <v>60.71</v>
      </c>
      <c r="Q1678" s="12" t="s">
        <v>8323</v>
      </c>
      <c r="R1678" s="11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20000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 s="16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13</v>
      </c>
      <c r="P1679" s="10">
        <f t="shared" si="131"/>
        <v>60.71</v>
      </c>
      <c r="Q1679" s="12" t="s">
        <v>8323</v>
      </c>
      <c r="R1679" s="11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5500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 s="16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46</v>
      </c>
      <c r="P1680" s="10">
        <f t="shared" si="131"/>
        <v>52.04</v>
      </c>
      <c r="Q1680" s="12" t="s">
        <v>8323</v>
      </c>
      <c r="R1680" s="11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 s="16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102</v>
      </c>
      <c r="P1681" s="10">
        <f t="shared" si="131"/>
        <v>45.52</v>
      </c>
      <c r="Q1681" s="12" t="s">
        <v>8323</v>
      </c>
      <c r="R1681" s="1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 s="16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102</v>
      </c>
      <c r="P1682" s="10">
        <f t="shared" si="131"/>
        <v>101.91</v>
      </c>
      <c r="Q1682" s="12" t="s">
        <v>8323</v>
      </c>
      <c r="R1682" s="11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 s="16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127</v>
      </c>
      <c r="P1683" s="10">
        <f t="shared" si="131"/>
        <v>2.88</v>
      </c>
      <c r="Q1683" s="12" t="s">
        <v>8323</v>
      </c>
      <c r="R1683" s="11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 s="16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18</v>
      </c>
      <c r="P1684" s="10">
        <f t="shared" si="131"/>
        <v>0</v>
      </c>
      <c r="Q1684" s="12" t="s">
        <v>8323</v>
      </c>
      <c r="R1684" s="11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 s="16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51</v>
      </c>
      <c r="P1685" s="10">
        <f t="shared" si="131"/>
        <v>253.7</v>
      </c>
      <c r="Q1685" s="12" t="s">
        <v>8323</v>
      </c>
      <c r="R1685" s="11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 s="1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101</v>
      </c>
      <c r="P1686" s="10">
        <f t="shared" si="131"/>
        <v>25.1</v>
      </c>
      <c r="Q1686" s="12" t="s">
        <v>8323</v>
      </c>
      <c r="R1686" s="11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 s="16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101</v>
      </c>
      <c r="P1687" s="10">
        <f t="shared" si="131"/>
        <v>169</v>
      </c>
      <c r="Q1687" s="12" t="s">
        <v>8323</v>
      </c>
      <c r="R1687" s="11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 s="16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106</v>
      </c>
      <c r="P1688" s="10">
        <f t="shared" si="131"/>
        <v>2532</v>
      </c>
      <c r="Q1688" s="12" t="s">
        <v>8323</v>
      </c>
      <c r="R1688" s="11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 s="16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20</v>
      </c>
      <c r="P1689" s="10">
        <f t="shared" si="131"/>
        <v>64.77</v>
      </c>
      <c r="Q1689" s="12" t="s">
        <v>8323</v>
      </c>
      <c r="R1689" s="11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 s="16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101</v>
      </c>
      <c r="P1690" s="10">
        <f t="shared" si="131"/>
        <v>360.71</v>
      </c>
      <c r="Q1690" s="12" t="s">
        <v>8323</v>
      </c>
      <c r="R1690" s="11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 s="16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17</v>
      </c>
      <c r="P1691" s="10">
        <f t="shared" si="131"/>
        <v>180.29</v>
      </c>
      <c r="Q1691" s="12" t="s">
        <v>8323</v>
      </c>
      <c r="R1691" s="1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7000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 s="16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36</v>
      </c>
      <c r="P1692" s="10">
        <f t="shared" si="131"/>
        <v>229.18</v>
      </c>
      <c r="Q1692" s="12" t="s">
        <v>8323</v>
      </c>
      <c r="R1692" s="11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2400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 s="16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105</v>
      </c>
      <c r="P1693" s="10">
        <f t="shared" si="131"/>
        <v>66.34</v>
      </c>
      <c r="Q1693" s="12" t="s">
        <v>8323</v>
      </c>
      <c r="R1693" s="11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 s="16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101</v>
      </c>
      <c r="P1694" s="10">
        <f t="shared" si="131"/>
        <v>168</v>
      </c>
      <c r="Q1694" s="12" t="s">
        <v>8323</v>
      </c>
      <c r="R1694" s="11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 s="16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101</v>
      </c>
      <c r="P1695" s="10">
        <f t="shared" si="131"/>
        <v>315</v>
      </c>
      <c r="Q1695" s="12" t="s">
        <v>8323</v>
      </c>
      <c r="R1695" s="11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 s="1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126</v>
      </c>
      <c r="P1696" s="10">
        <f t="shared" si="131"/>
        <v>2512</v>
      </c>
      <c r="Q1696" s="12" t="s">
        <v>8323</v>
      </c>
      <c r="R1696" s="11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 s="16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100</v>
      </c>
      <c r="P1697" s="10">
        <f t="shared" si="131"/>
        <v>109.18</v>
      </c>
      <c r="Q1697" s="12" t="s">
        <v>8323</v>
      </c>
      <c r="R1697" s="11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 s="16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125</v>
      </c>
      <c r="P1698" s="10">
        <f t="shared" si="131"/>
        <v>0</v>
      </c>
      <c r="Q1698" s="12" t="s">
        <v>8323</v>
      </c>
      <c r="R1698" s="11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 s="16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125</v>
      </c>
      <c r="P1699" s="10">
        <f t="shared" si="131"/>
        <v>113.91</v>
      </c>
      <c r="Q1699" s="12" t="s">
        <v>8323</v>
      </c>
      <c r="R1699" s="11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 s="16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125</v>
      </c>
      <c r="P1700" s="10">
        <f t="shared" si="131"/>
        <v>0</v>
      </c>
      <c r="Q1700" s="12" t="s">
        <v>8323</v>
      </c>
      <c r="R1700" s="11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 s="16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100</v>
      </c>
      <c r="P1701" s="10">
        <f t="shared" si="131"/>
        <v>625.75</v>
      </c>
      <c r="Q1701" s="12" t="s">
        <v>8323</v>
      </c>
      <c r="R1701" s="1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 s="16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100</v>
      </c>
      <c r="P1702" s="10">
        <f t="shared" si="131"/>
        <v>31.68</v>
      </c>
      <c r="Q1702" s="12" t="s">
        <v>8323</v>
      </c>
      <c r="R1702" s="11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 s="16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15</v>
      </c>
      <c r="P1703" s="10">
        <f t="shared" si="131"/>
        <v>1250.5</v>
      </c>
      <c r="Q1703" s="12" t="s">
        <v>8323</v>
      </c>
      <c r="R1703" s="11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2500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 s="16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100</v>
      </c>
      <c r="P1704" s="10">
        <f t="shared" si="131"/>
        <v>2501</v>
      </c>
      <c r="Q1704" s="12" t="s">
        <v>8323</v>
      </c>
      <c r="R1704" s="11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 s="16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167</v>
      </c>
      <c r="P1705" s="10">
        <f t="shared" si="131"/>
        <v>1250.1300000000001</v>
      </c>
      <c r="Q1705" s="12" t="s">
        <v>8323</v>
      </c>
      <c r="R1705" s="11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 s="1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100</v>
      </c>
      <c r="P1706" s="10">
        <f t="shared" si="131"/>
        <v>227.27</v>
      </c>
      <c r="Q1706" s="12" t="s">
        <v>8323</v>
      </c>
      <c r="R1706" s="11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 s="16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100</v>
      </c>
      <c r="P1707" s="10">
        <f t="shared" si="131"/>
        <v>0</v>
      </c>
      <c r="Q1707" s="12" t="s">
        <v>8323</v>
      </c>
      <c r="R1707" s="11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 s="16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100</v>
      </c>
      <c r="P1708" s="10">
        <f t="shared" si="131"/>
        <v>0</v>
      </c>
      <c r="Q1708" s="12" t="s">
        <v>8323</v>
      </c>
      <c r="R1708" s="11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 s="16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100</v>
      </c>
      <c r="P1709" s="10">
        <f t="shared" si="131"/>
        <v>277.77999999999997</v>
      </c>
      <c r="Q1709" s="12" t="s">
        <v>8323</v>
      </c>
      <c r="R1709" s="11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 s="16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100</v>
      </c>
      <c r="P1710" s="10">
        <f t="shared" si="131"/>
        <v>0</v>
      </c>
      <c r="Q1710" s="12" t="s">
        <v>8323</v>
      </c>
      <c r="R1710" s="11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 s="16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100</v>
      </c>
      <c r="P1711" s="10">
        <f t="shared" si="131"/>
        <v>625</v>
      </c>
      <c r="Q1711" s="12" t="s">
        <v>8323</v>
      </c>
      <c r="R1711" s="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 s="16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100</v>
      </c>
      <c r="P1712" s="10">
        <f t="shared" si="131"/>
        <v>2500</v>
      </c>
      <c r="Q1712" s="12" t="s">
        <v>8323</v>
      </c>
      <c r="R1712" s="11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 s="16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31</v>
      </c>
      <c r="P1713" s="10">
        <f t="shared" si="131"/>
        <v>1250</v>
      </c>
      <c r="Q1713" s="12" t="s">
        <v>8323</v>
      </c>
      <c r="R1713" s="11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 s="16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6</v>
      </c>
      <c r="P1714" s="10">
        <f t="shared" si="131"/>
        <v>0</v>
      </c>
      <c r="Q1714" s="12" t="s">
        <v>8323</v>
      </c>
      <c r="R1714" s="11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 s="16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86</v>
      </c>
      <c r="P1715" s="10">
        <f t="shared" si="131"/>
        <v>2485</v>
      </c>
      <c r="Q1715" s="12" t="s">
        <v>8323</v>
      </c>
      <c r="R1715" s="11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100000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 s="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2</v>
      </c>
      <c r="P1716" s="10">
        <f t="shared" si="131"/>
        <v>146.12</v>
      </c>
      <c r="Q1716" s="12" t="s">
        <v>8323</v>
      </c>
      <c r="R1716" s="11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6000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 s="16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41</v>
      </c>
      <c r="P1717" s="10">
        <f t="shared" si="131"/>
        <v>1242</v>
      </c>
      <c r="Q1717" s="12" t="s">
        <v>8323</v>
      </c>
      <c r="R1717" s="11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 s="16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42</v>
      </c>
      <c r="P1718" s="10">
        <f t="shared" si="131"/>
        <v>825.33</v>
      </c>
      <c r="Q1718" s="12" t="s">
        <v>8323</v>
      </c>
      <c r="R1718" s="11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 s="16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12</v>
      </c>
      <c r="P1719" s="10">
        <f t="shared" si="131"/>
        <v>60.2</v>
      </c>
      <c r="Q1719" s="12" t="s">
        <v>8323</v>
      </c>
      <c r="R1719" s="11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 s="16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123</v>
      </c>
      <c r="P1720" s="10">
        <f t="shared" si="131"/>
        <v>1228.33</v>
      </c>
      <c r="Q1720" s="12" t="s">
        <v>8323</v>
      </c>
      <c r="R1720" s="11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 s="16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111</v>
      </c>
      <c r="P1721" s="10">
        <f t="shared" si="131"/>
        <v>817</v>
      </c>
      <c r="Q1721" s="12" t="s">
        <v>8323</v>
      </c>
      <c r="R1721" s="1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 s="16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41</v>
      </c>
      <c r="P1722" s="10">
        <f t="shared" si="131"/>
        <v>305.63</v>
      </c>
      <c r="Q1722" s="12" t="s">
        <v>8323</v>
      </c>
      <c r="R1722" s="11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 s="16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121</v>
      </c>
      <c r="P1723" s="10">
        <f t="shared" si="131"/>
        <v>0</v>
      </c>
      <c r="Q1723" s="12" t="s">
        <v>8323</v>
      </c>
      <c r="R1723" s="11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 s="16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121</v>
      </c>
      <c r="P1724" s="10">
        <f t="shared" si="131"/>
        <v>2412.02</v>
      </c>
      <c r="Q1724" s="12" t="s">
        <v>8323</v>
      </c>
      <c r="R1724" s="11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 s="16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121</v>
      </c>
      <c r="P1725" s="10">
        <f t="shared" si="131"/>
        <v>803.33</v>
      </c>
      <c r="Q1725" s="12" t="s">
        <v>8323</v>
      </c>
      <c r="R1725" s="11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 s="1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120</v>
      </c>
      <c r="P1726" s="10">
        <f t="shared" si="131"/>
        <v>601.25</v>
      </c>
      <c r="Q1726" s="12" t="s">
        <v>8323</v>
      </c>
      <c r="R1726" s="11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 s="16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120</v>
      </c>
      <c r="P1727" s="10">
        <f t="shared" si="131"/>
        <v>267.22000000000003</v>
      </c>
      <c r="Q1727" s="12" t="s">
        <v>8323</v>
      </c>
      <c r="R1727" s="11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 s="16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120</v>
      </c>
      <c r="P1728" s="10">
        <f t="shared" si="131"/>
        <v>150.31</v>
      </c>
      <c r="Q1728" s="12" t="s">
        <v>8323</v>
      </c>
      <c r="R1728" s="11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 s="16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100</v>
      </c>
      <c r="P1729" s="10">
        <f t="shared" si="131"/>
        <v>2400</v>
      </c>
      <c r="Q1729" s="12" t="s">
        <v>8323</v>
      </c>
      <c r="R1729" s="11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 s="16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100</v>
      </c>
      <c r="P1730" s="10">
        <f t="shared" si="131"/>
        <v>342.86</v>
      </c>
      <c r="Q1730" s="12" t="s">
        <v>8323</v>
      </c>
      <c r="R1730" s="11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 s="16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160</v>
      </c>
      <c r="P1731" s="10">
        <f t="shared" ref="P1731:P1794" si="136">IFERROR(ROUND(E1731/L1731,2),0)</f>
        <v>0</v>
      </c>
      <c r="Q1731" s="12" t="s">
        <v>8323</v>
      </c>
      <c r="R1731" s="1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 s="16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48</v>
      </c>
      <c r="P1732" s="10">
        <f t="shared" si="136"/>
        <v>0</v>
      </c>
      <c r="Q1732" s="12" t="s">
        <v>8323</v>
      </c>
      <c r="R1732" s="11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 s="16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119</v>
      </c>
      <c r="P1733" s="10">
        <f t="shared" si="136"/>
        <v>0</v>
      </c>
      <c r="Q1733" s="12" t="s">
        <v>8323</v>
      </c>
      <c r="R1733" s="11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 s="16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108</v>
      </c>
      <c r="P1734" s="10">
        <f t="shared" si="136"/>
        <v>0</v>
      </c>
      <c r="Q1734" s="12" t="s">
        <v>8323</v>
      </c>
      <c r="R1734" s="11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 s="16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119</v>
      </c>
      <c r="P1735" s="10">
        <f t="shared" si="136"/>
        <v>0</v>
      </c>
      <c r="Q1735" s="12" t="s">
        <v>8323</v>
      </c>
      <c r="R1735" s="11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2000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 s="1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119</v>
      </c>
      <c r="P1736" s="10">
        <f t="shared" si="136"/>
        <v>2370</v>
      </c>
      <c r="Q1736" s="12" t="s">
        <v>8323</v>
      </c>
      <c r="R1736" s="11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1500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 s="16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158</v>
      </c>
      <c r="P1737" s="10">
        <f t="shared" si="136"/>
        <v>1185</v>
      </c>
      <c r="Q1737" s="12" t="s">
        <v>8323</v>
      </c>
      <c r="R1737" s="11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 s="16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32</v>
      </c>
      <c r="P1738" s="10">
        <f t="shared" si="136"/>
        <v>2366</v>
      </c>
      <c r="Q1738" s="12" t="s">
        <v>8323</v>
      </c>
      <c r="R1738" s="11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 s="16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107</v>
      </c>
      <c r="P1739" s="10">
        <f t="shared" si="136"/>
        <v>157.53</v>
      </c>
      <c r="Q1739" s="12" t="s">
        <v>8323</v>
      </c>
      <c r="R1739" s="11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 s="16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131</v>
      </c>
      <c r="P1740" s="10">
        <f t="shared" si="136"/>
        <v>2361</v>
      </c>
      <c r="Q1740" s="12" t="s">
        <v>8323</v>
      </c>
      <c r="R1740" s="11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 s="16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9</v>
      </c>
      <c r="P1741" s="10">
        <f t="shared" si="136"/>
        <v>2360.3200000000002</v>
      </c>
      <c r="Q1741" s="12" t="s">
        <v>8323</v>
      </c>
      <c r="R1741" s="1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 s="16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20</v>
      </c>
      <c r="P1742" s="10">
        <f t="shared" si="136"/>
        <v>0</v>
      </c>
      <c r="Q1742" s="12" t="s">
        <v>8323</v>
      </c>
      <c r="R1742" s="11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 s="16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14</v>
      </c>
      <c r="P1743" s="10">
        <f t="shared" si="136"/>
        <v>45.29</v>
      </c>
      <c r="Q1743" s="12" t="s">
        <v>8336</v>
      </c>
      <c r="R1743" s="11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 s="16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107</v>
      </c>
      <c r="P1744" s="10">
        <f t="shared" si="136"/>
        <v>69.260000000000005</v>
      </c>
      <c r="Q1744" s="12" t="s">
        <v>8336</v>
      </c>
      <c r="R1744" s="11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 s="16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131</v>
      </c>
      <c r="P1745" s="10">
        <f t="shared" si="136"/>
        <v>35.15</v>
      </c>
      <c r="Q1745" s="12" t="s">
        <v>8336</v>
      </c>
      <c r="R1745" s="11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 s="1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117</v>
      </c>
      <c r="P1746" s="10">
        <f t="shared" si="136"/>
        <v>33.5</v>
      </c>
      <c r="Q1746" s="12" t="s">
        <v>8336</v>
      </c>
      <c r="R1746" s="11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 s="16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117</v>
      </c>
      <c r="P1747" s="10">
        <f t="shared" si="136"/>
        <v>26.29</v>
      </c>
      <c r="Q1747" s="12" t="s">
        <v>8336</v>
      </c>
      <c r="R1747" s="11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 s="16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117</v>
      </c>
      <c r="P1748" s="10">
        <f t="shared" si="136"/>
        <v>21.87</v>
      </c>
      <c r="Q1748" s="12" t="s">
        <v>8336</v>
      </c>
      <c r="R1748" s="11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 s="16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42</v>
      </c>
      <c r="P1749" s="10">
        <f t="shared" si="136"/>
        <v>14.69</v>
      </c>
      <c r="Q1749" s="12" t="s">
        <v>8336</v>
      </c>
      <c r="R1749" s="11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 s="16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117</v>
      </c>
      <c r="P1750" s="10">
        <f t="shared" si="136"/>
        <v>12.9</v>
      </c>
      <c r="Q1750" s="12" t="s">
        <v>8336</v>
      </c>
      <c r="R1750" s="11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 s="16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156</v>
      </c>
      <c r="P1751" s="10">
        <f t="shared" si="136"/>
        <v>17.809999999999999</v>
      </c>
      <c r="Q1751" s="12" t="s">
        <v>8336</v>
      </c>
      <c r="R1751" s="1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 s="16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106</v>
      </c>
      <c r="P1752" s="10">
        <f t="shared" si="136"/>
        <v>18.649999999999999</v>
      </c>
      <c r="Q1752" s="12" t="s">
        <v>8336</v>
      </c>
      <c r="R1752" s="11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 s="16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116</v>
      </c>
      <c r="P1753" s="10">
        <f t="shared" si="136"/>
        <v>38.11</v>
      </c>
      <c r="Q1753" s="12" t="s">
        <v>8336</v>
      </c>
      <c r="R1753" s="11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 s="16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116</v>
      </c>
      <c r="P1754" s="10">
        <f t="shared" si="136"/>
        <v>25.83</v>
      </c>
      <c r="Q1754" s="12" t="s">
        <v>8336</v>
      </c>
      <c r="R1754" s="11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 s="16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116</v>
      </c>
      <c r="P1755" s="10">
        <f t="shared" si="136"/>
        <v>66.31</v>
      </c>
      <c r="Q1755" s="12" t="s">
        <v>8336</v>
      </c>
      <c r="R1755" s="11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 s="1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46</v>
      </c>
      <c r="P1756" s="10">
        <f t="shared" si="136"/>
        <v>25.77</v>
      </c>
      <c r="Q1756" s="12" t="s">
        <v>8336</v>
      </c>
      <c r="R1756" s="11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 s="16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116</v>
      </c>
      <c r="P1757" s="10">
        <f t="shared" si="136"/>
        <v>577.75</v>
      </c>
      <c r="Q1757" s="12" t="s">
        <v>8336</v>
      </c>
      <c r="R1757" s="11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 s="16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110</v>
      </c>
      <c r="P1758" s="10">
        <f t="shared" si="136"/>
        <v>19.21</v>
      </c>
      <c r="Q1758" s="12" t="s">
        <v>8336</v>
      </c>
      <c r="R1758" s="11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 s="16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115</v>
      </c>
      <c r="P1759" s="10">
        <f t="shared" si="136"/>
        <v>164.29</v>
      </c>
      <c r="Q1759" s="12" t="s">
        <v>8336</v>
      </c>
      <c r="R1759" s="11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33000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 s="16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7</v>
      </c>
      <c r="P1760" s="10">
        <f t="shared" si="136"/>
        <v>85.19</v>
      </c>
      <c r="Q1760" s="12" t="s">
        <v>8336</v>
      </c>
      <c r="R1760" s="11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 s="16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460</v>
      </c>
      <c r="P1761" s="10">
        <f t="shared" si="136"/>
        <v>46.92</v>
      </c>
      <c r="Q1761" s="12" t="s">
        <v>8336</v>
      </c>
      <c r="R1761" s="1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 s="16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115</v>
      </c>
      <c r="P1762" s="10">
        <f t="shared" si="136"/>
        <v>22.53</v>
      </c>
      <c r="Q1762" s="12" t="s">
        <v>8336</v>
      </c>
      <c r="R1762" s="11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 s="16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46</v>
      </c>
      <c r="P1763" s="10">
        <f t="shared" si="136"/>
        <v>765.33</v>
      </c>
      <c r="Q1763" s="12" t="s">
        <v>8336</v>
      </c>
      <c r="R1763" s="11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 s="16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23</v>
      </c>
      <c r="P1764" s="10">
        <f t="shared" si="136"/>
        <v>91.64</v>
      </c>
      <c r="Q1764" s="12" t="s">
        <v>8336</v>
      </c>
      <c r="R1764" s="11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 s="16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15</v>
      </c>
      <c r="P1765" s="10">
        <f t="shared" si="136"/>
        <v>19.41</v>
      </c>
      <c r="Q1765" s="12" t="s">
        <v>8336</v>
      </c>
      <c r="R1765" s="11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 s="1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114</v>
      </c>
      <c r="P1766" s="10">
        <f t="shared" si="136"/>
        <v>58.64</v>
      </c>
      <c r="Q1766" s="12" t="s">
        <v>8336</v>
      </c>
      <c r="R1766" s="11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 s="16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46</v>
      </c>
      <c r="P1767" s="10">
        <f t="shared" si="136"/>
        <v>22.19</v>
      </c>
      <c r="Q1767" s="12" t="s">
        <v>8336</v>
      </c>
      <c r="R1767" s="11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 s="16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152</v>
      </c>
      <c r="P1768" s="10">
        <f t="shared" si="136"/>
        <v>0</v>
      </c>
      <c r="Q1768" s="12" t="s">
        <v>8336</v>
      </c>
      <c r="R1768" s="11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 s="16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114</v>
      </c>
      <c r="P1769" s="10">
        <f t="shared" si="136"/>
        <v>58.46</v>
      </c>
      <c r="Q1769" s="12" t="s">
        <v>8336</v>
      </c>
      <c r="R1769" s="11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 s="16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114</v>
      </c>
      <c r="P1770" s="10">
        <f t="shared" si="136"/>
        <v>151.36000000000001</v>
      </c>
      <c r="Q1770" s="12" t="s">
        <v>8336</v>
      </c>
      <c r="R1770" s="11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 s="16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113</v>
      </c>
      <c r="P1771" s="10">
        <f t="shared" si="136"/>
        <v>102.95</v>
      </c>
      <c r="Q1771" s="12" t="s">
        <v>8336</v>
      </c>
      <c r="R1771" s="1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 s="16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113</v>
      </c>
      <c r="P1772" s="10">
        <f t="shared" si="136"/>
        <v>24.53</v>
      </c>
      <c r="Q1772" s="12" t="s">
        <v>8336</v>
      </c>
      <c r="R1772" s="11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 s="16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15</v>
      </c>
      <c r="P1773" s="10">
        <f t="shared" si="136"/>
        <v>89.96</v>
      </c>
      <c r="Q1773" s="12" t="s">
        <v>8336</v>
      </c>
      <c r="R1773" s="11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 s="16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112</v>
      </c>
      <c r="P1774" s="10">
        <f t="shared" si="136"/>
        <v>118.16</v>
      </c>
      <c r="Q1774" s="12" t="s">
        <v>8336</v>
      </c>
      <c r="R1774" s="11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 s="16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124</v>
      </c>
      <c r="P1775" s="10">
        <f t="shared" si="136"/>
        <v>117.42</v>
      </c>
      <c r="Q1775" s="12" t="s">
        <v>8336</v>
      </c>
      <c r="R1775" s="11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 s="1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112</v>
      </c>
      <c r="P1776" s="10">
        <f t="shared" si="136"/>
        <v>171.57</v>
      </c>
      <c r="Q1776" s="12" t="s">
        <v>8336</v>
      </c>
      <c r="R1776" s="11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 s="16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45</v>
      </c>
      <c r="P1777" s="10">
        <f t="shared" si="136"/>
        <v>17.98</v>
      </c>
      <c r="Q1777" s="12" t="s">
        <v>8336</v>
      </c>
      <c r="R1777" s="11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1500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 s="16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148</v>
      </c>
      <c r="P1778" s="10">
        <f t="shared" si="136"/>
        <v>555.5</v>
      </c>
      <c r="Q1778" s="12" t="s">
        <v>8336</v>
      </c>
      <c r="R1778" s="11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2000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 s="16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111</v>
      </c>
      <c r="P1779" s="10">
        <f t="shared" si="136"/>
        <v>222.2</v>
      </c>
      <c r="Q1779" s="12" t="s">
        <v>8336</v>
      </c>
      <c r="R1779" s="11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 s="16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111</v>
      </c>
      <c r="P1780" s="10">
        <f t="shared" si="136"/>
        <v>147.66999999999999</v>
      </c>
      <c r="Q1780" s="12" t="s">
        <v>8336</v>
      </c>
      <c r="R1780" s="11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1750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 s="16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126</v>
      </c>
      <c r="P1781" s="10">
        <f t="shared" si="136"/>
        <v>58.16</v>
      </c>
      <c r="Q1781" s="12" t="s">
        <v>8336</v>
      </c>
      <c r="R1781" s="1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2200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 s="16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100</v>
      </c>
      <c r="P1782" s="10">
        <f t="shared" si="136"/>
        <v>14.54</v>
      </c>
      <c r="Q1782" s="12" t="s">
        <v>8336</v>
      </c>
      <c r="R1782" s="11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 s="16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110</v>
      </c>
      <c r="P1783" s="10">
        <f t="shared" si="136"/>
        <v>91.83</v>
      </c>
      <c r="Q1783" s="12" t="s">
        <v>8336</v>
      </c>
      <c r="R1783" s="11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 s="16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110</v>
      </c>
      <c r="P1784" s="10">
        <f t="shared" si="136"/>
        <v>28.97</v>
      </c>
      <c r="Q1784" s="12" t="s">
        <v>8336</v>
      </c>
      <c r="R1784" s="11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 s="16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6</v>
      </c>
      <c r="P1785" s="10">
        <f t="shared" si="136"/>
        <v>11.89</v>
      </c>
      <c r="Q1785" s="12" t="s">
        <v>8336</v>
      </c>
      <c r="R1785" s="11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 s="1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137</v>
      </c>
      <c r="P1786" s="10">
        <f t="shared" si="136"/>
        <v>66.61</v>
      </c>
      <c r="Q1786" s="12" t="s">
        <v>8336</v>
      </c>
      <c r="R1786" s="11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 s="16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34</v>
      </c>
      <c r="P1787" s="10">
        <f t="shared" si="136"/>
        <v>20.329999999999998</v>
      </c>
      <c r="Q1787" s="12" t="s">
        <v>8336</v>
      </c>
      <c r="R1787" s="11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 s="16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220</v>
      </c>
      <c r="P1788" s="10">
        <f t="shared" si="136"/>
        <v>75.69</v>
      </c>
      <c r="Q1788" s="12" t="s">
        <v>8336</v>
      </c>
      <c r="R1788" s="11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 s="16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110</v>
      </c>
      <c r="P1789" s="10">
        <f t="shared" si="136"/>
        <v>91.38</v>
      </c>
      <c r="Q1789" s="12" t="s">
        <v>8336</v>
      </c>
      <c r="R1789" s="11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 s="16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110</v>
      </c>
      <c r="P1790" s="10">
        <f t="shared" si="136"/>
        <v>547.75</v>
      </c>
      <c r="Q1790" s="12" t="s">
        <v>8336</v>
      </c>
      <c r="R1790" s="11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 s="16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110</v>
      </c>
      <c r="P1791" s="10">
        <f t="shared" si="136"/>
        <v>547.75</v>
      </c>
      <c r="Q1791" s="12" t="s">
        <v>8336</v>
      </c>
      <c r="R1791" s="1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 s="16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14</v>
      </c>
      <c r="P1792" s="10">
        <f t="shared" si="136"/>
        <v>145.47</v>
      </c>
      <c r="Q1792" s="12" t="s">
        <v>8336</v>
      </c>
      <c r="R1792" s="11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1900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 s="16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115</v>
      </c>
      <c r="P1793" s="10">
        <f t="shared" si="136"/>
        <v>545.5</v>
      </c>
      <c r="Q1793" s="12" t="s">
        <v>8336</v>
      </c>
      <c r="R1793" s="11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 s="16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145</v>
      </c>
      <c r="P1794" s="10">
        <f t="shared" si="136"/>
        <v>15.68</v>
      </c>
      <c r="Q1794" s="12" t="s">
        <v>8336</v>
      </c>
      <c r="R1794" s="11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 s="16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109</v>
      </c>
      <c r="P1795" s="10">
        <f t="shared" ref="P1795:P1858" si="141">IFERROR(ROUND(E1795/L1795,2),0)</f>
        <v>1087.5</v>
      </c>
      <c r="Q1795" s="12" t="s">
        <v>8336</v>
      </c>
      <c r="R1795" s="11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 s="1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109</v>
      </c>
      <c r="P1796" s="10">
        <f t="shared" si="141"/>
        <v>120.61</v>
      </c>
      <c r="Q1796" s="12" t="s">
        <v>8336</v>
      </c>
      <c r="R1796" s="11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 s="16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144</v>
      </c>
      <c r="P1797" s="10">
        <f t="shared" si="141"/>
        <v>26.68</v>
      </c>
      <c r="Q1797" s="12" t="s">
        <v>8336</v>
      </c>
      <c r="R1797" s="11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 s="16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108</v>
      </c>
      <c r="P1798" s="10">
        <f t="shared" si="141"/>
        <v>25.12</v>
      </c>
      <c r="Q1798" s="12" t="s">
        <v>8336</v>
      </c>
      <c r="R1798" s="11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 s="16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108</v>
      </c>
      <c r="P1799" s="10">
        <f t="shared" si="141"/>
        <v>15.42</v>
      </c>
      <c r="Q1799" s="12" t="s">
        <v>8336</v>
      </c>
      <c r="R1799" s="11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 s="16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20</v>
      </c>
      <c r="P1800" s="10">
        <f t="shared" si="141"/>
        <v>58.27</v>
      </c>
      <c r="Q1800" s="12" t="s">
        <v>8336</v>
      </c>
      <c r="R1800" s="11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 s="16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108</v>
      </c>
      <c r="P1801" s="10">
        <f t="shared" si="141"/>
        <v>359.17</v>
      </c>
      <c r="Q1801" s="12" t="s">
        <v>8336</v>
      </c>
      <c r="R1801" s="1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 s="16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108</v>
      </c>
      <c r="P1802" s="10">
        <f t="shared" si="141"/>
        <v>19.07</v>
      </c>
      <c r="Q1802" s="12" t="s">
        <v>8336</v>
      </c>
      <c r="R1802" s="11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12000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 s="16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18</v>
      </c>
      <c r="P1803" s="10">
        <f t="shared" si="141"/>
        <v>58.16</v>
      </c>
      <c r="Q1803" s="12" t="s">
        <v>8336</v>
      </c>
      <c r="R1803" s="11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2000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 s="16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108</v>
      </c>
      <c r="P1804" s="10">
        <f t="shared" si="141"/>
        <v>119.56</v>
      </c>
      <c r="Q1804" s="12" t="s">
        <v>8336</v>
      </c>
      <c r="R1804" s="11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 s="16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134</v>
      </c>
      <c r="P1805" s="10">
        <f t="shared" si="141"/>
        <v>28.67</v>
      </c>
      <c r="Q1805" s="12" t="s">
        <v>8336</v>
      </c>
      <c r="R1805" s="11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 s="1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107</v>
      </c>
      <c r="P1806" s="10">
        <f t="shared" si="141"/>
        <v>41.29</v>
      </c>
      <c r="Q1806" s="12" t="s">
        <v>8336</v>
      </c>
      <c r="R1806" s="11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 s="16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107</v>
      </c>
      <c r="P1807" s="10">
        <f t="shared" si="141"/>
        <v>17.579999999999998</v>
      </c>
      <c r="Q1807" s="12" t="s">
        <v>8336</v>
      </c>
      <c r="R1807" s="11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 s="16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107</v>
      </c>
      <c r="P1808" s="10">
        <f t="shared" si="141"/>
        <v>268.13</v>
      </c>
      <c r="Q1808" s="12" t="s">
        <v>8336</v>
      </c>
      <c r="R1808" s="11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 s="16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107</v>
      </c>
      <c r="P1809" s="10">
        <f t="shared" si="141"/>
        <v>268.04000000000002</v>
      </c>
      <c r="Q1809" s="12" t="s">
        <v>8336</v>
      </c>
      <c r="R1809" s="11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 s="16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143</v>
      </c>
      <c r="P1810" s="10">
        <f t="shared" si="141"/>
        <v>22.32</v>
      </c>
      <c r="Q1810" s="12" t="s">
        <v>8336</v>
      </c>
      <c r="R1810" s="11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 s="16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107</v>
      </c>
      <c r="P1811" s="10">
        <f t="shared" si="141"/>
        <v>238</v>
      </c>
      <c r="Q1811" s="12" t="s">
        <v>8336</v>
      </c>
      <c r="R1811" s="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 s="16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107</v>
      </c>
      <c r="P1812" s="10">
        <f t="shared" si="141"/>
        <v>1070.5</v>
      </c>
      <c r="Q1812" s="12" t="s">
        <v>8336</v>
      </c>
      <c r="R1812" s="11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1500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 s="16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143</v>
      </c>
      <c r="P1813" s="10">
        <f t="shared" si="141"/>
        <v>82.31</v>
      </c>
      <c r="Q1813" s="12" t="s">
        <v>8336</v>
      </c>
      <c r="R1813" s="11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2100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 s="16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102</v>
      </c>
      <c r="P1814" s="10">
        <f t="shared" si="141"/>
        <v>93.04</v>
      </c>
      <c r="Q1814" s="12" t="s">
        <v>8336</v>
      </c>
      <c r="R1814" s="11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 s="16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107</v>
      </c>
      <c r="P1815" s="10">
        <f t="shared" si="141"/>
        <v>0</v>
      </c>
      <c r="Q1815" s="12" t="s">
        <v>8336</v>
      </c>
      <c r="R1815" s="11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 s="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107</v>
      </c>
      <c r="P1816" s="10">
        <f t="shared" si="141"/>
        <v>15.23</v>
      </c>
      <c r="Q1816" s="12" t="s">
        <v>8336</v>
      </c>
      <c r="R1816" s="11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14000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 s="16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15</v>
      </c>
      <c r="P1817" s="10">
        <f t="shared" si="141"/>
        <v>0</v>
      </c>
      <c r="Q1817" s="12" t="s">
        <v>8336</v>
      </c>
      <c r="R1817" s="11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 s="16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107</v>
      </c>
      <c r="P1818" s="10">
        <f t="shared" si="141"/>
        <v>355</v>
      </c>
      <c r="Q1818" s="12" t="s">
        <v>8336</v>
      </c>
      <c r="R1818" s="11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 s="16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16</v>
      </c>
      <c r="P1819" s="10">
        <f t="shared" si="141"/>
        <v>21.29</v>
      </c>
      <c r="Q1819" s="12" t="s">
        <v>8336</v>
      </c>
      <c r="R1819" s="11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 s="16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106</v>
      </c>
      <c r="P1820" s="10">
        <f t="shared" si="141"/>
        <v>0</v>
      </c>
      <c r="Q1820" s="12" t="s">
        <v>8336</v>
      </c>
      <c r="R1820" s="11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 s="16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101</v>
      </c>
      <c r="P1821" s="10">
        <f t="shared" si="141"/>
        <v>530</v>
      </c>
      <c r="Q1821" s="12" t="s">
        <v>8336</v>
      </c>
      <c r="R1821" s="1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 s="16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49</v>
      </c>
      <c r="P1822" s="10">
        <f t="shared" si="141"/>
        <v>264.38</v>
      </c>
      <c r="Q1822" s="12" t="s">
        <v>8336</v>
      </c>
      <c r="R1822" s="11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 s="16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7</v>
      </c>
      <c r="P1823" s="10">
        <f t="shared" si="141"/>
        <v>37.07</v>
      </c>
      <c r="Q1823" s="12" t="s">
        <v>8323</v>
      </c>
      <c r="R1823" s="11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 s="16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2</v>
      </c>
      <c r="P1824" s="10">
        <f t="shared" si="141"/>
        <v>192.09</v>
      </c>
      <c r="Q1824" s="12" t="s">
        <v>8323</v>
      </c>
      <c r="R1824" s="11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 s="16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211</v>
      </c>
      <c r="P1825" s="10">
        <f t="shared" si="141"/>
        <v>63.95</v>
      </c>
      <c r="Q1825" s="12" t="s">
        <v>8323</v>
      </c>
      <c r="R1825" s="11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 s="1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106</v>
      </c>
      <c r="P1826" s="10">
        <f t="shared" si="141"/>
        <v>52.75</v>
      </c>
      <c r="Q1826" s="12" t="s">
        <v>8323</v>
      </c>
      <c r="R1826" s="11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 s="16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42.14</v>
      </c>
      <c r="Q1827" s="12" t="s">
        <v>8323</v>
      </c>
      <c r="R1827" s="11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 s="16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0</v>
      </c>
      <c r="P1828" s="10">
        <f t="shared" si="141"/>
        <v>55.34</v>
      </c>
      <c r="Q1828" s="12" t="s">
        <v>8323</v>
      </c>
      <c r="R1828" s="11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 s="16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105</v>
      </c>
      <c r="P1829" s="10">
        <f t="shared" si="141"/>
        <v>21.9</v>
      </c>
      <c r="Q1829" s="12" t="s">
        <v>8323</v>
      </c>
      <c r="R1829" s="11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 s="16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140</v>
      </c>
      <c r="P1830" s="10">
        <f t="shared" si="141"/>
        <v>43.79</v>
      </c>
      <c r="Q1830" s="12" t="s">
        <v>8323</v>
      </c>
      <c r="R1830" s="11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 s="16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105</v>
      </c>
      <c r="P1831" s="10">
        <f t="shared" si="141"/>
        <v>63.67</v>
      </c>
      <c r="Q1831" s="12" t="s">
        <v>8323</v>
      </c>
      <c r="R1831" s="1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 s="16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105</v>
      </c>
      <c r="P1832" s="10">
        <f t="shared" si="141"/>
        <v>9.2899999999999991</v>
      </c>
      <c r="Q1832" s="12" t="s">
        <v>8323</v>
      </c>
      <c r="R1832" s="11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20000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 s="16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11</v>
      </c>
      <c r="P1833" s="10">
        <f t="shared" si="141"/>
        <v>150</v>
      </c>
      <c r="Q1833" s="12" t="s">
        <v>8323</v>
      </c>
      <c r="R1833" s="11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 s="16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105</v>
      </c>
      <c r="P1834" s="10">
        <f t="shared" si="141"/>
        <v>105</v>
      </c>
      <c r="Q1834" s="12" t="s">
        <v>8323</v>
      </c>
      <c r="R1834" s="11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 s="16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300</v>
      </c>
      <c r="P1835" s="10">
        <f t="shared" si="141"/>
        <v>84</v>
      </c>
      <c r="Q1835" s="12" t="s">
        <v>8323</v>
      </c>
      <c r="R1835" s="11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 s="1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107</v>
      </c>
      <c r="P1836" s="10">
        <f t="shared" si="141"/>
        <v>23.28</v>
      </c>
      <c r="Q1836" s="12" t="s">
        <v>8323</v>
      </c>
      <c r="R1836" s="11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 s="16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105</v>
      </c>
      <c r="P1837" s="10">
        <f t="shared" si="141"/>
        <v>190.45</v>
      </c>
      <c r="Q1837" s="12" t="s">
        <v>8323</v>
      </c>
      <c r="R1837" s="11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 s="16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105</v>
      </c>
      <c r="P1838" s="10">
        <f t="shared" si="141"/>
        <v>38.049999999999997</v>
      </c>
      <c r="Q1838" s="12" t="s">
        <v>8323</v>
      </c>
      <c r="R1838" s="11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 s="16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104</v>
      </c>
      <c r="P1839" s="10">
        <f t="shared" si="141"/>
        <v>69.569999999999993</v>
      </c>
      <c r="Q1839" s="12" t="s">
        <v>8323</v>
      </c>
      <c r="R1839" s="11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 s="16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116</v>
      </c>
      <c r="P1840" s="10">
        <f t="shared" si="141"/>
        <v>74.5</v>
      </c>
      <c r="Q1840" s="12" t="s">
        <v>8323</v>
      </c>
      <c r="R1840" s="11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 s="16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10</v>
      </c>
      <c r="P1841" s="10">
        <f t="shared" si="141"/>
        <v>46.27</v>
      </c>
      <c r="Q1841" s="12" t="s">
        <v>8323</v>
      </c>
      <c r="R1841" s="1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 s="16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173</v>
      </c>
      <c r="P1842" s="10">
        <f t="shared" si="141"/>
        <v>160</v>
      </c>
      <c r="Q1842" s="12" t="s">
        <v>8323</v>
      </c>
      <c r="R1842" s="11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 s="16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104</v>
      </c>
      <c r="P1843" s="10">
        <f t="shared" si="141"/>
        <v>51.9</v>
      </c>
      <c r="Q1843" s="12" t="s">
        <v>8323</v>
      </c>
      <c r="R1843" s="11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 s="16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115</v>
      </c>
      <c r="P1844" s="10">
        <f t="shared" si="141"/>
        <v>98.86</v>
      </c>
      <c r="Q1844" s="12" t="s">
        <v>8323</v>
      </c>
      <c r="R1844" s="11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 s="16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104</v>
      </c>
      <c r="P1845" s="10">
        <f t="shared" si="141"/>
        <v>15.49</v>
      </c>
      <c r="Q1845" s="12" t="s">
        <v>8323</v>
      </c>
      <c r="R1845" s="11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 s="1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104</v>
      </c>
      <c r="P1846" s="10">
        <f t="shared" si="141"/>
        <v>103.65</v>
      </c>
      <c r="Q1846" s="12" t="s">
        <v>8323</v>
      </c>
      <c r="R1846" s="11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 s="16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21</v>
      </c>
      <c r="P1847" s="10">
        <f t="shared" si="141"/>
        <v>108.97</v>
      </c>
      <c r="Q1847" s="12" t="s">
        <v>8323</v>
      </c>
      <c r="R1847" s="11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7500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 s="16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28</v>
      </c>
      <c r="P1848" s="10">
        <f t="shared" si="141"/>
        <v>9.9</v>
      </c>
      <c r="Q1848" s="12" t="s">
        <v>8323</v>
      </c>
      <c r="R1848" s="11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3500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 s="16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59</v>
      </c>
      <c r="P1849" s="10">
        <f t="shared" si="141"/>
        <v>54.47</v>
      </c>
      <c r="Q1849" s="12" t="s">
        <v>8323</v>
      </c>
      <c r="R1849" s="11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 s="16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207</v>
      </c>
      <c r="P1850" s="10">
        <f t="shared" si="141"/>
        <v>86.04</v>
      </c>
      <c r="Q1850" s="12" t="s">
        <v>8323</v>
      </c>
      <c r="R1850" s="11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 s="16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103</v>
      </c>
      <c r="P1851" s="10">
        <f t="shared" si="141"/>
        <v>258.13</v>
      </c>
      <c r="Q1851" s="12" t="s">
        <v>8323</v>
      </c>
      <c r="R1851" s="1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 s="16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103</v>
      </c>
      <c r="P1852" s="10">
        <f t="shared" si="141"/>
        <v>11.53</v>
      </c>
      <c r="Q1852" s="12" t="s">
        <v>8323</v>
      </c>
      <c r="R1852" s="11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 s="16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103</v>
      </c>
      <c r="P1853" s="10">
        <f t="shared" si="141"/>
        <v>79.23</v>
      </c>
      <c r="Q1853" s="12" t="s">
        <v>8323</v>
      </c>
      <c r="R1853" s="11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 s="16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103</v>
      </c>
      <c r="P1854" s="10">
        <f t="shared" si="141"/>
        <v>15.73</v>
      </c>
      <c r="Q1854" s="12" t="s">
        <v>8323</v>
      </c>
      <c r="R1854" s="11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 s="16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53</v>
      </c>
      <c r="P1855" s="10">
        <f t="shared" si="141"/>
        <v>147.07</v>
      </c>
      <c r="Q1855" s="12" t="s">
        <v>8323</v>
      </c>
      <c r="R1855" s="11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 s="1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137</v>
      </c>
      <c r="P1856" s="10">
        <f t="shared" si="141"/>
        <v>11.82</v>
      </c>
      <c r="Q1856" s="12" t="s">
        <v>8323</v>
      </c>
      <c r="R1856" s="11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 s="16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103</v>
      </c>
      <c r="P1857" s="10">
        <f t="shared" si="141"/>
        <v>10.76</v>
      </c>
      <c r="Q1857" s="12" t="s">
        <v>8323</v>
      </c>
      <c r="R1857" s="11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 s="16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103</v>
      </c>
      <c r="P1858" s="10">
        <f t="shared" si="141"/>
        <v>54.08</v>
      </c>
      <c r="Q1858" s="12" t="s">
        <v>8323</v>
      </c>
      <c r="R1858" s="11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 s="16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205</v>
      </c>
      <c r="P1859" s="10">
        <f t="shared" ref="P1859:P1922" si="146">IFERROR(ROUND(E1859/L1859,2),0)</f>
        <v>93.32</v>
      </c>
      <c r="Q1859" s="12" t="s">
        <v>8323</v>
      </c>
      <c r="R1859" s="11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100000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 s="16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2</v>
      </c>
      <c r="P1860" s="10">
        <f t="shared" si="146"/>
        <v>13.78</v>
      </c>
      <c r="Q1860" s="12" t="s">
        <v>8323</v>
      </c>
      <c r="R1860" s="11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 s="16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137</v>
      </c>
      <c r="P1861" s="10">
        <f t="shared" si="146"/>
        <v>36.64</v>
      </c>
      <c r="Q1861" s="12" t="s">
        <v>8323</v>
      </c>
      <c r="R1861" s="1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 s="16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103</v>
      </c>
      <c r="P1862" s="10">
        <f t="shared" si="146"/>
        <v>107.89</v>
      </c>
      <c r="Q1862" s="12" t="s">
        <v>8323</v>
      </c>
      <c r="R1862" s="11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 s="16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103</v>
      </c>
      <c r="P1863" s="10">
        <f t="shared" si="146"/>
        <v>0</v>
      </c>
      <c r="Q1863" s="12" t="s">
        <v>8331</v>
      </c>
      <c r="R1863" s="11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 s="16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103</v>
      </c>
      <c r="P1864" s="10">
        <f t="shared" si="146"/>
        <v>128.13</v>
      </c>
      <c r="Q1864" s="12" t="s">
        <v>8331</v>
      </c>
      <c r="R1864" s="11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 s="16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103</v>
      </c>
      <c r="P1865" s="10">
        <f t="shared" si="146"/>
        <v>1025</v>
      </c>
      <c r="Q1865" s="12" t="s">
        <v>8331</v>
      </c>
      <c r="R1865" s="11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 s="1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102</v>
      </c>
      <c r="P1866" s="10">
        <f t="shared" si="146"/>
        <v>42.65</v>
      </c>
      <c r="Q1866" s="12" t="s">
        <v>8331</v>
      </c>
      <c r="R1866" s="11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 s="16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102</v>
      </c>
      <c r="P1867" s="10">
        <f t="shared" si="146"/>
        <v>1021</v>
      </c>
      <c r="Q1867" s="12" t="s">
        <v>8331</v>
      </c>
      <c r="R1867" s="11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 s="16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102</v>
      </c>
      <c r="P1868" s="10">
        <f t="shared" si="146"/>
        <v>1020.5</v>
      </c>
      <c r="Q1868" s="12" t="s">
        <v>8331</v>
      </c>
      <c r="R1868" s="11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 s="16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204</v>
      </c>
      <c r="P1869" s="10">
        <f t="shared" si="146"/>
        <v>2035.05</v>
      </c>
      <c r="Q1869" s="12" t="s">
        <v>8331</v>
      </c>
      <c r="R1869" s="11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 s="16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102</v>
      </c>
      <c r="P1870" s="10">
        <f t="shared" si="146"/>
        <v>119.71</v>
      </c>
      <c r="Q1870" s="12" t="s">
        <v>8331</v>
      </c>
      <c r="R1870" s="11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 s="16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102</v>
      </c>
      <c r="P1871" s="10">
        <f t="shared" si="146"/>
        <v>0</v>
      </c>
      <c r="Q1871" s="12" t="s">
        <v>8331</v>
      </c>
      <c r="R1871" s="1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 s="16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102</v>
      </c>
      <c r="P1872" s="10">
        <f t="shared" si="146"/>
        <v>184.82</v>
      </c>
      <c r="Q1872" s="12" t="s">
        <v>8331</v>
      </c>
      <c r="R1872" s="11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 s="16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102</v>
      </c>
      <c r="P1873" s="10">
        <f t="shared" si="146"/>
        <v>21.38</v>
      </c>
      <c r="Q1873" s="12" t="s">
        <v>8331</v>
      </c>
      <c r="R1873" s="11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 s="16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14</v>
      </c>
      <c r="P1874" s="10">
        <f t="shared" si="146"/>
        <v>156.15</v>
      </c>
      <c r="Q1874" s="12" t="s">
        <v>8331</v>
      </c>
      <c r="R1874" s="11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2000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 s="16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102</v>
      </c>
      <c r="P1875" s="10">
        <f t="shared" si="146"/>
        <v>1015</v>
      </c>
      <c r="Q1875" s="12" t="s">
        <v>8331</v>
      </c>
      <c r="R1875" s="11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 s="1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1</v>
      </c>
      <c r="P1876" s="10">
        <f t="shared" si="146"/>
        <v>1014</v>
      </c>
      <c r="Q1876" s="12" t="s">
        <v>8331</v>
      </c>
      <c r="R1876" s="11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 s="16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101</v>
      </c>
      <c r="P1877" s="10">
        <f t="shared" si="146"/>
        <v>675.67</v>
      </c>
      <c r="Q1877" s="12" t="s">
        <v>8331</v>
      </c>
      <c r="R1877" s="11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 s="16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101</v>
      </c>
      <c r="P1878" s="10">
        <f t="shared" si="146"/>
        <v>0</v>
      </c>
      <c r="Q1878" s="12" t="s">
        <v>8331</v>
      </c>
      <c r="R1878" s="11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 s="16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101</v>
      </c>
      <c r="P1879" s="10">
        <f t="shared" si="146"/>
        <v>0</v>
      </c>
      <c r="Q1879" s="12" t="s">
        <v>8331</v>
      </c>
      <c r="R1879" s="11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 s="16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101</v>
      </c>
      <c r="P1880" s="10">
        <f t="shared" si="146"/>
        <v>0</v>
      </c>
      <c r="Q1880" s="12" t="s">
        <v>8331</v>
      </c>
      <c r="R1880" s="11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 s="16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101</v>
      </c>
      <c r="P1881" s="10">
        <f t="shared" si="146"/>
        <v>1012.5</v>
      </c>
      <c r="Q1881" s="12" t="s">
        <v>8331</v>
      </c>
      <c r="R1881" s="1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 s="16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101</v>
      </c>
      <c r="P1882" s="10">
        <f t="shared" si="146"/>
        <v>84.38</v>
      </c>
      <c r="Q1882" s="12" t="s">
        <v>8331</v>
      </c>
      <c r="R1882" s="11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 s="16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101</v>
      </c>
      <c r="P1883" s="10">
        <f t="shared" si="146"/>
        <v>28.86</v>
      </c>
      <c r="Q1883" s="12" t="s">
        <v>8323</v>
      </c>
      <c r="R1883" s="11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180000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 s="16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</v>
      </c>
      <c r="P1884" s="10">
        <f t="shared" si="146"/>
        <v>24.94</v>
      </c>
      <c r="Q1884" s="12" t="s">
        <v>8323</v>
      </c>
      <c r="R1884" s="11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 s="16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101</v>
      </c>
      <c r="P1885" s="10">
        <f t="shared" si="146"/>
        <v>63.13</v>
      </c>
      <c r="Q1885" s="12" t="s">
        <v>8323</v>
      </c>
      <c r="R1885" s="11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 s="1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101</v>
      </c>
      <c r="P1886" s="10">
        <f t="shared" si="146"/>
        <v>77.69</v>
      </c>
      <c r="Q1886" s="12" t="s">
        <v>8323</v>
      </c>
      <c r="R1886" s="11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 s="16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101</v>
      </c>
      <c r="P1887" s="10">
        <f t="shared" si="146"/>
        <v>19.239999999999998</v>
      </c>
      <c r="Q1887" s="12" t="s">
        <v>8323</v>
      </c>
      <c r="R1887" s="11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 s="16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101</v>
      </c>
      <c r="P1888" s="10">
        <f t="shared" si="146"/>
        <v>69.66</v>
      </c>
      <c r="Q1888" s="12" t="s">
        <v>8323</v>
      </c>
      <c r="R1888" s="11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2000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 s="16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101</v>
      </c>
      <c r="P1889" s="10">
        <f t="shared" si="146"/>
        <v>251.88</v>
      </c>
      <c r="Q1889" s="12" t="s">
        <v>8323</v>
      </c>
      <c r="R1889" s="11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 s="16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101</v>
      </c>
      <c r="P1890" s="10">
        <f t="shared" si="146"/>
        <v>22.64</v>
      </c>
      <c r="Q1890" s="12" t="s">
        <v>8323</v>
      </c>
      <c r="R1890" s="11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 s="16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101</v>
      </c>
      <c r="P1891" s="10">
        <f t="shared" si="146"/>
        <v>45.8</v>
      </c>
      <c r="Q1891" s="12" t="s">
        <v>8323</v>
      </c>
      <c r="R1891" s="1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 s="16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126</v>
      </c>
      <c r="P1892" s="10">
        <f t="shared" si="146"/>
        <v>8.19</v>
      </c>
      <c r="Q1892" s="12" t="s">
        <v>8323</v>
      </c>
      <c r="R1892" s="11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 s="16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101</v>
      </c>
      <c r="P1893" s="10">
        <f t="shared" si="146"/>
        <v>16.79</v>
      </c>
      <c r="Q1893" s="12" t="s">
        <v>8323</v>
      </c>
      <c r="R1893" s="11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 s="16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101</v>
      </c>
      <c r="P1894" s="10">
        <f t="shared" si="146"/>
        <v>77.44</v>
      </c>
      <c r="Q1894" s="12" t="s">
        <v>8323</v>
      </c>
      <c r="R1894" s="11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 s="16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101</v>
      </c>
      <c r="P1895" s="10">
        <f t="shared" si="146"/>
        <v>44.67</v>
      </c>
      <c r="Q1895" s="12" t="s">
        <v>8323</v>
      </c>
      <c r="R1895" s="11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 s="1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101</v>
      </c>
      <c r="P1896" s="10">
        <f t="shared" si="146"/>
        <v>100.5</v>
      </c>
      <c r="Q1896" s="12" t="s">
        <v>8323</v>
      </c>
      <c r="R1896" s="11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 s="16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100</v>
      </c>
      <c r="P1897" s="10">
        <f t="shared" si="146"/>
        <v>42.7</v>
      </c>
      <c r="Q1897" s="12" t="s">
        <v>8323</v>
      </c>
      <c r="R1897" s="11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 s="16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100</v>
      </c>
      <c r="P1898" s="10">
        <f t="shared" si="146"/>
        <v>154.22999999999999</v>
      </c>
      <c r="Q1898" s="12" t="s">
        <v>8323</v>
      </c>
      <c r="R1898" s="11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140000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 s="16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</v>
      </c>
      <c r="P1899" s="10">
        <f t="shared" si="146"/>
        <v>10.96</v>
      </c>
      <c r="Q1899" s="12" t="s">
        <v>8323</v>
      </c>
      <c r="R1899" s="11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 s="16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100</v>
      </c>
      <c r="P1900" s="10">
        <f t="shared" si="146"/>
        <v>95.48</v>
      </c>
      <c r="Q1900" s="12" t="s">
        <v>8323</v>
      </c>
      <c r="R1900" s="11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 s="16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100</v>
      </c>
      <c r="P1901" s="10">
        <f t="shared" si="146"/>
        <v>47.74</v>
      </c>
      <c r="Q1901" s="12" t="s">
        <v>8323</v>
      </c>
      <c r="R1901" s="1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 s="16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100</v>
      </c>
      <c r="P1902" s="10">
        <f t="shared" si="146"/>
        <v>37.11</v>
      </c>
      <c r="Q1902" s="12" t="s">
        <v>8323</v>
      </c>
      <c r="R1902" s="11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 s="16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100</v>
      </c>
      <c r="P1903" s="10">
        <f t="shared" si="146"/>
        <v>80.16</v>
      </c>
      <c r="Q1903" s="12" t="s">
        <v>8317</v>
      </c>
      <c r="R1903" s="11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 s="16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133</v>
      </c>
      <c r="P1904" s="10">
        <f t="shared" si="146"/>
        <v>667.41</v>
      </c>
      <c r="Q1904" s="12" t="s">
        <v>8317</v>
      </c>
      <c r="R1904" s="11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 s="16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40</v>
      </c>
      <c r="P1905" s="10">
        <f t="shared" si="146"/>
        <v>48.8</v>
      </c>
      <c r="Q1905" s="12" t="s">
        <v>8317</v>
      </c>
      <c r="R1905" s="11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2000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 s="1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100</v>
      </c>
      <c r="P1906" s="10">
        <f t="shared" si="146"/>
        <v>1000.5</v>
      </c>
      <c r="Q1906" s="12" t="s">
        <v>8317</v>
      </c>
      <c r="R1906" s="11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 s="16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100</v>
      </c>
      <c r="P1907" s="10">
        <f t="shared" si="146"/>
        <v>500.17</v>
      </c>
      <c r="Q1907" s="12" t="s">
        <v>8317</v>
      </c>
      <c r="R1907" s="11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2000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 s="16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100</v>
      </c>
      <c r="P1908" s="10">
        <f t="shared" si="146"/>
        <v>20.2</v>
      </c>
      <c r="Q1908" s="12" t="s">
        <v>8317</v>
      </c>
      <c r="R1908" s="11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2000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 s="16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100</v>
      </c>
      <c r="P1909" s="10">
        <f t="shared" si="146"/>
        <v>500</v>
      </c>
      <c r="Q1909" s="12" t="s">
        <v>8317</v>
      </c>
      <c r="R1909" s="11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1500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 s="16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133</v>
      </c>
      <c r="P1910" s="10">
        <f t="shared" si="146"/>
        <v>500</v>
      </c>
      <c r="Q1910" s="12" t="s">
        <v>8317</v>
      </c>
      <c r="R1910" s="11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 s="16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100</v>
      </c>
      <c r="P1911" s="10">
        <f t="shared" si="146"/>
        <v>52.63</v>
      </c>
      <c r="Q1911" s="12" t="s">
        <v>8317</v>
      </c>
      <c r="R1911" s="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2000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 s="16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100</v>
      </c>
      <c r="P1912" s="10">
        <f t="shared" si="146"/>
        <v>7.02</v>
      </c>
      <c r="Q1912" s="12" t="s">
        <v>8317</v>
      </c>
      <c r="R1912" s="11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2000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 s="16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100</v>
      </c>
      <c r="P1913" s="10">
        <f t="shared" si="146"/>
        <v>2000</v>
      </c>
      <c r="Q1913" s="12" t="s">
        <v>8317</v>
      </c>
      <c r="R1913" s="11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1500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 s="16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133</v>
      </c>
      <c r="P1914" s="10">
        <f t="shared" si="146"/>
        <v>47.62</v>
      </c>
      <c r="Q1914" s="12" t="s">
        <v>8317</v>
      </c>
      <c r="R1914" s="11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 s="16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100</v>
      </c>
      <c r="P1915" s="10">
        <f t="shared" si="146"/>
        <v>76.92</v>
      </c>
      <c r="Q1915" s="12" t="s">
        <v>8317</v>
      </c>
      <c r="R1915" s="11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 s="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100</v>
      </c>
      <c r="P1916" s="10">
        <f t="shared" si="146"/>
        <v>1000</v>
      </c>
      <c r="Q1916" s="12" t="s">
        <v>8317</v>
      </c>
      <c r="R1916" s="11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 s="16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100</v>
      </c>
      <c r="P1917" s="10">
        <f t="shared" si="146"/>
        <v>500</v>
      </c>
      <c r="Q1917" s="12" t="s">
        <v>8317</v>
      </c>
      <c r="R1917" s="11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 s="16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100</v>
      </c>
      <c r="P1918" s="10">
        <f t="shared" si="146"/>
        <v>333.33</v>
      </c>
      <c r="Q1918" s="12" t="s">
        <v>8317</v>
      </c>
      <c r="R1918" s="11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2000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 s="16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100</v>
      </c>
      <c r="P1919" s="10">
        <f t="shared" si="146"/>
        <v>28.57</v>
      </c>
      <c r="Q1919" s="12" t="s">
        <v>8317</v>
      </c>
      <c r="R1919" s="11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 s="16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100</v>
      </c>
      <c r="P1920" s="10">
        <f t="shared" si="146"/>
        <v>222.22</v>
      </c>
      <c r="Q1920" s="12" t="s">
        <v>8317</v>
      </c>
      <c r="R1920" s="11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 s="16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133</v>
      </c>
      <c r="P1921" s="10">
        <f t="shared" si="146"/>
        <v>249.13</v>
      </c>
      <c r="Q1921" s="12" t="s">
        <v>8317</v>
      </c>
      <c r="R1921" s="1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 s="16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40</v>
      </c>
      <c r="P1922" s="10">
        <f t="shared" si="146"/>
        <v>18.93</v>
      </c>
      <c r="Q1922" s="12" t="s">
        <v>8317</v>
      </c>
      <c r="R1922" s="11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 s="16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7</v>
      </c>
      <c r="P1923" s="10">
        <f t="shared" ref="P1923:P1986" si="151">IFERROR(ROUND(E1923/L1923,2),0)</f>
        <v>52.16</v>
      </c>
      <c r="Q1923" s="12" t="s">
        <v>8323</v>
      </c>
      <c r="R1923" s="11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 s="16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131</v>
      </c>
      <c r="P1924" s="10">
        <f t="shared" si="151"/>
        <v>30.75</v>
      </c>
      <c r="Q1924" s="12" t="s">
        <v>8323</v>
      </c>
      <c r="R1924" s="11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 s="16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8</v>
      </c>
      <c r="P1925" s="10">
        <f t="shared" si="151"/>
        <v>151.31</v>
      </c>
      <c r="Q1925" s="12" t="s">
        <v>8323</v>
      </c>
      <c r="R1925" s="11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 s="1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112</v>
      </c>
      <c r="P1926" s="10">
        <f t="shared" si="151"/>
        <v>59.24</v>
      </c>
      <c r="Q1926" s="12" t="s">
        <v>8323</v>
      </c>
      <c r="R1926" s="11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 s="16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130</v>
      </c>
      <c r="P1927" s="10">
        <f t="shared" si="151"/>
        <v>37.5</v>
      </c>
      <c r="Q1927" s="12" t="s">
        <v>8323</v>
      </c>
      <c r="R1927" s="11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 s="16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108</v>
      </c>
      <c r="P1928" s="10">
        <f t="shared" si="151"/>
        <v>18.14</v>
      </c>
      <c r="Q1928" s="12" t="s">
        <v>8323</v>
      </c>
      <c r="R1928" s="11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 s="16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155</v>
      </c>
      <c r="P1929" s="10">
        <f t="shared" si="151"/>
        <v>176.36</v>
      </c>
      <c r="Q1929" s="12" t="s">
        <v>8323</v>
      </c>
      <c r="R1929" s="11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 s="16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4</v>
      </c>
      <c r="P1930" s="10">
        <f t="shared" si="151"/>
        <v>56.97</v>
      </c>
      <c r="Q1930" s="12" t="s">
        <v>8323</v>
      </c>
      <c r="R1930" s="11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 s="16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113</v>
      </c>
      <c r="P1931" s="10">
        <f t="shared" si="151"/>
        <v>25.6</v>
      </c>
      <c r="Q1931" s="12" t="s">
        <v>8323</v>
      </c>
      <c r="R1931" s="1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 s="16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128</v>
      </c>
      <c r="P1932" s="10">
        <f t="shared" si="151"/>
        <v>73.849999999999994</v>
      </c>
      <c r="Q1932" s="12" t="s">
        <v>8323</v>
      </c>
      <c r="R1932" s="11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 s="16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128</v>
      </c>
      <c r="P1933" s="10">
        <f t="shared" si="151"/>
        <v>38.36</v>
      </c>
      <c r="Q1933" s="12" t="s">
        <v>8323</v>
      </c>
      <c r="R1933" s="11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 s="16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128</v>
      </c>
      <c r="P1934" s="10">
        <f t="shared" si="151"/>
        <v>23.91</v>
      </c>
      <c r="Q1934" s="12" t="s">
        <v>8323</v>
      </c>
      <c r="R1934" s="11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 s="16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10</v>
      </c>
      <c r="P1935" s="10">
        <f t="shared" si="151"/>
        <v>17.36</v>
      </c>
      <c r="Q1935" s="12" t="s">
        <v>8323</v>
      </c>
      <c r="R1935" s="11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 s="1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19</v>
      </c>
      <c r="P1936" s="10">
        <f t="shared" si="151"/>
        <v>24.78</v>
      </c>
      <c r="Q1936" s="12" t="s">
        <v>8323</v>
      </c>
      <c r="R1936" s="11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 s="16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8</v>
      </c>
      <c r="P1937" s="10">
        <f t="shared" si="151"/>
        <v>37.94</v>
      </c>
      <c r="Q1937" s="12" t="s">
        <v>8323</v>
      </c>
      <c r="R1937" s="11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 s="16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6</v>
      </c>
      <c r="P1938" s="10">
        <f t="shared" si="151"/>
        <v>13.02</v>
      </c>
      <c r="Q1938" s="12" t="s">
        <v>8323</v>
      </c>
      <c r="R1938" s="11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 s="16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188</v>
      </c>
      <c r="P1939" s="10">
        <f t="shared" si="151"/>
        <v>64.97</v>
      </c>
      <c r="Q1939" s="12" t="s">
        <v>8323</v>
      </c>
      <c r="R1939" s="11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 s="16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157</v>
      </c>
      <c r="P1940" s="10">
        <f t="shared" si="151"/>
        <v>16.52</v>
      </c>
      <c r="Q1940" s="12" t="s">
        <v>8323</v>
      </c>
      <c r="R1940" s="11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 s="16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125</v>
      </c>
      <c r="P1941" s="10">
        <f t="shared" si="151"/>
        <v>19.55</v>
      </c>
      <c r="Q1941" s="12" t="s">
        <v>8323</v>
      </c>
      <c r="R1941" s="1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30000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 s="16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6</v>
      </c>
      <c r="P1942" s="10">
        <f t="shared" si="151"/>
        <v>60.55</v>
      </c>
      <c r="Q1942" s="12" t="s">
        <v>8323</v>
      </c>
      <c r="R1942" s="11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 s="16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9</v>
      </c>
      <c r="P1943" s="10">
        <f t="shared" si="151"/>
        <v>0.38</v>
      </c>
      <c r="Q1943" s="12" t="s">
        <v>8317</v>
      </c>
      <c r="R1943" s="11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 s="16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125</v>
      </c>
      <c r="P1944" s="10">
        <f t="shared" si="151"/>
        <v>19.75</v>
      </c>
      <c r="Q1944" s="12" t="s">
        <v>8317</v>
      </c>
      <c r="R1944" s="11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 s="16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187</v>
      </c>
      <c r="P1945" s="10">
        <f t="shared" si="151"/>
        <v>0.76</v>
      </c>
      <c r="Q1945" s="12" t="s">
        <v>8317</v>
      </c>
      <c r="R1945" s="11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 s="1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187</v>
      </c>
      <c r="P1946" s="10">
        <f t="shared" si="151"/>
        <v>1.05</v>
      </c>
      <c r="Q1946" s="12" t="s">
        <v>8317</v>
      </c>
      <c r="R1946" s="11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 s="16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110</v>
      </c>
      <c r="P1947" s="10">
        <f t="shared" si="151"/>
        <v>2.75</v>
      </c>
      <c r="Q1947" s="12" t="s">
        <v>8317</v>
      </c>
      <c r="R1947" s="11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100000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 s="16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2</v>
      </c>
      <c r="P1948" s="10">
        <f t="shared" si="151"/>
        <v>26.67</v>
      </c>
      <c r="Q1948" s="12" t="s">
        <v>8317</v>
      </c>
      <c r="R1948" s="11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 s="16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107</v>
      </c>
      <c r="P1949" s="10">
        <f t="shared" si="151"/>
        <v>81.17</v>
      </c>
      <c r="Q1949" s="12" t="s">
        <v>8317</v>
      </c>
      <c r="R1949" s="11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 s="16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19</v>
      </c>
      <c r="P1950" s="10">
        <f t="shared" si="151"/>
        <v>0.44</v>
      </c>
      <c r="Q1950" s="12" t="s">
        <v>8317</v>
      </c>
      <c r="R1950" s="11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 s="16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9</v>
      </c>
      <c r="P1951" s="10">
        <f t="shared" si="151"/>
        <v>1.97</v>
      </c>
      <c r="Q1951" s="12" t="s">
        <v>8317</v>
      </c>
      <c r="R1951" s="1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 s="16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109</v>
      </c>
      <c r="P1952" s="10">
        <f t="shared" si="151"/>
        <v>0.99</v>
      </c>
      <c r="Q1952" s="12" t="s">
        <v>8317</v>
      </c>
      <c r="R1952" s="11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 s="16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186</v>
      </c>
      <c r="P1953" s="10">
        <f t="shared" si="151"/>
        <v>2.23</v>
      </c>
      <c r="Q1953" s="12" t="s">
        <v>8317</v>
      </c>
      <c r="R1953" s="11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 s="16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186</v>
      </c>
      <c r="P1954" s="10">
        <f t="shared" si="151"/>
        <v>2.72</v>
      </c>
      <c r="Q1954" s="12" t="s">
        <v>8317</v>
      </c>
      <c r="R1954" s="11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 s="16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307</v>
      </c>
      <c r="P1955" s="10">
        <f t="shared" si="151"/>
        <v>12.52</v>
      </c>
      <c r="Q1955" s="12" t="s">
        <v>8317</v>
      </c>
      <c r="R1955" s="11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 s="1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117</v>
      </c>
      <c r="P1956" s="10">
        <f t="shared" si="151"/>
        <v>4.43</v>
      </c>
      <c r="Q1956" s="12" t="s">
        <v>8317</v>
      </c>
      <c r="R1956" s="11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 s="16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141</v>
      </c>
      <c r="P1957" s="10">
        <f t="shared" si="151"/>
        <v>6.33</v>
      </c>
      <c r="Q1957" s="12" t="s">
        <v>8317</v>
      </c>
      <c r="R1957" s="11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 s="16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122</v>
      </c>
      <c r="P1958" s="10">
        <f t="shared" si="151"/>
        <v>5.0199999999999996</v>
      </c>
      <c r="Q1958" s="12" t="s">
        <v>8317</v>
      </c>
      <c r="R1958" s="11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 s="16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6</v>
      </c>
      <c r="P1959" s="10">
        <f t="shared" si="151"/>
        <v>2.77</v>
      </c>
      <c r="Q1959" s="12" t="s">
        <v>8317</v>
      </c>
      <c r="R1959" s="11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 s="16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102</v>
      </c>
      <c r="P1960" s="10">
        <f t="shared" si="151"/>
        <v>1.35</v>
      </c>
      <c r="Q1960" s="12" t="s">
        <v>8317</v>
      </c>
      <c r="R1960" s="11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 s="16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</v>
      </c>
      <c r="P1961" s="10">
        <f t="shared" si="151"/>
        <v>4.3099999999999996</v>
      </c>
      <c r="Q1961" s="12" t="s">
        <v>8317</v>
      </c>
      <c r="R1961" s="1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 s="16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122</v>
      </c>
      <c r="P1962" s="10">
        <f t="shared" si="151"/>
        <v>55.33</v>
      </c>
      <c r="Q1962" s="12" t="s">
        <v>8317</v>
      </c>
      <c r="R1962" s="11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 s="16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12</v>
      </c>
      <c r="P1963" s="10">
        <f t="shared" si="151"/>
        <v>1.1200000000000001</v>
      </c>
      <c r="Q1963" s="12" t="s">
        <v>8317</v>
      </c>
      <c r="R1963" s="11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 s="16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9</v>
      </c>
      <c r="P1964" s="10">
        <f t="shared" si="151"/>
        <v>5.95</v>
      </c>
      <c r="Q1964" s="12" t="s">
        <v>8317</v>
      </c>
      <c r="R1964" s="11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 s="16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121</v>
      </c>
      <c r="P1965" s="10">
        <f t="shared" si="151"/>
        <v>8.8800000000000008</v>
      </c>
      <c r="Q1965" s="12" t="s">
        <v>8317</v>
      </c>
      <c r="R1965" s="11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 s="1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121</v>
      </c>
      <c r="P1966" s="10">
        <f t="shared" si="151"/>
        <v>1.41</v>
      </c>
      <c r="Q1966" s="12" t="s">
        <v>8317</v>
      </c>
      <c r="R1966" s="11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 s="16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100</v>
      </c>
      <c r="P1967" s="10">
        <f t="shared" si="151"/>
        <v>17.52</v>
      </c>
      <c r="Q1967" s="12" t="s">
        <v>8317</v>
      </c>
      <c r="R1967" s="11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 s="16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7</v>
      </c>
      <c r="P1968" s="10">
        <f t="shared" si="151"/>
        <v>1.19</v>
      </c>
      <c r="Q1968" s="12" t="s">
        <v>8317</v>
      </c>
      <c r="R1968" s="11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 s="16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100</v>
      </c>
      <c r="P1969" s="10">
        <f t="shared" si="151"/>
        <v>4.4400000000000004</v>
      </c>
      <c r="Q1969" s="12" t="s">
        <v>8317</v>
      </c>
      <c r="R1969" s="11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3000000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 s="16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0</v>
      </c>
      <c r="P1970" s="10">
        <f t="shared" si="151"/>
        <v>3.53</v>
      </c>
      <c r="Q1970" s="12" t="s">
        <v>8317</v>
      </c>
      <c r="R1970" s="11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1500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 s="16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120</v>
      </c>
      <c r="P1971" s="10">
        <f t="shared" si="151"/>
        <v>0.95</v>
      </c>
      <c r="Q1971" s="12" t="s">
        <v>8317</v>
      </c>
      <c r="R1971" s="1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 s="16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119</v>
      </c>
      <c r="P1972" s="10">
        <f t="shared" si="151"/>
        <v>2.5499999999999998</v>
      </c>
      <c r="Q1972" s="12" t="s">
        <v>8317</v>
      </c>
      <c r="R1972" s="11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 s="16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16</v>
      </c>
      <c r="P1973" s="10">
        <f t="shared" si="151"/>
        <v>0.46</v>
      </c>
      <c r="Q1973" s="12" t="s">
        <v>8317</v>
      </c>
      <c r="R1973" s="11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35000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 s="16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5</v>
      </c>
      <c r="P1974" s="10">
        <f t="shared" si="151"/>
        <v>7.5</v>
      </c>
      <c r="Q1974" s="12" t="s">
        <v>8317</v>
      </c>
      <c r="R1974" s="11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 s="16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119</v>
      </c>
      <c r="P1975" s="10">
        <f t="shared" si="151"/>
        <v>0.87</v>
      </c>
      <c r="Q1975" s="12" t="s">
        <v>8317</v>
      </c>
      <c r="R1975" s="11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 s="1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36</v>
      </c>
      <c r="P1976" s="10">
        <f t="shared" si="151"/>
        <v>4.43</v>
      </c>
      <c r="Q1976" s="12" t="s">
        <v>8317</v>
      </c>
      <c r="R1976" s="11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12000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 s="16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15</v>
      </c>
      <c r="P1977" s="10">
        <f t="shared" si="151"/>
        <v>7.02</v>
      </c>
      <c r="Q1977" s="12" t="s">
        <v>8317</v>
      </c>
      <c r="R1977" s="11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1500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 s="16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118</v>
      </c>
      <c r="P1978" s="10">
        <f t="shared" si="151"/>
        <v>3.75</v>
      </c>
      <c r="Q1978" s="12" t="s">
        <v>8317</v>
      </c>
      <c r="R1978" s="11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 s="16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101</v>
      </c>
      <c r="P1979" s="10">
        <f t="shared" si="151"/>
        <v>2.16</v>
      </c>
      <c r="Q1979" s="12" t="s">
        <v>8317</v>
      </c>
      <c r="R1979" s="11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 s="16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118</v>
      </c>
      <c r="P1980" s="10">
        <f t="shared" si="151"/>
        <v>4.57</v>
      </c>
      <c r="Q1980" s="12" t="s">
        <v>8317</v>
      </c>
      <c r="R1980" s="11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 s="16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148</v>
      </c>
      <c r="P1981" s="10">
        <f t="shared" si="151"/>
        <v>2.1800000000000002</v>
      </c>
      <c r="Q1981" s="12" t="s">
        <v>8317</v>
      </c>
      <c r="R1981" s="1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 s="16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44</v>
      </c>
      <c r="P1982" s="10">
        <f t="shared" si="151"/>
        <v>0.91</v>
      </c>
      <c r="Q1982" s="12" t="s">
        <v>8317</v>
      </c>
      <c r="R1982" s="11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 s="16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10</v>
      </c>
      <c r="P1983" s="10">
        <f t="shared" si="151"/>
        <v>147.25</v>
      </c>
      <c r="Q1983" s="12" t="s">
        <v>8336</v>
      </c>
      <c r="R1983" s="11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 s="16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118</v>
      </c>
      <c r="P1984" s="10">
        <f t="shared" si="151"/>
        <v>0</v>
      </c>
      <c r="Q1984" s="12" t="s">
        <v>8336</v>
      </c>
      <c r="R1984" s="11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 s="16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35</v>
      </c>
      <c r="P1985" s="10">
        <f t="shared" si="151"/>
        <v>110.13</v>
      </c>
      <c r="Q1985" s="12" t="s">
        <v>8336</v>
      </c>
      <c r="R1985" s="11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 s="1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4</v>
      </c>
      <c r="P1986" s="10">
        <f t="shared" si="151"/>
        <v>251.14</v>
      </c>
      <c r="Q1986" s="12" t="s">
        <v>8336</v>
      </c>
      <c r="R1986" s="11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 s="16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293</v>
      </c>
      <c r="P1987" s="10">
        <f t="shared" ref="P1987:P2050" si="156">IFERROR(ROUND(E1987/L1987,2),0)</f>
        <v>438.75</v>
      </c>
      <c r="Q1987" s="12" t="s">
        <v>8336</v>
      </c>
      <c r="R1987" s="11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 s="16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22</v>
      </c>
      <c r="P1988" s="10">
        <f t="shared" si="156"/>
        <v>1751</v>
      </c>
      <c r="Q1988" s="12" t="s">
        <v>8336</v>
      </c>
      <c r="R1988" s="11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 s="16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250</v>
      </c>
      <c r="P1989" s="10">
        <f t="shared" si="156"/>
        <v>62.5</v>
      </c>
      <c r="Q1989" s="12" t="s">
        <v>8336</v>
      </c>
      <c r="R1989" s="11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 s="16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2</v>
      </c>
      <c r="P1990" s="10">
        <f t="shared" si="156"/>
        <v>1748</v>
      </c>
      <c r="Q1990" s="12" t="s">
        <v>8336</v>
      </c>
      <c r="R1990" s="11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 s="16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24</v>
      </c>
      <c r="P1991" s="10">
        <f t="shared" si="156"/>
        <v>1742</v>
      </c>
      <c r="Q1991" s="12" t="s">
        <v>8336</v>
      </c>
      <c r="R1991" s="1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 s="16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11</v>
      </c>
      <c r="P1992" s="10">
        <f t="shared" si="156"/>
        <v>347.8</v>
      </c>
      <c r="Q1992" s="12" t="s">
        <v>8336</v>
      </c>
      <c r="R1992" s="11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 s="16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144</v>
      </c>
      <c r="P1993" s="10">
        <f t="shared" si="156"/>
        <v>576.02</v>
      </c>
      <c r="Q1993" s="12" t="s">
        <v>8336</v>
      </c>
      <c r="R1993" s="11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 s="16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115</v>
      </c>
      <c r="P1994" s="10">
        <f t="shared" si="156"/>
        <v>860</v>
      </c>
      <c r="Q1994" s="12" t="s">
        <v>8336</v>
      </c>
      <c r="R1994" s="11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 s="16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17</v>
      </c>
      <c r="P1995" s="10">
        <f t="shared" si="156"/>
        <v>0</v>
      </c>
      <c r="Q1995" s="12" t="s">
        <v>8336</v>
      </c>
      <c r="R1995" s="11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 s="1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114</v>
      </c>
      <c r="P1996" s="10">
        <f t="shared" si="156"/>
        <v>0</v>
      </c>
      <c r="Q1996" s="12" t="s">
        <v>8336</v>
      </c>
      <c r="R1996" s="11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26000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 s="16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7</v>
      </c>
      <c r="P1997" s="10">
        <f t="shared" si="156"/>
        <v>569</v>
      </c>
      <c r="Q1997" s="12" t="s">
        <v>8336</v>
      </c>
      <c r="R1997" s="11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 s="16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171</v>
      </c>
      <c r="P1998" s="10">
        <f t="shared" si="156"/>
        <v>0</v>
      </c>
      <c r="Q1998" s="12" t="s">
        <v>8336</v>
      </c>
      <c r="R1998" s="11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 s="16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4</v>
      </c>
      <c r="P1999" s="10">
        <f t="shared" si="156"/>
        <v>0</v>
      </c>
      <c r="Q1999" s="12" t="s">
        <v>8336</v>
      </c>
      <c r="R1999" s="11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 s="16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100</v>
      </c>
      <c r="P2000" s="10">
        <f t="shared" si="156"/>
        <v>566.66999999999996</v>
      </c>
      <c r="Q2000" s="12" t="s">
        <v>8336</v>
      </c>
      <c r="R2000" s="11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 s="16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131</v>
      </c>
      <c r="P2001" s="10">
        <f t="shared" si="156"/>
        <v>242.86</v>
      </c>
      <c r="Q2001" s="12" t="s">
        <v>8336</v>
      </c>
      <c r="R2001" s="1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 s="16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28</v>
      </c>
      <c r="P2002" s="10">
        <f t="shared" si="156"/>
        <v>67.92</v>
      </c>
      <c r="Q2002" s="12" t="s">
        <v>8336</v>
      </c>
      <c r="R2002" s="11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3500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 s="16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48</v>
      </c>
      <c r="P2003" s="10">
        <f t="shared" si="156"/>
        <v>1.04</v>
      </c>
      <c r="Q2003" s="12" t="s">
        <v>8317</v>
      </c>
      <c r="R2003" s="11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10500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 s="16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16</v>
      </c>
      <c r="P2004" s="10">
        <f t="shared" si="156"/>
        <v>1.23</v>
      </c>
      <c r="Q2004" s="12" t="s">
        <v>8317</v>
      </c>
      <c r="R2004" s="11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 s="16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14</v>
      </c>
      <c r="P2005" s="10">
        <f t="shared" si="156"/>
        <v>99.47</v>
      </c>
      <c r="Q2005" s="12" t="s">
        <v>8317</v>
      </c>
      <c r="R2005" s="11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 s="1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102</v>
      </c>
      <c r="P2006" s="10">
        <f t="shared" si="156"/>
        <v>4.7699999999999996</v>
      </c>
      <c r="Q2006" s="12" t="s">
        <v>8317</v>
      </c>
      <c r="R2006" s="11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 s="16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112</v>
      </c>
      <c r="P2007" s="10">
        <f t="shared" si="156"/>
        <v>8.83</v>
      </c>
      <c r="Q2007" s="12" t="s">
        <v>8317</v>
      </c>
      <c r="R2007" s="11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800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 s="16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211</v>
      </c>
      <c r="P2008" s="10">
        <f t="shared" si="156"/>
        <v>5.56</v>
      </c>
      <c r="Q2008" s="12" t="s">
        <v>8317</v>
      </c>
      <c r="R2008" s="11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 s="16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109</v>
      </c>
      <c r="P2009" s="10">
        <f t="shared" si="156"/>
        <v>12.31</v>
      </c>
      <c r="Q2009" s="12" t="s">
        <v>8317</v>
      </c>
      <c r="R2009" s="11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 s="16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17</v>
      </c>
      <c r="P2010" s="10">
        <f t="shared" si="156"/>
        <v>40.9</v>
      </c>
      <c r="Q2010" s="12" t="s">
        <v>8317</v>
      </c>
      <c r="R2010" s="11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 s="16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111</v>
      </c>
      <c r="P2011" s="10">
        <f t="shared" si="156"/>
        <v>4.2</v>
      </c>
      <c r="Q2011" s="12" t="s">
        <v>8317</v>
      </c>
      <c r="R2011" s="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 s="16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101</v>
      </c>
      <c r="P2012" s="10">
        <f t="shared" si="156"/>
        <v>0.96</v>
      </c>
      <c r="Q2012" s="12" t="s">
        <v>8317</v>
      </c>
      <c r="R2012" s="11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 s="16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111</v>
      </c>
      <c r="P2013" s="10">
        <f t="shared" si="156"/>
        <v>1.72</v>
      </c>
      <c r="Q2013" s="12" t="s">
        <v>8317</v>
      </c>
      <c r="R2013" s="11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 s="16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167</v>
      </c>
      <c r="P2014" s="10">
        <f t="shared" si="156"/>
        <v>9.1</v>
      </c>
      <c r="Q2014" s="12" t="s">
        <v>8317</v>
      </c>
      <c r="R2014" s="11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 s="16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111</v>
      </c>
      <c r="P2015" s="10">
        <f t="shared" si="156"/>
        <v>0.36</v>
      </c>
      <c r="Q2015" s="12" t="s">
        <v>8317</v>
      </c>
      <c r="R2015" s="11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 s="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111</v>
      </c>
      <c r="P2016" s="10">
        <f t="shared" si="156"/>
        <v>0.06</v>
      </c>
      <c r="Q2016" s="12" t="s">
        <v>8317</v>
      </c>
      <c r="R2016" s="11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 s="16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111</v>
      </c>
      <c r="P2017" s="10">
        <f t="shared" si="156"/>
        <v>10.25</v>
      </c>
      <c r="Q2017" s="12" t="s">
        <v>8317</v>
      </c>
      <c r="R2017" s="11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 s="16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101</v>
      </c>
      <c r="P2018" s="10">
        <f t="shared" si="156"/>
        <v>3.47</v>
      </c>
      <c r="Q2018" s="12" t="s">
        <v>8317</v>
      </c>
      <c r="R2018" s="11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 s="16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41</v>
      </c>
      <c r="P2019" s="10">
        <f t="shared" si="156"/>
        <v>3.89</v>
      </c>
      <c r="Q2019" s="12" t="s">
        <v>8317</v>
      </c>
      <c r="R2019" s="11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1500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 s="16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110</v>
      </c>
      <c r="P2020" s="10">
        <f t="shared" si="156"/>
        <v>3.68</v>
      </c>
      <c r="Q2020" s="12" t="s">
        <v>8317</v>
      </c>
      <c r="R2020" s="11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21000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 s="16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8</v>
      </c>
      <c r="P2021" s="10">
        <f t="shared" si="156"/>
        <v>0.93</v>
      </c>
      <c r="Q2021" s="12" t="s">
        <v>8317</v>
      </c>
      <c r="R2021" s="1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 s="16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127</v>
      </c>
      <c r="P2022" s="10">
        <f t="shared" si="156"/>
        <v>13.53</v>
      </c>
      <c r="Q2022" s="12" t="s">
        <v>8317</v>
      </c>
      <c r="R2022" s="11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 s="16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110</v>
      </c>
      <c r="P2023" s="10">
        <f t="shared" si="156"/>
        <v>17.38</v>
      </c>
      <c r="Q2023" s="12" t="s">
        <v>8317</v>
      </c>
      <c r="R2023" s="11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 s="16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110</v>
      </c>
      <c r="P2024" s="10">
        <f t="shared" si="156"/>
        <v>5.08</v>
      </c>
      <c r="Q2024" s="12" t="s">
        <v>8317</v>
      </c>
      <c r="R2024" s="11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 s="16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103</v>
      </c>
      <c r="P2025" s="10">
        <f t="shared" si="156"/>
        <v>4.67</v>
      </c>
      <c r="Q2025" s="12" t="s">
        <v>8317</v>
      </c>
      <c r="R2025" s="11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 s="1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</v>
      </c>
      <c r="P2026" s="10">
        <f t="shared" si="156"/>
        <v>15.58</v>
      </c>
      <c r="Q2026" s="12" t="s">
        <v>8317</v>
      </c>
      <c r="R2026" s="11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 s="16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109</v>
      </c>
      <c r="P2027" s="10">
        <f t="shared" si="156"/>
        <v>2.2400000000000002</v>
      </c>
      <c r="Q2027" s="12" t="s">
        <v>8317</v>
      </c>
      <c r="R2027" s="11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 s="16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5</v>
      </c>
      <c r="P2028" s="10">
        <f t="shared" si="156"/>
        <v>3.58</v>
      </c>
      <c r="Q2028" s="12" t="s">
        <v>8317</v>
      </c>
      <c r="R2028" s="11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 s="16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108</v>
      </c>
      <c r="P2029" s="10">
        <f t="shared" si="156"/>
        <v>3.01</v>
      </c>
      <c r="Q2029" s="12" t="s">
        <v>8317</v>
      </c>
      <c r="R2029" s="11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1000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 s="16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163</v>
      </c>
      <c r="P2030" s="10">
        <f t="shared" si="156"/>
        <v>20.57</v>
      </c>
      <c r="Q2030" s="12" t="s">
        <v>8317</v>
      </c>
      <c r="R2030" s="11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 s="16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162</v>
      </c>
      <c r="P2031" s="10">
        <f t="shared" si="156"/>
        <v>17.27</v>
      </c>
      <c r="Q2031" s="12" t="s">
        <v>8317</v>
      </c>
      <c r="R2031" s="1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 s="16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135</v>
      </c>
      <c r="P2032" s="10">
        <f t="shared" si="156"/>
        <v>2.59</v>
      </c>
      <c r="Q2032" s="12" t="s">
        <v>8317</v>
      </c>
      <c r="R2032" s="11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 s="16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108</v>
      </c>
      <c r="P2033" s="10">
        <f t="shared" si="156"/>
        <v>3.18</v>
      </c>
      <c r="Q2033" s="12" t="s">
        <v>8317</v>
      </c>
      <c r="R2033" s="11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 s="16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161</v>
      </c>
      <c r="P2034" s="10">
        <f t="shared" si="156"/>
        <v>3.04</v>
      </c>
      <c r="Q2034" s="12" t="s">
        <v>8317</v>
      </c>
      <c r="R2034" s="11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1570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 s="16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103</v>
      </c>
      <c r="P2035" s="10">
        <f t="shared" si="156"/>
        <v>10.220000000000001</v>
      </c>
      <c r="Q2035" s="12" t="s">
        <v>8317</v>
      </c>
      <c r="R2035" s="11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 s="1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107</v>
      </c>
      <c r="P2036" s="10">
        <f t="shared" si="156"/>
        <v>3.17</v>
      </c>
      <c r="Q2036" s="12" t="s">
        <v>8317</v>
      </c>
      <c r="R2036" s="11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 s="16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161</v>
      </c>
      <c r="P2037" s="10">
        <f t="shared" si="156"/>
        <v>2.5</v>
      </c>
      <c r="Q2037" s="12" t="s">
        <v>8317</v>
      </c>
      <c r="R2037" s="11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20000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 s="16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8</v>
      </c>
      <c r="P2038" s="10">
        <f t="shared" si="156"/>
        <v>1.89</v>
      </c>
      <c r="Q2038" s="12" t="s">
        <v>8317</v>
      </c>
      <c r="R2038" s="11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 s="16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119</v>
      </c>
      <c r="P2039" s="10">
        <f t="shared" si="156"/>
        <v>3.74</v>
      </c>
      <c r="Q2039" s="12" t="s">
        <v>8317</v>
      </c>
      <c r="R2039" s="11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 s="16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107</v>
      </c>
      <c r="P2040" s="10">
        <f t="shared" si="156"/>
        <v>7.85</v>
      </c>
      <c r="Q2040" s="12" t="s">
        <v>8317</v>
      </c>
      <c r="R2040" s="11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 s="16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106</v>
      </c>
      <c r="P2041" s="10">
        <f t="shared" si="156"/>
        <v>4.21</v>
      </c>
      <c r="Q2041" s="12" t="s">
        <v>8317</v>
      </c>
      <c r="R2041" s="1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 s="16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106</v>
      </c>
      <c r="P2042" s="10">
        <f t="shared" si="156"/>
        <v>5.87</v>
      </c>
      <c r="Q2042" s="12" t="s">
        <v>8317</v>
      </c>
      <c r="R2042" s="11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 s="16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106</v>
      </c>
      <c r="P2043" s="10">
        <f t="shared" si="156"/>
        <v>13.23</v>
      </c>
      <c r="Q2043" s="12" t="s">
        <v>8317</v>
      </c>
      <c r="R2043" s="11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 s="16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79</v>
      </c>
      <c r="P2044" s="10">
        <f t="shared" si="156"/>
        <v>11.29</v>
      </c>
      <c r="Q2044" s="12" t="s">
        <v>8317</v>
      </c>
      <c r="R2044" s="11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 s="16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16</v>
      </c>
      <c r="P2045" s="10">
        <f t="shared" si="156"/>
        <v>8.17</v>
      </c>
      <c r="Q2045" s="12" t="s">
        <v>8317</v>
      </c>
      <c r="R2045" s="11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 s="1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105</v>
      </c>
      <c r="P2046" s="10">
        <f t="shared" si="156"/>
        <v>8.76</v>
      </c>
      <c r="Q2046" s="12" t="s">
        <v>8317</v>
      </c>
      <c r="R2046" s="11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 s="16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105</v>
      </c>
      <c r="P2047" s="10">
        <f t="shared" si="156"/>
        <v>5.99</v>
      </c>
      <c r="Q2047" s="12" t="s">
        <v>8317</v>
      </c>
      <c r="R2047" s="11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14500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 s="16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11</v>
      </c>
      <c r="P2048" s="10">
        <f t="shared" si="156"/>
        <v>7.26</v>
      </c>
      <c r="Q2048" s="12" t="s">
        <v>8317</v>
      </c>
      <c r="R2048" s="11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15000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 s="16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11</v>
      </c>
      <c r="P2049" s="10">
        <f t="shared" si="156"/>
        <v>3.56</v>
      </c>
      <c r="Q2049" s="12" t="s">
        <v>8317</v>
      </c>
      <c r="R2049" s="11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 s="16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315</v>
      </c>
      <c r="P2050" s="10">
        <f t="shared" si="156"/>
        <v>1.1499999999999999</v>
      </c>
      <c r="Q2050" s="12" t="s">
        <v>8317</v>
      </c>
      <c r="R2050" s="11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 s="16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26</v>
      </c>
      <c r="P2051" s="10">
        <f t="shared" ref="P2051:P2114" si="161">IFERROR(ROUND(E2051/L2051,2),0)</f>
        <v>2.12</v>
      </c>
      <c r="Q2051" s="12" t="s">
        <v>8317</v>
      </c>
      <c r="R2051" s="1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 s="16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2</v>
      </c>
      <c r="P2052" s="10">
        <f t="shared" si="161"/>
        <v>9.24</v>
      </c>
      <c r="Q2052" s="12" t="s">
        <v>8317</v>
      </c>
      <c r="R2052" s="11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 s="16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393</v>
      </c>
      <c r="P2053" s="10">
        <f t="shared" si="161"/>
        <v>6.49</v>
      </c>
      <c r="Q2053" s="12" t="s">
        <v>8317</v>
      </c>
      <c r="R2053" s="11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3400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 s="16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46</v>
      </c>
      <c r="P2054" s="10">
        <f t="shared" si="161"/>
        <v>2.9</v>
      </c>
      <c r="Q2054" s="12" t="s">
        <v>8317</v>
      </c>
      <c r="R2054" s="11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1500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 s="16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105</v>
      </c>
      <c r="P2055" s="10">
        <f t="shared" si="161"/>
        <v>12.98</v>
      </c>
      <c r="Q2055" s="12" t="s">
        <v>8317</v>
      </c>
      <c r="R2055" s="11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1200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 s="1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130</v>
      </c>
      <c r="P2056" s="10">
        <f t="shared" si="161"/>
        <v>2.52</v>
      </c>
      <c r="Q2056" s="12" t="s">
        <v>8317</v>
      </c>
      <c r="R2056" s="11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 s="16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104</v>
      </c>
      <c r="P2057" s="10">
        <f t="shared" si="161"/>
        <v>15.5</v>
      </c>
      <c r="Q2057" s="12" t="s">
        <v>8317</v>
      </c>
      <c r="R2057" s="11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 s="16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130</v>
      </c>
      <c r="P2058" s="10">
        <f t="shared" si="161"/>
        <v>2.82</v>
      </c>
      <c r="Q2058" s="12" t="s">
        <v>8317</v>
      </c>
      <c r="R2058" s="11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 s="16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104</v>
      </c>
      <c r="P2059" s="10">
        <f t="shared" si="161"/>
        <v>2.34</v>
      </c>
      <c r="Q2059" s="12" t="s">
        <v>8317</v>
      </c>
      <c r="R2059" s="11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 s="16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312</v>
      </c>
      <c r="P2060" s="10">
        <f t="shared" si="161"/>
        <v>3.8</v>
      </c>
      <c r="Q2060" s="12" t="s">
        <v>8317</v>
      </c>
      <c r="R2060" s="11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 s="16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104</v>
      </c>
      <c r="P2061" s="10">
        <f t="shared" si="161"/>
        <v>4.1500000000000004</v>
      </c>
      <c r="Q2061" s="12" t="s">
        <v>8317</v>
      </c>
      <c r="R2061" s="1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 s="16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104</v>
      </c>
      <c r="P2062" s="10">
        <f t="shared" si="161"/>
        <v>1.1399999999999999</v>
      </c>
      <c r="Q2062" s="12" t="s">
        <v>8317</v>
      </c>
      <c r="R2062" s="11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7500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 s="16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21</v>
      </c>
      <c r="P2063" s="10">
        <f t="shared" si="161"/>
        <v>44.43</v>
      </c>
      <c r="Q2063" s="12" t="s">
        <v>8317</v>
      </c>
      <c r="R2063" s="11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 s="16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104</v>
      </c>
      <c r="P2064" s="10">
        <f t="shared" si="161"/>
        <v>7.65</v>
      </c>
      <c r="Q2064" s="12" t="s">
        <v>8317</v>
      </c>
      <c r="R2064" s="11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1400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 s="16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111</v>
      </c>
      <c r="P2065" s="10">
        <f t="shared" si="161"/>
        <v>31.63</v>
      </c>
      <c r="Q2065" s="12" t="s">
        <v>8317</v>
      </c>
      <c r="R2065" s="11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500000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 s="1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0</v>
      </c>
      <c r="P2066" s="10">
        <f t="shared" si="161"/>
        <v>0.27</v>
      </c>
      <c r="Q2066" s="12" t="s">
        <v>8317</v>
      </c>
      <c r="R2066" s="11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 s="16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129</v>
      </c>
      <c r="P2067" s="10">
        <f t="shared" si="161"/>
        <v>0.99</v>
      </c>
      <c r="Q2067" s="12" t="s">
        <v>8317</v>
      </c>
      <c r="R2067" s="11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 s="16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17</v>
      </c>
      <c r="P2068" s="10">
        <f t="shared" si="161"/>
        <v>23.75</v>
      </c>
      <c r="Q2068" s="12" t="s">
        <v>8317</v>
      </c>
      <c r="R2068" s="11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 s="16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154</v>
      </c>
      <c r="P2069" s="10">
        <f t="shared" si="161"/>
        <v>153.80000000000001</v>
      </c>
      <c r="Q2069" s="12" t="s">
        <v>8317</v>
      </c>
      <c r="R2069" s="11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 s="16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102</v>
      </c>
      <c r="P2070" s="10">
        <f t="shared" si="161"/>
        <v>20.22</v>
      </c>
      <c r="Q2070" s="12" t="s">
        <v>8317</v>
      </c>
      <c r="R2070" s="11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 s="16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102</v>
      </c>
      <c r="P2071" s="10">
        <f t="shared" si="161"/>
        <v>5.84</v>
      </c>
      <c r="Q2071" s="12" t="s">
        <v>8317</v>
      </c>
      <c r="R2071" s="1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600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 s="16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256</v>
      </c>
      <c r="P2072" s="10">
        <f t="shared" si="161"/>
        <v>1</v>
      </c>
      <c r="Q2072" s="12" t="s">
        <v>8317</v>
      </c>
      <c r="R2072" s="11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 s="16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102</v>
      </c>
      <c r="P2073" s="10">
        <f t="shared" si="161"/>
        <v>5.52</v>
      </c>
      <c r="Q2073" s="12" t="s">
        <v>8317</v>
      </c>
      <c r="R2073" s="11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 s="16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153</v>
      </c>
      <c r="P2074" s="10">
        <f t="shared" si="161"/>
        <v>4.38</v>
      </c>
      <c r="Q2074" s="12" t="s">
        <v>8317</v>
      </c>
      <c r="R2074" s="11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 s="16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</v>
      </c>
      <c r="P2075" s="10">
        <f t="shared" si="161"/>
        <v>3.26</v>
      </c>
      <c r="Q2075" s="12" t="s">
        <v>8317</v>
      </c>
      <c r="R2075" s="11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 s="1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153</v>
      </c>
      <c r="P2076" s="10">
        <f t="shared" si="161"/>
        <v>510.67</v>
      </c>
      <c r="Q2076" s="12" t="s">
        <v>8317</v>
      </c>
      <c r="R2076" s="11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 s="16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3</v>
      </c>
      <c r="P2077" s="10">
        <f t="shared" si="161"/>
        <v>0.19</v>
      </c>
      <c r="Q2077" s="12" t="s">
        <v>8317</v>
      </c>
      <c r="R2077" s="11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 s="16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102</v>
      </c>
      <c r="P2078" s="10">
        <f t="shared" si="161"/>
        <v>0.18</v>
      </c>
      <c r="Q2078" s="12" t="s">
        <v>8317</v>
      </c>
      <c r="R2078" s="11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 s="16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20</v>
      </c>
      <c r="P2079" s="10">
        <f t="shared" si="161"/>
        <v>8.1199999999999992</v>
      </c>
      <c r="Q2079" s="12" t="s">
        <v>8317</v>
      </c>
      <c r="R2079" s="11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 s="16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102</v>
      </c>
      <c r="P2080" s="10">
        <f t="shared" si="161"/>
        <v>31.77</v>
      </c>
      <c r="Q2080" s="12" t="s">
        <v>8317</v>
      </c>
      <c r="R2080" s="11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 s="16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101</v>
      </c>
      <c r="P2081" s="10">
        <f t="shared" si="161"/>
        <v>2.5099999999999998</v>
      </c>
      <c r="Q2081" s="12" t="s">
        <v>8317</v>
      </c>
      <c r="R2081" s="1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 s="16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101</v>
      </c>
      <c r="P2082" s="10">
        <f t="shared" si="161"/>
        <v>30.42</v>
      </c>
      <c r="Q2082" s="12" t="s">
        <v>8317</v>
      </c>
      <c r="R2082" s="11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 s="16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30</v>
      </c>
      <c r="P2083" s="10">
        <f t="shared" si="161"/>
        <v>27.64</v>
      </c>
      <c r="Q2083" s="12" t="s">
        <v>8323</v>
      </c>
      <c r="R2083" s="11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 s="16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101</v>
      </c>
      <c r="P2084" s="10">
        <f t="shared" si="161"/>
        <v>39.950000000000003</v>
      </c>
      <c r="Q2084" s="12" t="s">
        <v>8323</v>
      </c>
      <c r="R2084" s="11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 s="16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101</v>
      </c>
      <c r="P2085" s="10">
        <f t="shared" si="161"/>
        <v>60.6</v>
      </c>
      <c r="Q2085" s="12" t="s">
        <v>8323</v>
      </c>
      <c r="R2085" s="11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 s="1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101</v>
      </c>
      <c r="P2086" s="10">
        <f t="shared" si="161"/>
        <v>32.85</v>
      </c>
      <c r="Q2086" s="12" t="s">
        <v>8323</v>
      </c>
      <c r="R2086" s="11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 s="16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101</v>
      </c>
      <c r="P2087" s="10">
        <f t="shared" si="161"/>
        <v>18.190000000000001</v>
      </c>
      <c r="Q2087" s="12" t="s">
        <v>8323</v>
      </c>
      <c r="R2087" s="11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 s="16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116</v>
      </c>
      <c r="P2088" s="10">
        <f t="shared" si="161"/>
        <v>43.14</v>
      </c>
      <c r="Q2088" s="12" t="s">
        <v>8323</v>
      </c>
      <c r="R2088" s="11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 s="16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101</v>
      </c>
      <c r="P2089" s="10">
        <f t="shared" si="161"/>
        <v>60.4</v>
      </c>
      <c r="Q2089" s="12" t="s">
        <v>8323</v>
      </c>
      <c r="R2089" s="11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 s="16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101</v>
      </c>
      <c r="P2090" s="10">
        <f t="shared" si="161"/>
        <v>20.13</v>
      </c>
      <c r="Q2090" s="12" t="s">
        <v>8323</v>
      </c>
      <c r="R2090" s="11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 s="16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126</v>
      </c>
      <c r="P2091" s="10">
        <f t="shared" si="161"/>
        <v>24.29</v>
      </c>
      <c r="Q2091" s="12" t="s">
        <v>8323</v>
      </c>
      <c r="R2091" s="1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10000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 s="16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15</v>
      </c>
      <c r="P2092" s="10">
        <f t="shared" si="161"/>
        <v>9.41</v>
      </c>
      <c r="Q2092" s="12" t="s">
        <v>8323</v>
      </c>
      <c r="R2092" s="11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 s="16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100</v>
      </c>
      <c r="P2093" s="10">
        <f t="shared" si="161"/>
        <v>6.12</v>
      </c>
      <c r="Q2093" s="12" t="s">
        <v>8323</v>
      </c>
      <c r="R2093" s="11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 s="16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125</v>
      </c>
      <c r="P2094" s="10">
        <f t="shared" si="161"/>
        <v>27.33</v>
      </c>
      <c r="Q2094" s="12" t="s">
        <v>8323</v>
      </c>
      <c r="R2094" s="11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 s="16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100</v>
      </c>
      <c r="P2095" s="10">
        <f t="shared" si="161"/>
        <v>65.33</v>
      </c>
      <c r="Q2095" s="12" t="s">
        <v>8323</v>
      </c>
      <c r="R2095" s="11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 s="1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100</v>
      </c>
      <c r="P2096" s="10">
        <f t="shared" si="161"/>
        <v>20.85</v>
      </c>
      <c r="Q2096" s="12" t="s">
        <v>8323</v>
      </c>
      <c r="R2096" s="11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 s="16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68.22</v>
      </c>
      <c r="Q2097" s="12" t="s">
        <v>8323</v>
      </c>
      <c r="R2097" s="11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 s="16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100</v>
      </c>
      <c r="P2098" s="10">
        <f t="shared" si="161"/>
        <v>107.16</v>
      </c>
      <c r="Q2098" s="12" t="s">
        <v>8323</v>
      </c>
      <c r="R2098" s="11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 s="16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103</v>
      </c>
      <c r="P2099" s="10">
        <f t="shared" si="161"/>
        <v>39.47</v>
      </c>
      <c r="Q2099" s="12" t="s">
        <v>8323</v>
      </c>
      <c r="R2099" s="11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 s="16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46.88</v>
      </c>
      <c r="Q2100" s="12" t="s">
        <v>8323</v>
      </c>
      <c r="R2100" s="11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1200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 s="16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125</v>
      </c>
      <c r="P2101" s="10">
        <f t="shared" si="161"/>
        <v>23.81</v>
      </c>
      <c r="Q2101" s="12" t="s">
        <v>8323</v>
      </c>
      <c r="R2101" s="1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 s="16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100</v>
      </c>
      <c r="P2102" s="10">
        <f t="shared" si="161"/>
        <v>55.56</v>
      </c>
      <c r="Q2102" s="12" t="s">
        <v>8323</v>
      </c>
      <c r="R2102" s="11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 s="16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100</v>
      </c>
      <c r="P2103" s="10">
        <f t="shared" si="161"/>
        <v>34.090000000000003</v>
      </c>
      <c r="Q2103" s="12" t="s">
        <v>8323</v>
      </c>
      <c r="R2103" s="11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 s="16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100</v>
      </c>
      <c r="P2104" s="10">
        <f t="shared" si="161"/>
        <v>39.47</v>
      </c>
      <c r="Q2104" s="12" t="s">
        <v>8323</v>
      </c>
      <c r="R2104" s="11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 s="16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100</v>
      </c>
      <c r="P2105" s="10">
        <f t="shared" si="161"/>
        <v>13.04</v>
      </c>
      <c r="Q2105" s="12" t="s">
        <v>8323</v>
      </c>
      <c r="R2105" s="11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10000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 s="1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15</v>
      </c>
      <c r="P2106" s="10">
        <f t="shared" si="161"/>
        <v>40.54</v>
      </c>
      <c r="Q2106" s="12" t="s">
        <v>8323</v>
      </c>
      <c r="R2106" s="11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 s="16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3</v>
      </c>
      <c r="P2107" s="10">
        <f t="shared" si="161"/>
        <v>15.08</v>
      </c>
      <c r="Q2107" s="12" t="s">
        <v>8323</v>
      </c>
      <c r="R2107" s="11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 s="16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15</v>
      </c>
      <c r="P2108" s="10">
        <f t="shared" si="161"/>
        <v>33.770000000000003</v>
      </c>
      <c r="Q2108" s="12" t="s">
        <v>8323</v>
      </c>
      <c r="R2108" s="11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 s="16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198</v>
      </c>
      <c r="P2109" s="10">
        <f t="shared" si="161"/>
        <v>25.6</v>
      </c>
      <c r="Q2109" s="12" t="s">
        <v>8323</v>
      </c>
      <c r="R2109" s="11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 s="16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</v>
      </c>
      <c r="P2110" s="10">
        <f t="shared" si="161"/>
        <v>7.7</v>
      </c>
      <c r="Q2110" s="12" t="s">
        <v>8323</v>
      </c>
      <c r="R2110" s="11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 s="16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137</v>
      </c>
      <c r="P2111" s="10">
        <f t="shared" si="161"/>
        <v>36.65</v>
      </c>
      <c r="Q2111" s="12" t="s">
        <v>8323</v>
      </c>
      <c r="R2111" s="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3500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 s="16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42</v>
      </c>
      <c r="P2112" s="10">
        <f t="shared" si="161"/>
        <v>38.549999999999997</v>
      </c>
      <c r="Q2112" s="12" t="s">
        <v>8323</v>
      </c>
      <c r="R2112" s="11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 s="16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29</v>
      </c>
      <c r="P2113" s="10">
        <f t="shared" si="161"/>
        <v>37.56</v>
      </c>
      <c r="Q2113" s="12" t="s">
        <v>8323</v>
      </c>
      <c r="R2113" s="11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 s="16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49</v>
      </c>
      <c r="P2114" s="10">
        <f t="shared" si="161"/>
        <v>133.18</v>
      </c>
      <c r="Q2114" s="12" t="s">
        <v>8323</v>
      </c>
      <c r="R2114" s="11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 s="16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</v>
      </c>
      <c r="P2115" s="10">
        <f t="shared" ref="P2115:P2178" si="166">IFERROR(ROUND(E2115/L2115,2),0)</f>
        <v>13.65</v>
      </c>
      <c r="Q2115" s="12" t="s">
        <v>8323</v>
      </c>
      <c r="R2115" s="11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 s="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146</v>
      </c>
      <c r="P2116" s="10">
        <f t="shared" si="166"/>
        <v>9.93</v>
      </c>
      <c r="Q2116" s="12" t="s">
        <v>8323</v>
      </c>
      <c r="R2116" s="11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 s="16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146</v>
      </c>
      <c r="P2117" s="10">
        <f t="shared" si="166"/>
        <v>40.42</v>
      </c>
      <c r="Q2117" s="12" t="s">
        <v>8323</v>
      </c>
      <c r="R2117" s="11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18000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 s="16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8</v>
      </c>
      <c r="P2118" s="10">
        <f t="shared" si="166"/>
        <v>15.82</v>
      </c>
      <c r="Q2118" s="12" t="s">
        <v>8323</v>
      </c>
      <c r="R2118" s="11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 s="16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145</v>
      </c>
      <c r="P2119" s="10">
        <f t="shared" si="166"/>
        <v>41.29</v>
      </c>
      <c r="Q2119" s="12" t="s">
        <v>8323</v>
      </c>
      <c r="R2119" s="11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 s="16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14</v>
      </c>
      <c r="P2120" s="10">
        <f t="shared" si="166"/>
        <v>84.59</v>
      </c>
      <c r="Q2120" s="12" t="s">
        <v>8323</v>
      </c>
      <c r="R2120" s="11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 s="16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120</v>
      </c>
      <c r="P2121" s="10">
        <f t="shared" si="166"/>
        <v>65.319999999999993</v>
      </c>
      <c r="Q2121" s="12" t="s">
        <v>8323</v>
      </c>
      <c r="R2121" s="1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 s="16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180</v>
      </c>
      <c r="P2122" s="10">
        <f t="shared" si="166"/>
        <v>20.81</v>
      </c>
      <c r="Q2122" s="12" t="s">
        <v>8323</v>
      </c>
      <c r="R2122" s="11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 s="16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956</v>
      </c>
      <c r="P2123" s="10">
        <f t="shared" si="166"/>
        <v>143.4</v>
      </c>
      <c r="Q2123" s="12" t="s">
        <v>8331</v>
      </c>
      <c r="R2123" s="11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 s="16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477</v>
      </c>
      <c r="Q2124" s="12" t="s">
        <v>8331</v>
      </c>
      <c r="R2124" s="11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 s="16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102</v>
      </c>
      <c r="P2125" s="10">
        <f t="shared" si="166"/>
        <v>286.01</v>
      </c>
      <c r="Q2125" s="12" t="s">
        <v>8331</v>
      </c>
      <c r="R2125" s="11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 s="1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4</v>
      </c>
      <c r="P2126" s="10">
        <f t="shared" si="166"/>
        <v>283.8</v>
      </c>
      <c r="Q2126" s="12" t="s">
        <v>8331</v>
      </c>
      <c r="R2126" s="11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 s="16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26</v>
      </c>
      <c r="P2127" s="10">
        <f t="shared" si="166"/>
        <v>52.48</v>
      </c>
      <c r="Q2127" s="12" t="s">
        <v>8331</v>
      </c>
      <c r="R2127" s="11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 s="16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37</v>
      </c>
      <c r="P2128" s="10">
        <f t="shared" si="166"/>
        <v>708</v>
      </c>
      <c r="Q2128" s="12" t="s">
        <v>8331</v>
      </c>
      <c r="R2128" s="11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 s="16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156</v>
      </c>
      <c r="P2129" s="10">
        <f t="shared" si="166"/>
        <v>5.97</v>
      </c>
      <c r="Q2129" s="12" t="s">
        <v>8331</v>
      </c>
      <c r="R2129" s="11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12000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 s="16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12</v>
      </c>
      <c r="P2130" s="10">
        <f t="shared" si="166"/>
        <v>1405</v>
      </c>
      <c r="Q2130" s="12" t="s">
        <v>8331</v>
      </c>
      <c r="R2130" s="11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 s="16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26</v>
      </c>
      <c r="P2131" s="10">
        <f t="shared" si="166"/>
        <v>117.08</v>
      </c>
      <c r="Q2131" s="12" t="s">
        <v>8331</v>
      </c>
      <c r="R2131" s="1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 s="16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28</v>
      </c>
      <c r="P2132" s="10">
        <f t="shared" si="166"/>
        <v>350.5</v>
      </c>
      <c r="Q2132" s="12" t="s">
        <v>8331</v>
      </c>
      <c r="R2132" s="11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 s="16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117</v>
      </c>
      <c r="P2133" s="10">
        <f t="shared" si="166"/>
        <v>466.67</v>
      </c>
      <c r="Q2133" s="12" t="s">
        <v>8331</v>
      </c>
      <c r="R2133" s="11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 s="16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47</v>
      </c>
      <c r="P2134" s="10">
        <f t="shared" si="166"/>
        <v>14.12</v>
      </c>
      <c r="Q2134" s="12" t="s">
        <v>8331</v>
      </c>
      <c r="R2134" s="11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 s="16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43</v>
      </c>
      <c r="P2135" s="10">
        <f t="shared" si="166"/>
        <v>465</v>
      </c>
      <c r="Q2135" s="12" t="s">
        <v>8331</v>
      </c>
      <c r="R2135" s="11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1395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 s="1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100</v>
      </c>
      <c r="P2136" s="10">
        <f t="shared" si="166"/>
        <v>465</v>
      </c>
      <c r="Q2136" s="12" t="s">
        <v>8331</v>
      </c>
      <c r="R2136" s="11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 s="16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107</v>
      </c>
      <c r="P2137" s="10">
        <f t="shared" si="166"/>
        <v>63.23</v>
      </c>
      <c r="Q2137" s="12" t="s">
        <v>8331</v>
      </c>
      <c r="R2137" s="11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 s="16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185</v>
      </c>
      <c r="P2138" s="10">
        <f t="shared" si="166"/>
        <v>347.5</v>
      </c>
      <c r="Q2138" s="12" t="s">
        <v>8331</v>
      </c>
      <c r="R2138" s="11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 s="16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5</v>
      </c>
      <c r="P2139" s="10">
        <f t="shared" si="166"/>
        <v>2.6</v>
      </c>
      <c r="Q2139" s="12" t="s">
        <v>8331</v>
      </c>
      <c r="R2139" s="11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 s="16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6</v>
      </c>
      <c r="P2140" s="10">
        <f t="shared" si="166"/>
        <v>115.58</v>
      </c>
      <c r="Q2140" s="12" t="s">
        <v>8331</v>
      </c>
      <c r="R2140" s="11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 s="16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12</v>
      </c>
      <c r="P2141" s="10">
        <f t="shared" si="166"/>
        <v>24.71</v>
      </c>
      <c r="Q2141" s="12" t="s">
        <v>8331</v>
      </c>
      <c r="R2141" s="1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 s="16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138</v>
      </c>
      <c r="P2142" s="10">
        <f t="shared" si="166"/>
        <v>125.64</v>
      </c>
      <c r="Q2142" s="12" t="s">
        <v>8331</v>
      </c>
      <c r="R2142" s="11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 s="16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15</v>
      </c>
      <c r="P2143" s="10">
        <f t="shared" si="166"/>
        <v>0</v>
      </c>
      <c r="Q2143" s="12" t="s">
        <v>8331</v>
      </c>
      <c r="R2143" s="11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 s="16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137</v>
      </c>
      <c r="P2144" s="10">
        <f t="shared" si="166"/>
        <v>114.51</v>
      </c>
      <c r="Q2144" s="12" t="s">
        <v>8331</v>
      </c>
      <c r="R2144" s="11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 s="16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458</v>
      </c>
      <c r="P2145" s="10">
        <f t="shared" si="166"/>
        <v>274.64999999999998</v>
      </c>
      <c r="Q2145" s="12" t="s">
        <v>8331</v>
      </c>
      <c r="R2145" s="11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 s="1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114</v>
      </c>
      <c r="P2146" s="10">
        <f t="shared" si="166"/>
        <v>57.08</v>
      </c>
      <c r="Q2146" s="12" t="s">
        <v>8331</v>
      </c>
      <c r="R2146" s="11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 s="16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105</v>
      </c>
      <c r="P2147" s="10">
        <f t="shared" si="166"/>
        <v>15.36</v>
      </c>
      <c r="Q2147" s="12" t="s">
        <v>8331</v>
      </c>
      <c r="R2147" s="11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150000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 s="16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1</v>
      </c>
      <c r="P2148" s="10">
        <f t="shared" si="166"/>
        <v>1366</v>
      </c>
      <c r="Q2148" s="12" t="s">
        <v>8331</v>
      </c>
      <c r="R2148" s="11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1328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 s="16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103</v>
      </c>
      <c r="P2149" s="10">
        <f t="shared" si="166"/>
        <v>24.84</v>
      </c>
      <c r="Q2149" s="12" t="s">
        <v>8331</v>
      </c>
      <c r="R2149" s="11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 s="16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171</v>
      </c>
      <c r="P2150" s="10">
        <f t="shared" si="166"/>
        <v>682.5</v>
      </c>
      <c r="Q2150" s="12" t="s">
        <v>8331</v>
      </c>
      <c r="R2150" s="11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 s="16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114</v>
      </c>
      <c r="P2151" s="10">
        <f t="shared" si="166"/>
        <v>0</v>
      </c>
      <c r="Q2151" s="12" t="s">
        <v>8331</v>
      </c>
      <c r="R2151" s="1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 s="16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27</v>
      </c>
      <c r="P2152" s="10">
        <f t="shared" si="166"/>
        <v>340.5</v>
      </c>
      <c r="Q2152" s="12" t="s">
        <v>8331</v>
      </c>
      <c r="R2152" s="11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 s="16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109</v>
      </c>
      <c r="P2153" s="10">
        <f t="shared" si="166"/>
        <v>226.83</v>
      </c>
      <c r="Q2153" s="12" t="s">
        <v>8331</v>
      </c>
      <c r="R2153" s="11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1000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 s="16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136</v>
      </c>
      <c r="P2154" s="10">
        <f t="shared" si="166"/>
        <v>340</v>
      </c>
      <c r="Q2154" s="12" t="s">
        <v>8331</v>
      </c>
      <c r="R2154" s="11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800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 s="16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170</v>
      </c>
      <c r="P2155" s="10">
        <f t="shared" si="166"/>
        <v>340</v>
      </c>
      <c r="Q2155" s="12" t="s">
        <v>8331</v>
      </c>
      <c r="R2155" s="11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 s="1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2702</v>
      </c>
      <c r="P2156" s="10">
        <f t="shared" si="166"/>
        <v>675.5</v>
      </c>
      <c r="Q2156" s="12" t="s">
        <v>8331</v>
      </c>
      <c r="R2156" s="11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2000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 s="16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68</v>
      </c>
      <c r="P2157" s="10">
        <f t="shared" si="166"/>
        <v>270.2</v>
      </c>
      <c r="Q2157" s="12" t="s">
        <v>8331</v>
      </c>
      <c r="R2157" s="11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1000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 s="16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135</v>
      </c>
      <c r="P2158" s="10">
        <f t="shared" si="166"/>
        <v>16.28</v>
      </c>
      <c r="Q2158" s="12" t="s">
        <v>8331</v>
      </c>
      <c r="R2158" s="11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 s="16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135</v>
      </c>
      <c r="P2159" s="10">
        <f t="shared" si="166"/>
        <v>23.62</v>
      </c>
      <c r="Q2159" s="12" t="s">
        <v>8331</v>
      </c>
      <c r="R2159" s="11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 s="16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41</v>
      </c>
      <c r="P2160" s="10">
        <f t="shared" si="166"/>
        <v>4.32</v>
      </c>
      <c r="Q2160" s="12" t="s">
        <v>8331</v>
      </c>
      <c r="R2160" s="11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 s="16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122</v>
      </c>
      <c r="P2161" s="10">
        <f t="shared" si="166"/>
        <v>671.01</v>
      </c>
      <c r="Q2161" s="12" t="s">
        <v>8331</v>
      </c>
      <c r="R2161" s="1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 s="16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134</v>
      </c>
      <c r="P2162" s="10">
        <f t="shared" si="166"/>
        <v>83.5</v>
      </c>
      <c r="Q2162" s="12" t="s">
        <v>8331</v>
      </c>
      <c r="R2162" s="11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 s="16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9</v>
      </c>
      <c r="P2163" s="10">
        <f t="shared" si="166"/>
        <v>102.69</v>
      </c>
      <c r="Q2163" s="12" t="s">
        <v>8323</v>
      </c>
      <c r="R2163" s="11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 s="16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3</v>
      </c>
      <c r="P2164" s="10">
        <f t="shared" si="166"/>
        <v>22.98</v>
      </c>
      <c r="Q2164" s="12" t="s">
        <v>8323</v>
      </c>
      <c r="R2164" s="11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 s="16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9</v>
      </c>
      <c r="P2165" s="10">
        <f t="shared" si="166"/>
        <v>30.27</v>
      </c>
      <c r="Q2165" s="12" t="s">
        <v>8323</v>
      </c>
      <c r="R2165" s="11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 s="1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116</v>
      </c>
      <c r="P2166" s="10">
        <f t="shared" si="166"/>
        <v>16.02</v>
      </c>
      <c r="Q2166" s="12" t="s">
        <v>8323</v>
      </c>
      <c r="R2166" s="11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1200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 s="16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111</v>
      </c>
      <c r="P2167" s="10">
        <f t="shared" si="166"/>
        <v>11.37</v>
      </c>
      <c r="Q2167" s="12" t="s">
        <v>8323</v>
      </c>
      <c r="R2167" s="11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 s="16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133</v>
      </c>
      <c r="P2168" s="10">
        <f t="shared" si="166"/>
        <v>41.56</v>
      </c>
      <c r="Q2168" s="12" t="s">
        <v>8323</v>
      </c>
      <c r="R2168" s="11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 s="16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106</v>
      </c>
      <c r="P2169" s="10">
        <f t="shared" si="166"/>
        <v>166</v>
      </c>
      <c r="Q2169" s="12" t="s">
        <v>8323</v>
      </c>
      <c r="R2169" s="11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 s="16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133</v>
      </c>
      <c r="P2170" s="10">
        <f t="shared" si="166"/>
        <v>3.9</v>
      </c>
      <c r="Q2170" s="12" t="s">
        <v>8323</v>
      </c>
      <c r="R2170" s="11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 s="16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17</v>
      </c>
      <c r="P2171" s="10">
        <f t="shared" si="166"/>
        <v>188.86</v>
      </c>
      <c r="Q2171" s="12" t="s">
        <v>8323</v>
      </c>
      <c r="R2171" s="1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 s="16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120</v>
      </c>
      <c r="P2172" s="10">
        <f t="shared" si="166"/>
        <v>69.42</v>
      </c>
      <c r="Q2172" s="12" t="s">
        <v>8323</v>
      </c>
      <c r="R2172" s="11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 s="16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105</v>
      </c>
      <c r="P2173" s="10">
        <f t="shared" si="166"/>
        <v>28</v>
      </c>
      <c r="Q2173" s="12" t="s">
        <v>8323</v>
      </c>
      <c r="R2173" s="11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 s="16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44</v>
      </c>
      <c r="P2174" s="10">
        <f t="shared" si="166"/>
        <v>101.15</v>
      </c>
      <c r="Q2174" s="12" t="s">
        <v>8323</v>
      </c>
      <c r="R2174" s="11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 s="16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131</v>
      </c>
      <c r="P2175" s="10">
        <f t="shared" si="166"/>
        <v>14.58</v>
      </c>
      <c r="Q2175" s="12" t="s">
        <v>8323</v>
      </c>
      <c r="R2175" s="11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 s="1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7</v>
      </c>
      <c r="P2176" s="10">
        <f t="shared" si="166"/>
        <v>20.73</v>
      </c>
      <c r="Q2176" s="12" t="s">
        <v>8323</v>
      </c>
      <c r="R2176" s="11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 s="16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1</v>
      </c>
      <c r="P2177" s="10">
        <f t="shared" si="166"/>
        <v>50.19</v>
      </c>
      <c r="Q2177" s="12" t="s">
        <v>8323</v>
      </c>
      <c r="R2177" s="11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 s="16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65</v>
      </c>
      <c r="P2178" s="10">
        <f t="shared" si="166"/>
        <v>18.34</v>
      </c>
      <c r="Q2178" s="12" t="s">
        <v>8323</v>
      </c>
      <c r="R2178" s="11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 s="16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0">
        <f t="shared" ref="P2179:P2242" si="171">IFERROR(ROUND(E2179/L2179,2),0)</f>
        <v>34.24</v>
      </c>
      <c r="Q2179" s="12" t="s">
        <v>8323</v>
      </c>
      <c r="R2179" s="11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8000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 s="16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16</v>
      </c>
      <c r="P2180" s="10">
        <f t="shared" si="171"/>
        <v>1.51</v>
      </c>
      <c r="Q2180" s="12" t="s">
        <v>8323</v>
      </c>
      <c r="R2180" s="11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 s="16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104</v>
      </c>
      <c r="P2181" s="10">
        <f t="shared" si="171"/>
        <v>61.9</v>
      </c>
      <c r="Q2181" s="12" t="s">
        <v>8323</v>
      </c>
      <c r="R2181" s="1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 s="16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6</v>
      </c>
      <c r="P2182" s="10">
        <f t="shared" si="171"/>
        <v>16.63</v>
      </c>
      <c r="Q2182" s="12" t="s">
        <v>8323</v>
      </c>
      <c r="R2182" s="11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15000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 s="16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9</v>
      </c>
      <c r="P2183" s="10">
        <f t="shared" si="171"/>
        <v>24.45</v>
      </c>
      <c r="Q2183" s="12" t="s">
        <v>8331</v>
      </c>
      <c r="R2183" s="11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1050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 s="16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123</v>
      </c>
      <c r="P2184" s="10">
        <f t="shared" si="171"/>
        <v>3.64</v>
      </c>
      <c r="Q2184" s="12" t="s">
        <v>8331</v>
      </c>
      <c r="R2184" s="11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 s="16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11</v>
      </c>
      <c r="P2185" s="10">
        <f t="shared" si="171"/>
        <v>4.63</v>
      </c>
      <c r="Q2185" s="12" t="s">
        <v>8331</v>
      </c>
      <c r="R2185" s="11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 s="1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143</v>
      </c>
      <c r="P2186" s="10">
        <f t="shared" si="171"/>
        <v>4.8499999999999996</v>
      </c>
      <c r="Q2186" s="12" t="s">
        <v>8331</v>
      </c>
      <c r="R2186" s="11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 s="16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41</v>
      </c>
      <c r="P2187" s="10">
        <f t="shared" si="171"/>
        <v>2.06</v>
      </c>
      <c r="Q2187" s="12" t="s">
        <v>8331</v>
      </c>
      <c r="R2187" s="11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 s="16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171</v>
      </c>
      <c r="P2188" s="10">
        <f t="shared" si="171"/>
        <v>3.28</v>
      </c>
      <c r="Q2188" s="12" t="s">
        <v>8331</v>
      </c>
      <c r="R2188" s="11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 s="16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128</v>
      </c>
      <c r="P2189" s="10">
        <f t="shared" si="171"/>
        <v>0.36</v>
      </c>
      <c r="Q2189" s="12" t="s">
        <v>8331</v>
      </c>
      <c r="R2189" s="11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 s="16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128</v>
      </c>
      <c r="P2190" s="10">
        <f t="shared" si="171"/>
        <v>2.4900000000000002</v>
      </c>
      <c r="Q2190" s="12" t="s">
        <v>8331</v>
      </c>
      <c r="R2190" s="11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 s="16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128</v>
      </c>
      <c r="P2191" s="10">
        <f t="shared" si="171"/>
        <v>14.55</v>
      </c>
      <c r="Q2191" s="12" t="s">
        <v>8331</v>
      </c>
      <c r="R2191" s="1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 s="16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36</v>
      </c>
      <c r="P2192" s="10">
        <f t="shared" si="171"/>
        <v>2.38</v>
      </c>
      <c r="Q2192" s="12" t="s">
        <v>8331</v>
      </c>
      <c r="R2192" s="11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 s="16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128</v>
      </c>
      <c r="P2193" s="10">
        <f t="shared" si="171"/>
        <v>51</v>
      </c>
      <c r="Q2193" s="12" t="s">
        <v>8331</v>
      </c>
      <c r="R2193" s="11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 s="16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127</v>
      </c>
      <c r="P2194" s="10">
        <f t="shared" si="171"/>
        <v>0.39</v>
      </c>
      <c r="Q2194" s="12" t="s">
        <v>8331</v>
      </c>
      <c r="R2194" s="11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 s="16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212</v>
      </c>
      <c r="P2195" s="10">
        <f t="shared" si="171"/>
        <v>1.42</v>
      </c>
      <c r="Q2195" s="12" t="s">
        <v>8331</v>
      </c>
      <c r="R2195" s="11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 s="1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127</v>
      </c>
      <c r="P2196" s="10">
        <f t="shared" si="171"/>
        <v>1.45</v>
      </c>
      <c r="Q2196" s="12" t="s">
        <v>8331</v>
      </c>
      <c r="R2196" s="11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 s="16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127</v>
      </c>
      <c r="P2197" s="10">
        <f t="shared" si="171"/>
        <v>11.04</v>
      </c>
      <c r="Q2197" s="12" t="s">
        <v>8331</v>
      </c>
      <c r="R2197" s="11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 s="16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180</v>
      </c>
      <c r="P2198" s="10">
        <f t="shared" si="171"/>
        <v>5.39</v>
      </c>
      <c r="Q2198" s="12" t="s">
        <v>8331</v>
      </c>
      <c r="R2198" s="11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 s="16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105</v>
      </c>
      <c r="P2199" s="10">
        <f t="shared" si="171"/>
        <v>0.28999999999999998</v>
      </c>
      <c r="Q2199" s="12" t="s">
        <v>8331</v>
      </c>
      <c r="R2199" s="11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 s="16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126</v>
      </c>
      <c r="P2200" s="10">
        <f t="shared" si="171"/>
        <v>1.94</v>
      </c>
      <c r="Q2200" s="12" t="s">
        <v>8331</v>
      </c>
      <c r="R2200" s="11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 s="16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126</v>
      </c>
      <c r="P2201" s="10">
        <f t="shared" si="171"/>
        <v>5.0199999999999996</v>
      </c>
      <c r="Q2201" s="12" t="s">
        <v>8331</v>
      </c>
      <c r="R2201" s="1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 s="16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105</v>
      </c>
      <c r="P2202" s="10">
        <f t="shared" si="171"/>
        <v>4.78</v>
      </c>
      <c r="Q2202" s="12" t="s">
        <v>8331</v>
      </c>
      <c r="R2202" s="11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 s="16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114</v>
      </c>
      <c r="P2203" s="10">
        <f t="shared" si="171"/>
        <v>44.68</v>
      </c>
      <c r="Q2203" s="12" t="s">
        <v>8323</v>
      </c>
      <c r="R2203" s="11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55000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 s="16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2</v>
      </c>
      <c r="P2204" s="10">
        <f t="shared" si="171"/>
        <v>1.73</v>
      </c>
      <c r="Q2204" s="12" t="s">
        <v>8323</v>
      </c>
      <c r="R2204" s="11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1200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 s="16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104</v>
      </c>
      <c r="P2205" s="10">
        <f t="shared" si="171"/>
        <v>25</v>
      </c>
      <c r="Q2205" s="12" t="s">
        <v>8323</v>
      </c>
      <c r="R2205" s="11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 s="1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100</v>
      </c>
      <c r="P2206" s="10">
        <f t="shared" si="171"/>
        <v>17.12</v>
      </c>
      <c r="Q2206" s="12" t="s">
        <v>8323</v>
      </c>
      <c r="R2206" s="11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 s="16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156</v>
      </c>
      <c r="P2207" s="10">
        <f t="shared" si="171"/>
        <v>46.15</v>
      </c>
      <c r="Q2207" s="12" t="s">
        <v>8323</v>
      </c>
      <c r="R2207" s="11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10000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 s="16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12</v>
      </c>
      <c r="P2208" s="10">
        <f t="shared" si="171"/>
        <v>36.619999999999997</v>
      </c>
      <c r="Q2208" s="12" t="s">
        <v>8323</v>
      </c>
      <c r="R2208" s="11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 s="16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104</v>
      </c>
      <c r="P2209" s="10">
        <f t="shared" si="171"/>
        <v>177.86</v>
      </c>
      <c r="Q2209" s="12" t="s">
        <v>8323</v>
      </c>
      <c r="R2209" s="11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 s="16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5</v>
      </c>
      <c r="P2210" s="10">
        <f t="shared" si="171"/>
        <v>51.71</v>
      </c>
      <c r="Q2210" s="12" t="s">
        <v>8323</v>
      </c>
      <c r="R2210" s="11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 s="16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145</v>
      </c>
      <c r="P2211" s="10">
        <f t="shared" si="171"/>
        <v>82.33</v>
      </c>
      <c r="Q2211" s="12" t="s">
        <v>8323</v>
      </c>
      <c r="R2211" s="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 s="16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102</v>
      </c>
      <c r="P2212" s="10">
        <f t="shared" si="171"/>
        <v>17.010000000000002</v>
      </c>
      <c r="Q2212" s="12" t="s">
        <v>8323</v>
      </c>
      <c r="R2212" s="11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 s="16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175</v>
      </c>
      <c r="P2213" s="10">
        <f t="shared" si="171"/>
        <v>10.210000000000001</v>
      </c>
      <c r="Q2213" s="12" t="s">
        <v>8323</v>
      </c>
      <c r="R2213" s="11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30000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 s="16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4</v>
      </c>
      <c r="P2214" s="10">
        <f t="shared" si="171"/>
        <v>9.9600000000000009</v>
      </c>
      <c r="Q2214" s="12" t="s">
        <v>8323</v>
      </c>
      <c r="R2214" s="11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 s="16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0</v>
      </c>
      <c r="P2215" s="10">
        <f t="shared" si="171"/>
        <v>1224</v>
      </c>
      <c r="Q2215" s="12" t="s">
        <v>8323</v>
      </c>
      <c r="R2215" s="11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 s="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163</v>
      </c>
      <c r="P2216" s="10">
        <f t="shared" si="171"/>
        <v>50.83</v>
      </c>
      <c r="Q2216" s="12" t="s">
        <v>8323</v>
      </c>
      <c r="R2216" s="11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 s="16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122</v>
      </c>
      <c r="P2217" s="10">
        <f t="shared" si="171"/>
        <v>36.909999999999997</v>
      </c>
      <c r="Q2217" s="12" t="s">
        <v>8323</v>
      </c>
      <c r="R2217" s="11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675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 s="16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180</v>
      </c>
      <c r="P2218" s="10">
        <f t="shared" si="171"/>
        <v>87</v>
      </c>
      <c r="Q2218" s="12" t="s">
        <v>8323</v>
      </c>
      <c r="R2218" s="11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25000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 s="16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5</v>
      </c>
      <c r="P2219" s="10">
        <f t="shared" si="171"/>
        <v>135.22</v>
      </c>
      <c r="Q2219" s="12" t="s">
        <v>8323</v>
      </c>
      <c r="R2219" s="11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50000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 s="16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2</v>
      </c>
      <c r="P2220" s="10">
        <f t="shared" si="171"/>
        <v>16.010000000000002</v>
      </c>
      <c r="Q2220" s="12" t="s">
        <v>8323</v>
      </c>
      <c r="R2220" s="11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 s="16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124</v>
      </c>
      <c r="P2221" s="10">
        <f t="shared" si="171"/>
        <v>64</v>
      </c>
      <c r="Q2221" s="12" t="s">
        <v>8323</v>
      </c>
      <c r="R2221" s="1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 s="16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17.61</v>
      </c>
      <c r="Q2222" s="12" t="s">
        <v>8323</v>
      </c>
      <c r="R2222" s="11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 s="16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120</v>
      </c>
      <c r="P2223" s="10">
        <f t="shared" si="171"/>
        <v>5.51</v>
      </c>
      <c r="Q2223" s="12" t="s">
        <v>8331</v>
      </c>
      <c r="R2223" s="11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 s="16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24</v>
      </c>
      <c r="P2224" s="10">
        <f t="shared" si="171"/>
        <v>40.03</v>
      </c>
      <c r="Q2224" s="12" t="s">
        <v>8331</v>
      </c>
      <c r="R2224" s="11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1200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 s="16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100</v>
      </c>
      <c r="P2225" s="10">
        <f t="shared" si="171"/>
        <v>12</v>
      </c>
      <c r="Q2225" s="12" t="s">
        <v>8331</v>
      </c>
      <c r="R2225" s="11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850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 s="1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141</v>
      </c>
      <c r="P2226" s="10">
        <f t="shared" si="171"/>
        <v>4.05</v>
      </c>
      <c r="Q2226" s="12" t="s">
        <v>8331</v>
      </c>
      <c r="R2226" s="11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1200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 s="16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100</v>
      </c>
      <c r="P2227" s="10">
        <f t="shared" si="171"/>
        <v>1</v>
      </c>
      <c r="Q2227" s="12" t="s">
        <v>8331</v>
      </c>
      <c r="R2227" s="11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 s="16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133</v>
      </c>
      <c r="P2228" s="10">
        <f t="shared" si="171"/>
        <v>3.74</v>
      </c>
      <c r="Q2228" s="12" t="s">
        <v>8331</v>
      </c>
      <c r="R2228" s="11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 s="16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120</v>
      </c>
      <c r="P2229" s="10">
        <f t="shared" si="171"/>
        <v>3.99</v>
      </c>
      <c r="Q2229" s="12" t="s">
        <v>8331</v>
      </c>
      <c r="R2229" s="11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700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 s="16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171</v>
      </c>
      <c r="P2230" s="10">
        <f t="shared" si="171"/>
        <v>8.33</v>
      </c>
      <c r="Q2230" s="12" t="s">
        <v>8331</v>
      </c>
      <c r="R2230" s="11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 s="16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100</v>
      </c>
      <c r="P2231" s="10">
        <f t="shared" si="171"/>
        <v>2.23</v>
      </c>
      <c r="Q2231" s="12" t="s">
        <v>8331</v>
      </c>
      <c r="R2231" s="1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 s="16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120</v>
      </c>
      <c r="P2232" s="10">
        <f t="shared" si="171"/>
        <v>2.4</v>
      </c>
      <c r="Q2232" s="12" t="s">
        <v>8331</v>
      </c>
      <c r="R2232" s="11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 s="16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239</v>
      </c>
      <c r="P2233" s="10">
        <f t="shared" si="171"/>
        <v>1.08</v>
      </c>
      <c r="Q2233" s="12" t="s">
        <v>8331</v>
      </c>
      <c r="R2233" s="11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 s="16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119</v>
      </c>
      <c r="P2234" s="10">
        <f t="shared" si="171"/>
        <v>1.2</v>
      </c>
      <c r="Q2234" s="12" t="s">
        <v>8331</v>
      </c>
      <c r="R2234" s="11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4000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 s="16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30</v>
      </c>
      <c r="P2235" s="10">
        <f t="shared" si="171"/>
        <v>3.03</v>
      </c>
      <c r="Q2235" s="12" t="s">
        <v>8331</v>
      </c>
      <c r="R2235" s="11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 s="1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108</v>
      </c>
      <c r="P2236" s="10">
        <f t="shared" si="171"/>
        <v>42.32</v>
      </c>
      <c r="Q2236" s="12" t="s">
        <v>8331</v>
      </c>
      <c r="R2236" s="11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 s="16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</v>
      </c>
      <c r="P2237" s="10">
        <f t="shared" si="171"/>
        <v>8.0500000000000007</v>
      </c>
      <c r="Q2237" s="12" t="s">
        <v>8331</v>
      </c>
      <c r="R2237" s="11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 s="16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118</v>
      </c>
      <c r="P2238" s="10">
        <f t="shared" si="171"/>
        <v>1.74</v>
      </c>
      <c r="Q2238" s="12" t="s">
        <v>8331</v>
      </c>
      <c r="R2238" s="11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 s="16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118</v>
      </c>
      <c r="P2239" s="10">
        <f t="shared" si="171"/>
        <v>1.2</v>
      </c>
      <c r="Q2239" s="12" t="s">
        <v>8331</v>
      </c>
      <c r="R2239" s="11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900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 s="16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131</v>
      </c>
      <c r="P2240" s="10">
        <f t="shared" si="171"/>
        <v>14.87</v>
      </c>
      <c r="Q2240" s="12" t="s">
        <v>8331</v>
      </c>
      <c r="R2240" s="11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 s="16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8</v>
      </c>
      <c r="P2241" s="10">
        <f t="shared" si="171"/>
        <v>2.76</v>
      </c>
      <c r="Q2241" s="12" t="s">
        <v>8331</v>
      </c>
      <c r="R2241" s="1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 s="16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39</v>
      </c>
      <c r="P2242" s="10">
        <f t="shared" si="171"/>
        <v>12.19</v>
      </c>
      <c r="Q2242" s="12" t="s">
        <v>8331</v>
      </c>
      <c r="R2242" s="11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 s="16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117</v>
      </c>
      <c r="P2243" s="10">
        <f t="shared" ref="P2243:P2306" si="176">IFERROR(ROUND(E2243/L2243,2),0)</f>
        <v>7.17</v>
      </c>
      <c r="Q2243" s="12" t="s">
        <v>8331</v>
      </c>
      <c r="R2243" s="11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 s="16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1165</v>
      </c>
      <c r="P2244" s="10">
        <f t="shared" si="176"/>
        <v>0.46</v>
      </c>
      <c r="Q2244" s="12" t="s">
        <v>8331</v>
      </c>
      <c r="R2244" s="11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 s="16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2</v>
      </c>
      <c r="P2245" s="10">
        <f t="shared" si="176"/>
        <v>0.56999999999999995</v>
      </c>
      <c r="Q2245" s="12" t="s">
        <v>8331</v>
      </c>
      <c r="R2245" s="11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 s="1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17</v>
      </c>
      <c r="P2246" s="10">
        <f t="shared" si="176"/>
        <v>3.99</v>
      </c>
      <c r="Q2246" s="12" t="s">
        <v>8331</v>
      </c>
      <c r="R2246" s="11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 s="16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4</v>
      </c>
      <c r="P2247" s="10">
        <f t="shared" si="176"/>
        <v>0.57999999999999996</v>
      </c>
      <c r="Q2247" s="12" t="s">
        <v>8331</v>
      </c>
      <c r="R2247" s="11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 s="16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115</v>
      </c>
      <c r="P2248" s="10">
        <f t="shared" si="176"/>
        <v>20.18</v>
      </c>
      <c r="Q2248" s="12" t="s">
        <v>8331</v>
      </c>
      <c r="R2248" s="11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 s="16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115</v>
      </c>
      <c r="P2249" s="10">
        <f t="shared" si="176"/>
        <v>3.03</v>
      </c>
      <c r="Q2249" s="12" t="s">
        <v>8331</v>
      </c>
      <c r="R2249" s="11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 s="16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46</v>
      </c>
      <c r="P2250" s="10">
        <f t="shared" si="176"/>
        <v>8.9700000000000006</v>
      </c>
      <c r="Q2250" s="12" t="s">
        <v>8331</v>
      </c>
      <c r="R2250" s="11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 s="16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115</v>
      </c>
      <c r="P2251" s="10">
        <f t="shared" si="176"/>
        <v>6.37</v>
      </c>
      <c r="Q2251" s="12" t="s">
        <v>8331</v>
      </c>
      <c r="R2251" s="1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 s="16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115</v>
      </c>
      <c r="P2252" s="10">
        <f t="shared" si="176"/>
        <v>2.0099999999999998</v>
      </c>
      <c r="Q2252" s="12" t="s">
        <v>8331</v>
      </c>
      <c r="R2252" s="11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19000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 s="16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6</v>
      </c>
      <c r="P2253" s="10">
        <f t="shared" si="176"/>
        <v>2.39</v>
      </c>
      <c r="Q2253" s="12" t="s">
        <v>8331</v>
      </c>
      <c r="R2253" s="11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1000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 s="16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115</v>
      </c>
      <c r="P2254" s="10">
        <f t="shared" si="176"/>
        <v>4.5999999999999996</v>
      </c>
      <c r="Q2254" s="12" t="s">
        <v>8331</v>
      </c>
      <c r="R2254" s="11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10000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 s="16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</v>
      </c>
      <c r="P2255" s="10">
        <f t="shared" si="176"/>
        <v>13.63</v>
      </c>
      <c r="Q2255" s="12" t="s">
        <v>8331</v>
      </c>
      <c r="R2255" s="11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3000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 s="1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38</v>
      </c>
      <c r="P2256" s="10">
        <f t="shared" si="176"/>
        <v>5.8</v>
      </c>
      <c r="Q2256" s="12" t="s">
        <v>8331</v>
      </c>
      <c r="R2256" s="11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 s="16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119</v>
      </c>
      <c r="P2257" s="10">
        <f t="shared" si="176"/>
        <v>4.21</v>
      </c>
      <c r="Q2257" s="12" t="s">
        <v>8331</v>
      </c>
      <c r="R2257" s="11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 s="16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152</v>
      </c>
      <c r="P2258" s="10">
        <f t="shared" si="176"/>
        <v>22.8</v>
      </c>
      <c r="Q2258" s="12" t="s">
        <v>8331</v>
      </c>
      <c r="R2258" s="11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 s="16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11</v>
      </c>
      <c r="P2259" s="10">
        <f t="shared" si="176"/>
        <v>6.72</v>
      </c>
      <c r="Q2259" s="12" t="s">
        <v>8331</v>
      </c>
      <c r="R2259" s="11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100000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 s="16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</v>
      </c>
      <c r="P2260" s="10">
        <f t="shared" si="176"/>
        <v>5.51</v>
      </c>
      <c r="Q2260" s="12" t="s">
        <v>8331</v>
      </c>
      <c r="R2260" s="11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 s="16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113</v>
      </c>
      <c r="P2261" s="10">
        <f t="shared" si="176"/>
        <v>5.49</v>
      </c>
      <c r="Q2261" s="12" t="s">
        <v>8331</v>
      </c>
      <c r="R2261" s="1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 s="16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103</v>
      </c>
      <c r="P2262" s="10">
        <f t="shared" si="176"/>
        <v>13.45</v>
      </c>
      <c r="Q2262" s="12" t="s">
        <v>8331</v>
      </c>
      <c r="R2262" s="11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 s="16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113</v>
      </c>
      <c r="P2263" s="10">
        <f t="shared" si="176"/>
        <v>5.38</v>
      </c>
      <c r="Q2263" s="12" t="s">
        <v>8331</v>
      </c>
      <c r="R2263" s="11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5000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 s="16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23</v>
      </c>
      <c r="P2264" s="10">
        <f t="shared" si="176"/>
        <v>6.22</v>
      </c>
      <c r="Q2264" s="12" t="s">
        <v>8331</v>
      </c>
      <c r="R2264" s="11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3000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 s="16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38</v>
      </c>
      <c r="P2265" s="10">
        <f t="shared" si="176"/>
        <v>18.77</v>
      </c>
      <c r="Q2265" s="12" t="s">
        <v>8331</v>
      </c>
      <c r="R2265" s="11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 s="1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102</v>
      </c>
      <c r="P2266" s="10">
        <f t="shared" si="176"/>
        <v>2.5299999999999998</v>
      </c>
      <c r="Q2266" s="12" t="s">
        <v>8331</v>
      </c>
      <c r="R2266" s="11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 s="16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187</v>
      </c>
      <c r="P2267" s="10">
        <f t="shared" si="176"/>
        <v>66.09</v>
      </c>
      <c r="Q2267" s="12" t="s">
        <v>8331</v>
      </c>
      <c r="R2267" s="11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 s="16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112</v>
      </c>
      <c r="P2268" s="10">
        <f t="shared" si="176"/>
        <v>5.77</v>
      </c>
      <c r="Q2268" s="12" t="s">
        <v>8331</v>
      </c>
      <c r="R2268" s="11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 s="16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112</v>
      </c>
      <c r="P2269" s="10">
        <f t="shared" si="176"/>
        <v>2.77</v>
      </c>
      <c r="Q2269" s="12" t="s">
        <v>8331</v>
      </c>
      <c r="R2269" s="11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 s="16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106</v>
      </c>
      <c r="P2270" s="10">
        <f t="shared" si="176"/>
        <v>5.75</v>
      </c>
      <c r="Q2270" s="12" t="s">
        <v>8331</v>
      </c>
      <c r="R2270" s="11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 s="16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223</v>
      </c>
      <c r="P2271" s="10">
        <f t="shared" si="176"/>
        <v>1.24</v>
      </c>
      <c r="Q2271" s="12" t="s">
        <v>8331</v>
      </c>
      <c r="R2271" s="1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 s="16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171</v>
      </c>
      <c r="P2272" s="10">
        <f t="shared" si="176"/>
        <v>0.67</v>
      </c>
      <c r="Q2272" s="12" t="s">
        <v>8331</v>
      </c>
      <c r="R2272" s="11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 s="16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111</v>
      </c>
      <c r="P2273" s="10">
        <f t="shared" si="176"/>
        <v>0.84</v>
      </c>
      <c r="Q2273" s="12" t="s">
        <v>8331</v>
      </c>
      <c r="R2273" s="11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 s="16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4</v>
      </c>
      <c r="P2274" s="10">
        <f t="shared" si="176"/>
        <v>1.17</v>
      </c>
      <c r="Q2274" s="12" t="s">
        <v>8331</v>
      </c>
      <c r="R2274" s="11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 s="16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111</v>
      </c>
      <c r="P2275" s="10">
        <f t="shared" si="176"/>
        <v>7.52</v>
      </c>
      <c r="Q2275" s="12" t="s">
        <v>8331</v>
      </c>
      <c r="R2275" s="11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 s="1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221</v>
      </c>
      <c r="P2276" s="10">
        <f t="shared" si="176"/>
        <v>11.16</v>
      </c>
      <c r="Q2276" s="12" t="s">
        <v>8331</v>
      </c>
      <c r="R2276" s="11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 s="16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16</v>
      </c>
      <c r="P2277" s="10">
        <f t="shared" si="176"/>
        <v>13.95</v>
      </c>
      <c r="Q2277" s="12" t="s">
        <v>8331</v>
      </c>
      <c r="R2277" s="11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7500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 s="16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15</v>
      </c>
      <c r="P2278" s="10">
        <f t="shared" si="176"/>
        <v>14.68</v>
      </c>
      <c r="Q2278" s="12" t="s">
        <v>8331</v>
      </c>
      <c r="R2278" s="11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 s="16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110</v>
      </c>
      <c r="P2279" s="10">
        <f t="shared" si="176"/>
        <v>5.32</v>
      </c>
      <c r="Q2279" s="12" t="s">
        <v>8331</v>
      </c>
      <c r="R2279" s="11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1000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 s="16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110</v>
      </c>
      <c r="P2280" s="10">
        <f t="shared" si="176"/>
        <v>10.78</v>
      </c>
      <c r="Q2280" s="12" t="s">
        <v>8331</v>
      </c>
      <c r="R2280" s="11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8000000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 s="16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0</v>
      </c>
      <c r="P2281" s="10">
        <f t="shared" si="176"/>
        <v>34.380000000000003</v>
      </c>
      <c r="Q2281" s="12" t="s">
        <v>8331</v>
      </c>
      <c r="R2281" s="1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 s="16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100</v>
      </c>
      <c r="P2282" s="10">
        <f t="shared" si="176"/>
        <v>2.29</v>
      </c>
      <c r="Q2282" s="12" t="s">
        <v>8331</v>
      </c>
      <c r="R2282" s="11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 s="16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22</v>
      </c>
      <c r="P2283" s="10">
        <f t="shared" si="176"/>
        <v>99.73</v>
      </c>
      <c r="Q2283" s="12" t="s">
        <v>8323</v>
      </c>
      <c r="R2283" s="11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 s="16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2</v>
      </c>
      <c r="P2284" s="10">
        <f t="shared" si="176"/>
        <v>91.33</v>
      </c>
      <c r="Q2284" s="12" t="s">
        <v>8323</v>
      </c>
      <c r="R2284" s="11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 s="16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109</v>
      </c>
      <c r="P2285" s="10">
        <f t="shared" si="176"/>
        <v>22.73</v>
      </c>
      <c r="Q2285" s="12" t="s">
        <v>8323</v>
      </c>
      <c r="R2285" s="11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 s="1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218</v>
      </c>
      <c r="P2286" s="10">
        <f t="shared" si="176"/>
        <v>18.47</v>
      </c>
      <c r="Q2286" s="12" t="s">
        <v>8323</v>
      </c>
      <c r="R2286" s="11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 s="16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109</v>
      </c>
      <c r="P2287" s="10">
        <f t="shared" si="176"/>
        <v>13.77</v>
      </c>
      <c r="Q2287" s="12" t="s">
        <v>8323</v>
      </c>
      <c r="R2287" s="11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 s="16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108</v>
      </c>
      <c r="P2288" s="10">
        <f t="shared" si="176"/>
        <v>77.319999999999993</v>
      </c>
      <c r="Q2288" s="12" t="s">
        <v>8323</v>
      </c>
      <c r="R2288" s="11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 s="16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166</v>
      </c>
      <c r="P2289" s="10">
        <f t="shared" si="176"/>
        <v>10.210000000000001</v>
      </c>
      <c r="Q2289" s="12" t="s">
        <v>8323</v>
      </c>
      <c r="R2289" s="11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 s="16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108</v>
      </c>
      <c r="P2290" s="10">
        <f t="shared" si="176"/>
        <v>43.28</v>
      </c>
      <c r="Q2290" s="12" t="s">
        <v>8323</v>
      </c>
      <c r="R2290" s="11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 s="16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3</v>
      </c>
      <c r="P2291" s="10">
        <f t="shared" si="176"/>
        <v>43.24</v>
      </c>
      <c r="Q2291" s="12" t="s">
        <v>8323</v>
      </c>
      <c r="R2291" s="1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 s="16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108</v>
      </c>
      <c r="P2292" s="10">
        <f t="shared" si="176"/>
        <v>37.24</v>
      </c>
      <c r="Q2292" s="12" t="s">
        <v>8323</v>
      </c>
      <c r="R2292" s="11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 s="16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180</v>
      </c>
      <c r="P2293" s="10">
        <f t="shared" si="176"/>
        <v>25.12</v>
      </c>
      <c r="Q2293" s="12" t="s">
        <v>8323</v>
      </c>
      <c r="R2293" s="11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 s="16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108</v>
      </c>
      <c r="P2294" s="10">
        <f t="shared" si="176"/>
        <v>23.43</v>
      </c>
      <c r="Q2294" s="12" t="s">
        <v>8323</v>
      </c>
      <c r="R2294" s="11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 s="16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215</v>
      </c>
      <c r="P2295" s="10">
        <f t="shared" si="176"/>
        <v>39.74</v>
      </c>
      <c r="Q2295" s="12" t="s">
        <v>8323</v>
      </c>
      <c r="R2295" s="11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 s="1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4</v>
      </c>
      <c r="P2296" s="10">
        <f t="shared" si="176"/>
        <v>9.57</v>
      </c>
      <c r="Q2296" s="12" t="s">
        <v>8323</v>
      </c>
      <c r="R2296" s="11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 s="16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223</v>
      </c>
      <c r="P2297" s="10">
        <f t="shared" si="176"/>
        <v>31.44</v>
      </c>
      <c r="Q2297" s="12" t="s">
        <v>8323</v>
      </c>
      <c r="R2297" s="11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 s="16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107</v>
      </c>
      <c r="P2298" s="10">
        <f t="shared" si="176"/>
        <v>7.36</v>
      </c>
      <c r="Q2298" s="12" t="s">
        <v>8323</v>
      </c>
      <c r="R2298" s="11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 s="16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118</v>
      </c>
      <c r="P2299" s="10">
        <f t="shared" si="176"/>
        <v>56.11</v>
      </c>
      <c r="Q2299" s="12" t="s">
        <v>8323</v>
      </c>
      <c r="R2299" s="11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 s="16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213</v>
      </c>
      <c r="P2300" s="10">
        <f t="shared" si="176"/>
        <v>3.7</v>
      </c>
      <c r="Q2300" s="12" t="s">
        <v>8323</v>
      </c>
      <c r="R2300" s="11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 s="16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133</v>
      </c>
      <c r="P2301" s="10">
        <f t="shared" si="176"/>
        <v>76.09</v>
      </c>
      <c r="Q2301" s="12" t="s">
        <v>8323</v>
      </c>
      <c r="R2301" s="1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 s="16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21</v>
      </c>
      <c r="P2302" s="10">
        <f t="shared" si="176"/>
        <v>152.13999999999999</v>
      </c>
      <c r="Q2302" s="12" t="s">
        <v>8323</v>
      </c>
      <c r="R2302" s="11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 s="16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106</v>
      </c>
      <c r="P2303" s="10">
        <f t="shared" si="176"/>
        <v>5.04</v>
      </c>
      <c r="Q2303" s="12" t="s">
        <v>8323</v>
      </c>
      <c r="R2303" s="11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 s="16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106</v>
      </c>
      <c r="P2304" s="10">
        <f t="shared" si="176"/>
        <v>12.51</v>
      </c>
      <c r="Q2304" s="12" t="s">
        <v>8323</v>
      </c>
      <c r="R2304" s="11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15000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 s="16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7</v>
      </c>
      <c r="P2305" s="10">
        <f t="shared" si="176"/>
        <v>10.29</v>
      </c>
      <c r="Q2305" s="12" t="s">
        <v>8323</v>
      </c>
      <c r="R2305" s="11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 s="1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18</v>
      </c>
      <c r="P2306" s="10">
        <f t="shared" si="176"/>
        <v>9.3800000000000008</v>
      </c>
      <c r="Q2306" s="12" t="s">
        <v>8323</v>
      </c>
      <c r="R2306" s="11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 s="16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50</v>
      </c>
      <c r="P2307" s="10">
        <f t="shared" ref="P2307:P2370" si="181">IFERROR(ROUND(E2307/L2307,2),0)</f>
        <v>6.34</v>
      </c>
      <c r="Q2307" s="12" t="s">
        <v>8323</v>
      </c>
      <c r="R2307" s="11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 s="16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106</v>
      </c>
      <c r="P2308" s="10">
        <f t="shared" si="181"/>
        <v>14.47</v>
      </c>
      <c r="Q2308" s="12" t="s">
        <v>8323</v>
      </c>
      <c r="R2308" s="11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 s="16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132</v>
      </c>
      <c r="P2309" s="10">
        <f t="shared" si="181"/>
        <v>14.07</v>
      </c>
      <c r="Q2309" s="12" t="s">
        <v>8323</v>
      </c>
      <c r="R2309" s="11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 s="16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211</v>
      </c>
      <c r="P2310" s="10">
        <f t="shared" si="181"/>
        <v>1.72</v>
      </c>
      <c r="Q2310" s="12" t="s">
        <v>8323</v>
      </c>
      <c r="R2310" s="11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 s="16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350</v>
      </c>
      <c r="P2311" s="10">
        <f t="shared" si="181"/>
        <v>9.82</v>
      </c>
      <c r="Q2311" s="12" t="s">
        <v>8323</v>
      </c>
      <c r="R2311" s="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 s="16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105</v>
      </c>
      <c r="P2312" s="10">
        <f t="shared" si="181"/>
        <v>0.86</v>
      </c>
      <c r="Q2312" s="12" t="s">
        <v>8323</v>
      </c>
      <c r="R2312" s="11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10000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 s="16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11</v>
      </c>
      <c r="P2313" s="10">
        <f t="shared" si="181"/>
        <v>10.1</v>
      </c>
      <c r="Q2313" s="12" t="s">
        <v>8323</v>
      </c>
      <c r="R2313" s="11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 s="16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263</v>
      </c>
      <c r="P2314" s="10">
        <f t="shared" si="181"/>
        <v>13.29</v>
      </c>
      <c r="Q2314" s="12" t="s">
        <v>8323</v>
      </c>
      <c r="R2314" s="11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 s="16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10</v>
      </c>
      <c r="P2315" s="10">
        <f t="shared" si="181"/>
        <v>6.68</v>
      </c>
      <c r="Q2315" s="12" t="s">
        <v>8323</v>
      </c>
      <c r="R2315" s="11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 s="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105</v>
      </c>
      <c r="P2316" s="10">
        <f t="shared" si="181"/>
        <v>20.94</v>
      </c>
      <c r="Q2316" s="12" t="s">
        <v>8323</v>
      </c>
      <c r="R2316" s="11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 s="16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105</v>
      </c>
      <c r="P2317" s="10">
        <f t="shared" si="181"/>
        <v>16.34</v>
      </c>
      <c r="Q2317" s="12" t="s">
        <v>8323</v>
      </c>
      <c r="R2317" s="11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 s="16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139</v>
      </c>
      <c r="P2318" s="10">
        <f t="shared" si="181"/>
        <v>5.22</v>
      </c>
      <c r="Q2318" s="12" t="s">
        <v>8323</v>
      </c>
      <c r="R2318" s="11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 s="16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47.33</v>
      </c>
      <c r="Q2319" s="12" t="s">
        <v>8323</v>
      </c>
      <c r="R2319" s="11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 s="16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104</v>
      </c>
      <c r="P2320" s="10">
        <f t="shared" si="181"/>
        <v>6.38</v>
      </c>
      <c r="Q2320" s="12" t="s">
        <v>8323</v>
      </c>
      <c r="R2320" s="11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 s="16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104</v>
      </c>
      <c r="P2321" s="10">
        <f t="shared" si="181"/>
        <v>13.51</v>
      </c>
      <c r="Q2321" s="12" t="s">
        <v>8323</v>
      </c>
      <c r="R2321" s="1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8800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 s="16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12</v>
      </c>
      <c r="P2322" s="10">
        <f t="shared" si="181"/>
        <v>11.69</v>
      </c>
      <c r="Q2322" s="12" t="s">
        <v>8323</v>
      </c>
      <c r="R2322" s="11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25000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 s="16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4</v>
      </c>
      <c r="P2323" s="10">
        <f t="shared" si="181"/>
        <v>16.25</v>
      </c>
      <c r="Q2323" s="12" t="s">
        <v>8334</v>
      </c>
      <c r="R2323" s="11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 s="16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130</v>
      </c>
      <c r="P2324" s="10">
        <f t="shared" si="181"/>
        <v>259</v>
      </c>
      <c r="Q2324" s="12" t="s">
        <v>8334</v>
      </c>
      <c r="R2324" s="11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900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 s="16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115</v>
      </c>
      <c r="P2325" s="10">
        <f t="shared" si="181"/>
        <v>258.75</v>
      </c>
      <c r="Q2325" s="12" t="s">
        <v>8334</v>
      </c>
      <c r="R2325" s="11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 s="1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104</v>
      </c>
      <c r="P2326" s="10">
        <f t="shared" si="181"/>
        <v>16.97</v>
      </c>
      <c r="Q2326" s="12" t="s">
        <v>8334</v>
      </c>
      <c r="R2326" s="11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 s="16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104</v>
      </c>
      <c r="P2327" s="10">
        <f t="shared" si="181"/>
        <v>147.86000000000001</v>
      </c>
      <c r="Q2327" s="12" t="s">
        <v>8334</v>
      </c>
      <c r="R2327" s="11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 s="16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104</v>
      </c>
      <c r="P2328" s="10">
        <f t="shared" si="181"/>
        <v>1035</v>
      </c>
      <c r="Q2328" s="12" t="s">
        <v>8334</v>
      </c>
      <c r="R2328" s="11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 s="16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103</v>
      </c>
      <c r="P2329" s="10">
        <f t="shared" si="181"/>
        <v>0.31</v>
      </c>
      <c r="Q2329" s="12" t="s">
        <v>8334</v>
      </c>
      <c r="R2329" s="11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 s="16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103</v>
      </c>
      <c r="P2330" s="10">
        <f t="shared" si="181"/>
        <v>1.92</v>
      </c>
      <c r="Q2330" s="12" t="s">
        <v>8334</v>
      </c>
      <c r="R2330" s="11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 s="16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129</v>
      </c>
      <c r="P2331" s="10">
        <f t="shared" si="181"/>
        <v>8.24</v>
      </c>
      <c r="Q2331" s="12" t="s">
        <v>8334</v>
      </c>
      <c r="R2331" s="1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30000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 s="16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3</v>
      </c>
      <c r="P2332" s="10">
        <f t="shared" si="181"/>
        <v>6.29</v>
      </c>
      <c r="Q2332" s="12" t="s">
        <v>8334</v>
      </c>
      <c r="R2332" s="11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 s="16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103</v>
      </c>
      <c r="P2333" s="10">
        <f t="shared" si="181"/>
        <v>3.63</v>
      </c>
      <c r="Q2333" s="12" t="s">
        <v>8334</v>
      </c>
      <c r="R2333" s="11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150000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 s="16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</v>
      </c>
      <c r="P2334" s="10">
        <f t="shared" si="181"/>
        <v>2.91</v>
      </c>
      <c r="Q2334" s="12" t="s">
        <v>8334</v>
      </c>
      <c r="R2334" s="11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 s="16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103</v>
      </c>
      <c r="P2335" s="10">
        <f t="shared" si="181"/>
        <v>10.9</v>
      </c>
      <c r="Q2335" s="12" t="s">
        <v>8334</v>
      </c>
      <c r="R2335" s="11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 s="1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114</v>
      </c>
      <c r="P2336" s="10">
        <f t="shared" si="181"/>
        <v>15.3</v>
      </c>
      <c r="Q2336" s="12" t="s">
        <v>8334</v>
      </c>
      <c r="R2336" s="11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70000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 s="16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</v>
      </c>
      <c r="P2337" s="10">
        <f t="shared" si="181"/>
        <v>4.6399999999999997</v>
      </c>
      <c r="Q2337" s="12" t="s">
        <v>8334</v>
      </c>
      <c r="R2337" s="11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 s="16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102</v>
      </c>
      <c r="P2338" s="10">
        <f t="shared" si="181"/>
        <v>0.47</v>
      </c>
      <c r="Q2338" s="12" t="s">
        <v>8334</v>
      </c>
      <c r="R2338" s="11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18000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 s="16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6</v>
      </c>
      <c r="P2339" s="10">
        <f t="shared" si="181"/>
        <v>5.7</v>
      </c>
      <c r="Q2339" s="12" t="s">
        <v>8334</v>
      </c>
      <c r="R2339" s="11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60000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 s="16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2</v>
      </c>
      <c r="P2340" s="10">
        <f t="shared" si="181"/>
        <v>8.2899999999999991</v>
      </c>
      <c r="Q2340" s="12" t="s">
        <v>8334</v>
      </c>
      <c r="R2340" s="11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 s="16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102</v>
      </c>
      <c r="P2341" s="10">
        <f t="shared" si="181"/>
        <v>0.92</v>
      </c>
      <c r="Q2341" s="12" t="s">
        <v>8334</v>
      </c>
      <c r="R2341" s="1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 s="16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102</v>
      </c>
      <c r="P2342" s="10">
        <f t="shared" si="181"/>
        <v>2.52</v>
      </c>
      <c r="Q2342" s="12" t="s">
        <v>8334</v>
      </c>
      <c r="R2342" s="11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 s="16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102</v>
      </c>
      <c r="P2343" s="10">
        <f t="shared" si="181"/>
        <v>0</v>
      </c>
      <c r="Q2343" s="12" t="s">
        <v>8317</v>
      </c>
      <c r="R2343" s="11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 s="16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102</v>
      </c>
      <c r="P2344" s="10">
        <f t="shared" si="181"/>
        <v>0</v>
      </c>
      <c r="Q2344" s="12" t="s">
        <v>8317</v>
      </c>
      <c r="R2344" s="11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 s="16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101</v>
      </c>
      <c r="P2345" s="10">
        <f t="shared" si="181"/>
        <v>1011</v>
      </c>
      <c r="Q2345" s="12" t="s">
        <v>8317</v>
      </c>
      <c r="R2345" s="11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 s="1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202</v>
      </c>
      <c r="P2346" s="10">
        <f t="shared" si="181"/>
        <v>1010</v>
      </c>
      <c r="Q2346" s="12" t="s">
        <v>8317</v>
      </c>
      <c r="R2346" s="11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 s="16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67</v>
      </c>
      <c r="P2347" s="10">
        <f t="shared" si="181"/>
        <v>0</v>
      </c>
      <c r="Q2347" s="12" t="s">
        <v>8317</v>
      </c>
      <c r="R2347" s="11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 s="16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101</v>
      </c>
      <c r="P2348" s="10">
        <f t="shared" si="181"/>
        <v>335.33</v>
      </c>
      <c r="Q2348" s="12" t="s">
        <v>8317</v>
      </c>
      <c r="R2348" s="11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 s="16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101</v>
      </c>
      <c r="P2349" s="10">
        <f t="shared" si="181"/>
        <v>1005</v>
      </c>
      <c r="Q2349" s="12" t="s">
        <v>8317</v>
      </c>
      <c r="R2349" s="11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 s="16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101</v>
      </c>
      <c r="P2350" s="10">
        <f t="shared" si="181"/>
        <v>201</v>
      </c>
      <c r="Q2350" s="12" t="s">
        <v>8317</v>
      </c>
      <c r="R2350" s="11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 s="16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20</v>
      </c>
      <c r="P2351" s="10">
        <f t="shared" si="181"/>
        <v>0</v>
      </c>
      <c r="Q2351" s="12" t="s">
        <v>8317</v>
      </c>
      <c r="R2351" s="1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80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 s="16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1254</v>
      </c>
      <c r="P2352" s="10">
        <f t="shared" si="181"/>
        <v>0</v>
      </c>
      <c r="Q2352" s="12" t="s">
        <v>8317</v>
      </c>
      <c r="R2352" s="11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 s="16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100</v>
      </c>
      <c r="P2353" s="10">
        <f t="shared" si="181"/>
        <v>143.29</v>
      </c>
      <c r="Q2353" s="12" t="s">
        <v>8317</v>
      </c>
      <c r="R2353" s="11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 s="16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14</v>
      </c>
      <c r="P2354" s="10">
        <f t="shared" si="181"/>
        <v>0</v>
      </c>
      <c r="Q2354" s="12" t="s">
        <v>8317</v>
      </c>
      <c r="R2354" s="11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 s="16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100</v>
      </c>
      <c r="P2355" s="10">
        <f t="shared" si="181"/>
        <v>0</v>
      </c>
      <c r="Q2355" s="12" t="s">
        <v>8317</v>
      </c>
      <c r="R2355" s="11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800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 s="1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125</v>
      </c>
      <c r="P2356" s="10">
        <f t="shared" si="181"/>
        <v>1001</v>
      </c>
      <c r="Q2356" s="12" t="s">
        <v>8317</v>
      </c>
      <c r="R2356" s="11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750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 s="16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133</v>
      </c>
      <c r="P2357" s="10">
        <f t="shared" si="181"/>
        <v>500.5</v>
      </c>
      <c r="Q2357" s="12" t="s">
        <v>8317</v>
      </c>
      <c r="R2357" s="11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 s="16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100</v>
      </c>
      <c r="P2358" s="10">
        <f t="shared" si="181"/>
        <v>0</v>
      </c>
      <c r="Q2358" s="12" t="s">
        <v>8317</v>
      </c>
      <c r="R2358" s="11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1000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 s="16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100</v>
      </c>
      <c r="P2359" s="10">
        <f t="shared" si="181"/>
        <v>0</v>
      </c>
      <c r="Q2359" s="12" t="s">
        <v>8317</v>
      </c>
      <c r="R2359" s="11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800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 s="16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125</v>
      </c>
      <c r="P2360" s="10">
        <f t="shared" si="181"/>
        <v>0</v>
      </c>
      <c r="Q2360" s="12" t="s">
        <v>8317</v>
      </c>
      <c r="R2360" s="11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 s="16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100</v>
      </c>
      <c r="P2361" s="10">
        <f t="shared" si="181"/>
        <v>333.66</v>
      </c>
      <c r="Q2361" s="12" t="s">
        <v>8317</v>
      </c>
      <c r="R2361" s="1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 s="16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100</v>
      </c>
      <c r="P2362" s="10">
        <f t="shared" si="181"/>
        <v>1000.01</v>
      </c>
      <c r="Q2362" s="12" t="s">
        <v>8317</v>
      </c>
      <c r="R2362" s="11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1000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 s="16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100</v>
      </c>
      <c r="P2363" s="10">
        <f t="shared" si="181"/>
        <v>0</v>
      </c>
      <c r="Q2363" s="12" t="s">
        <v>8317</v>
      </c>
      <c r="R2363" s="11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1000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 s="16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100</v>
      </c>
      <c r="P2364" s="10">
        <f t="shared" si="181"/>
        <v>500</v>
      </c>
      <c r="Q2364" s="12" t="s">
        <v>8317</v>
      </c>
      <c r="R2364" s="11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 s="16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100</v>
      </c>
      <c r="P2365" s="10">
        <f t="shared" si="181"/>
        <v>0</v>
      </c>
      <c r="Q2365" s="12" t="s">
        <v>8317</v>
      </c>
      <c r="R2365" s="11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 s="1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1</v>
      </c>
      <c r="P2366" s="10">
        <f t="shared" si="181"/>
        <v>0</v>
      </c>
      <c r="Q2366" s="12" t="s">
        <v>8317</v>
      </c>
      <c r="R2366" s="11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 s="16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100</v>
      </c>
      <c r="P2367" s="10">
        <f t="shared" si="181"/>
        <v>0</v>
      </c>
      <c r="Q2367" s="12" t="s">
        <v>8317</v>
      </c>
      <c r="R2367" s="11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1000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 s="16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100</v>
      </c>
      <c r="P2368" s="10">
        <f t="shared" si="181"/>
        <v>37.04</v>
      </c>
      <c r="Q2368" s="12" t="s">
        <v>8317</v>
      </c>
      <c r="R2368" s="11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 s="16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100</v>
      </c>
      <c r="P2369" s="10">
        <f t="shared" si="181"/>
        <v>71.430000000000007</v>
      </c>
      <c r="Q2369" s="12" t="s">
        <v>8317</v>
      </c>
      <c r="R2369" s="11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 s="16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100</v>
      </c>
      <c r="P2370" s="10">
        <f t="shared" si="181"/>
        <v>500</v>
      </c>
      <c r="Q2370" s="12" t="s">
        <v>8317</v>
      </c>
      <c r="R2370" s="11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 s="16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100</v>
      </c>
      <c r="P2371" s="10">
        <f t="shared" ref="P2371:P2434" si="186">IFERROR(ROUND(E2371/L2371,2),0)</f>
        <v>0</v>
      </c>
      <c r="Q2371" s="12" t="s">
        <v>8317</v>
      </c>
      <c r="R2371" s="1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 s="16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100</v>
      </c>
      <c r="P2372" s="10">
        <f t="shared" si="186"/>
        <v>250</v>
      </c>
      <c r="Q2372" s="12" t="s">
        <v>8317</v>
      </c>
      <c r="R2372" s="11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1000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 s="16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100</v>
      </c>
      <c r="P2373" s="10">
        <f t="shared" si="186"/>
        <v>0</v>
      </c>
      <c r="Q2373" s="12" t="s">
        <v>8317</v>
      </c>
      <c r="R2373" s="11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10000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 s="16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10</v>
      </c>
      <c r="P2374" s="10">
        <f t="shared" si="186"/>
        <v>166.67</v>
      </c>
      <c r="Q2374" s="12" t="s">
        <v>8317</v>
      </c>
      <c r="R2374" s="11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 s="16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11</v>
      </c>
      <c r="P2375" s="10">
        <f t="shared" si="186"/>
        <v>997</v>
      </c>
      <c r="Q2375" s="12" t="s">
        <v>8317</v>
      </c>
      <c r="R2375" s="11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 s="1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2</v>
      </c>
      <c r="P2376" s="10">
        <f t="shared" si="186"/>
        <v>995</v>
      </c>
      <c r="Q2376" s="12" t="s">
        <v>8317</v>
      </c>
      <c r="R2376" s="11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 s="16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3</v>
      </c>
      <c r="P2377" s="10">
        <f t="shared" si="186"/>
        <v>0</v>
      </c>
      <c r="Q2377" s="12" t="s">
        <v>8317</v>
      </c>
      <c r="R2377" s="11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 s="16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106</v>
      </c>
      <c r="P2378" s="10">
        <f t="shared" si="186"/>
        <v>246.5</v>
      </c>
      <c r="Q2378" s="12" t="s">
        <v>8317</v>
      </c>
      <c r="R2378" s="11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900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 s="16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109</v>
      </c>
      <c r="P2379" s="10">
        <f t="shared" si="186"/>
        <v>0</v>
      </c>
      <c r="Q2379" s="12" t="s">
        <v>8317</v>
      </c>
      <c r="R2379" s="11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7500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 s="16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13</v>
      </c>
      <c r="P2380" s="10">
        <f t="shared" si="186"/>
        <v>0</v>
      </c>
      <c r="Q2380" s="12" t="s">
        <v>8317</v>
      </c>
      <c r="R2380" s="11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 s="16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2</v>
      </c>
      <c r="P2381" s="10">
        <f t="shared" si="186"/>
        <v>0</v>
      </c>
      <c r="Q2381" s="12" t="s">
        <v>8317</v>
      </c>
      <c r="R2381" s="1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 s="16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1</v>
      </c>
      <c r="P2382" s="10">
        <f t="shared" si="186"/>
        <v>325.67</v>
      </c>
      <c r="Q2382" s="12" t="s">
        <v>8317</v>
      </c>
      <c r="R2382" s="11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 s="16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129</v>
      </c>
      <c r="P2383" s="10">
        <f t="shared" si="186"/>
        <v>138.71</v>
      </c>
      <c r="Q2383" s="12" t="s">
        <v>8317</v>
      </c>
      <c r="R2383" s="11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 s="16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647</v>
      </c>
      <c r="P2384" s="10">
        <f t="shared" si="186"/>
        <v>485</v>
      </c>
      <c r="Q2384" s="12" t="s">
        <v>8317</v>
      </c>
      <c r="R2384" s="11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 s="16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138</v>
      </c>
      <c r="P2385" s="10">
        <f t="shared" si="186"/>
        <v>322</v>
      </c>
      <c r="Q2385" s="12" t="s">
        <v>8317</v>
      </c>
      <c r="R2385" s="11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 s="1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38</v>
      </c>
      <c r="P2386" s="10">
        <f t="shared" si="186"/>
        <v>119.13</v>
      </c>
      <c r="Q2386" s="12" t="s">
        <v>8317</v>
      </c>
      <c r="R2386" s="11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 s="16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190</v>
      </c>
      <c r="P2387" s="10">
        <f t="shared" si="186"/>
        <v>135.71</v>
      </c>
      <c r="Q2387" s="12" t="s">
        <v>8317</v>
      </c>
      <c r="R2387" s="11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 s="16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19</v>
      </c>
      <c r="P2388" s="10">
        <f t="shared" si="186"/>
        <v>0</v>
      </c>
      <c r="Q2388" s="12" t="s">
        <v>8317</v>
      </c>
      <c r="R2388" s="11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839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 s="16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110</v>
      </c>
      <c r="P2389" s="10">
        <f t="shared" si="186"/>
        <v>308.67</v>
      </c>
      <c r="Q2389" s="12" t="s">
        <v>8317</v>
      </c>
      <c r="R2389" s="11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 s="16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31</v>
      </c>
      <c r="P2390" s="10">
        <f t="shared" si="186"/>
        <v>115.75</v>
      </c>
      <c r="Q2390" s="12" t="s">
        <v>8317</v>
      </c>
      <c r="R2390" s="11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 s="16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116</v>
      </c>
      <c r="P2391" s="10">
        <f t="shared" si="186"/>
        <v>924</v>
      </c>
      <c r="Q2391" s="12" t="s">
        <v>8317</v>
      </c>
      <c r="R2391" s="1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850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 s="16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108</v>
      </c>
      <c r="P2392" s="10">
        <f t="shared" si="186"/>
        <v>0</v>
      </c>
      <c r="Q2392" s="12" t="s">
        <v>8317</v>
      </c>
      <c r="R2392" s="11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500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 s="16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184</v>
      </c>
      <c r="P2393" s="10">
        <f t="shared" si="186"/>
        <v>920</v>
      </c>
      <c r="Q2393" s="12" t="s">
        <v>8317</v>
      </c>
      <c r="R2393" s="11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 s="16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122</v>
      </c>
      <c r="P2394" s="10">
        <f t="shared" si="186"/>
        <v>0</v>
      </c>
      <c r="Q2394" s="12" t="s">
        <v>8317</v>
      </c>
      <c r="R2394" s="11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600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 s="16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152</v>
      </c>
      <c r="P2395" s="10">
        <f t="shared" si="186"/>
        <v>911</v>
      </c>
      <c r="Q2395" s="12" t="s">
        <v>8317</v>
      </c>
      <c r="R2395" s="11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16000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 s="1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6</v>
      </c>
      <c r="P2396" s="10">
        <f t="shared" si="186"/>
        <v>455.5</v>
      </c>
      <c r="Q2396" s="12" t="s">
        <v>8317</v>
      </c>
      <c r="R2396" s="11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 s="16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23</v>
      </c>
      <c r="P2397" s="10">
        <f t="shared" si="186"/>
        <v>0</v>
      </c>
      <c r="Q2397" s="12" t="s">
        <v>8317</v>
      </c>
      <c r="R2397" s="11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2700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 s="16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34</v>
      </c>
      <c r="P2398" s="10">
        <f t="shared" si="186"/>
        <v>909</v>
      </c>
      <c r="Q2398" s="12" t="s">
        <v>8317</v>
      </c>
      <c r="R2398" s="11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 s="16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36</v>
      </c>
      <c r="P2399" s="10">
        <f t="shared" si="186"/>
        <v>0</v>
      </c>
      <c r="Q2399" s="12" t="s">
        <v>8317</v>
      </c>
      <c r="R2399" s="11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1900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 s="16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48</v>
      </c>
      <c r="P2400" s="10">
        <f t="shared" si="186"/>
        <v>0</v>
      </c>
      <c r="Q2400" s="12" t="s">
        <v>8317</v>
      </c>
      <c r="R2400" s="11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 s="16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101</v>
      </c>
      <c r="P2401" s="10">
        <f t="shared" si="186"/>
        <v>0</v>
      </c>
      <c r="Q2401" s="12" t="s">
        <v>8317</v>
      </c>
      <c r="R2401" s="1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 s="16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8</v>
      </c>
      <c r="P2402" s="10">
        <f t="shared" si="186"/>
        <v>0</v>
      </c>
      <c r="Q2402" s="12" t="s">
        <v>8317</v>
      </c>
      <c r="R2402" s="11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 s="16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181</v>
      </c>
      <c r="P2403" s="10">
        <f t="shared" si="186"/>
        <v>100.35</v>
      </c>
      <c r="Q2403" s="12" t="s">
        <v>8334</v>
      </c>
      <c r="R2403" s="11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900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 s="16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100</v>
      </c>
      <c r="P2404" s="10">
        <f t="shared" si="186"/>
        <v>900</v>
      </c>
      <c r="Q2404" s="12" t="s">
        <v>8334</v>
      </c>
      <c r="R2404" s="11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 s="16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113</v>
      </c>
      <c r="P2405" s="10">
        <f t="shared" si="186"/>
        <v>75</v>
      </c>
      <c r="Q2405" s="12" t="s">
        <v>8334</v>
      </c>
      <c r="R2405" s="11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 s="1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120</v>
      </c>
      <c r="P2406" s="10">
        <f t="shared" si="186"/>
        <v>0</v>
      </c>
      <c r="Q2406" s="12" t="s">
        <v>8334</v>
      </c>
      <c r="R2406" s="11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 s="16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31</v>
      </c>
      <c r="P2407" s="10">
        <f t="shared" si="186"/>
        <v>44.75</v>
      </c>
      <c r="Q2407" s="12" t="s">
        <v>8334</v>
      </c>
      <c r="R2407" s="11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4200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 s="16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21</v>
      </c>
      <c r="P2408" s="10">
        <f t="shared" si="186"/>
        <v>55.94</v>
      </c>
      <c r="Q2408" s="12" t="s">
        <v>8334</v>
      </c>
      <c r="R2408" s="11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 s="16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15</v>
      </c>
      <c r="P2409" s="10">
        <f t="shared" si="186"/>
        <v>27</v>
      </c>
      <c r="Q2409" s="12" t="s">
        <v>8334</v>
      </c>
      <c r="R2409" s="11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800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 s="16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111</v>
      </c>
      <c r="P2410" s="10">
        <f t="shared" si="186"/>
        <v>445</v>
      </c>
      <c r="Q2410" s="12" t="s">
        <v>8334</v>
      </c>
      <c r="R2410" s="11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 s="16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119</v>
      </c>
      <c r="P2411" s="10">
        <f t="shared" si="186"/>
        <v>148.33000000000001</v>
      </c>
      <c r="Q2411" s="12" t="s">
        <v>8334</v>
      </c>
      <c r="R2411" s="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 s="16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6</v>
      </c>
      <c r="P2412" s="10">
        <f t="shared" si="186"/>
        <v>0</v>
      </c>
      <c r="Q2412" s="12" t="s">
        <v>8334</v>
      </c>
      <c r="R2412" s="11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600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 s="16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148</v>
      </c>
      <c r="P2413" s="10">
        <f t="shared" si="186"/>
        <v>295.33</v>
      </c>
      <c r="Q2413" s="12" t="s">
        <v>8334</v>
      </c>
      <c r="R2413" s="11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100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 s="16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885</v>
      </c>
      <c r="P2414" s="10">
        <f t="shared" si="186"/>
        <v>0</v>
      </c>
      <c r="Q2414" s="12" t="s">
        <v>8334</v>
      </c>
      <c r="R2414" s="11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100000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 s="16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295</v>
      </c>
      <c r="Q2415" s="12" t="s">
        <v>8334</v>
      </c>
      <c r="R2415" s="11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 s="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11</v>
      </c>
      <c r="P2416" s="10">
        <f t="shared" si="186"/>
        <v>67.77</v>
      </c>
      <c r="Q2416" s="12" t="s">
        <v>8334</v>
      </c>
      <c r="R2416" s="11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 s="16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4</v>
      </c>
      <c r="P2417" s="10">
        <f t="shared" si="186"/>
        <v>146.83000000000001</v>
      </c>
      <c r="Q2417" s="12" t="s">
        <v>8334</v>
      </c>
      <c r="R2417" s="11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 s="16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18</v>
      </c>
      <c r="P2418" s="10">
        <f t="shared" si="186"/>
        <v>881</v>
      </c>
      <c r="Q2418" s="12" t="s">
        <v>8334</v>
      </c>
      <c r="R2418" s="11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 s="16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119</v>
      </c>
      <c r="P2419" s="10">
        <f t="shared" si="186"/>
        <v>0</v>
      </c>
      <c r="Q2419" s="12" t="s">
        <v>8334</v>
      </c>
      <c r="R2419" s="11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 s="16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1</v>
      </c>
      <c r="P2420" s="10">
        <f t="shared" si="186"/>
        <v>175.8</v>
      </c>
      <c r="Q2420" s="12" t="s">
        <v>8334</v>
      </c>
      <c r="R2420" s="11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 s="16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15</v>
      </c>
      <c r="P2421" s="10">
        <f t="shared" si="186"/>
        <v>0</v>
      </c>
      <c r="Q2421" s="12" t="s">
        <v>8334</v>
      </c>
      <c r="R2421" s="1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400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 s="16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219</v>
      </c>
      <c r="P2422" s="10">
        <f t="shared" si="186"/>
        <v>24.31</v>
      </c>
      <c r="Q2422" s="12" t="s">
        <v>8334</v>
      </c>
      <c r="R2422" s="11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800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 s="16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109</v>
      </c>
      <c r="P2423" s="10">
        <f t="shared" si="186"/>
        <v>875</v>
      </c>
      <c r="Q2423" s="12" t="s">
        <v>8334</v>
      </c>
      <c r="R2423" s="11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 s="16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9</v>
      </c>
      <c r="P2424" s="10">
        <f t="shared" si="186"/>
        <v>872</v>
      </c>
      <c r="Q2424" s="12" t="s">
        <v>8334</v>
      </c>
      <c r="R2424" s="11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 s="16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289</v>
      </c>
      <c r="P2425" s="10">
        <f t="shared" si="186"/>
        <v>867</v>
      </c>
      <c r="Q2425" s="12" t="s">
        <v>8334</v>
      </c>
      <c r="R2425" s="11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 s="1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13</v>
      </c>
      <c r="P2426" s="10">
        <f t="shared" si="186"/>
        <v>96.11</v>
      </c>
      <c r="Q2426" s="12" t="s">
        <v>8334</v>
      </c>
      <c r="R2426" s="11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 s="16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3</v>
      </c>
      <c r="P2427" s="10">
        <f t="shared" si="186"/>
        <v>861</v>
      </c>
      <c r="Q2427" s="12" t="s">
        <v>8334</v>
      </c>
      <c r="R2427" s="11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 s="16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2</v>
      </c>
      <c r="P2428" s="10">
        <f t="shared" si="186"/>
        <v>0</v>
      </c>
      <c r="Q2428" s="12" t="s">
        <v>8334</v>
      </c>
      <c r="R2428" s="11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 s="16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156</v>
      </c>
      <c r="P2429" s="10">
        <f t="shared" si="186"/>
        <v>860</v>
      </c>
      <c r="Q2429" s="12" t="s">
        <v>8334</v>
      </c>
      <c r="R2429" s="11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 s="16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16</v>
      </c>
      <c r="P2430" s="10">
        <f t="shared" si="186"/>
        <v>858</v>
      </c>
      <c r="Q2430" s="12" t="s">
        <v>8334</v>
      </c>
      <c r="R2430" s="11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 s="16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68</v>
      </c>
      <c r="P2431" s="10">
        <f t="shared" si="186"/>
        <v>213.75</v>
      </c>
      <c r="Q2431" s="12" t="s">
        <v>8334</v>
      </c>
      <c r="R2431" s="1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 s="16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426</v>
      </c>
      <c r="Q2432" s="12" t="s">
        <v>8334</v>
      </c>
      <c r="R2432" s="11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 s="16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34</v>
      </c>
      <c r="P2433" s="10">
        <f t="shared" si="186"/>
        <v>426</v>
      </c>
      <c r="Q2433" s="12" t="s">
        <v>8334</v>
      </c>
      <c r="R2433" s="11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 s="16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34</v>
      </c>
      <c r="P2434" s="10">
        <f t="shared" si="186"/>
        <v>425</v>
      </c>
      <c r="Q2434" s="12" t="s">
        <v>8334</v>
      </c>
      <c r="R2434" s="11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 s="16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39</v>
      </c>
      <c r="P2435" s="10">
        <f t="shared" ref="P2435:P2498" si="191">IFERROR(ROUND(E2435/L2435,2),0)</f>
        <v>0</v>
      </c>
      <c r="Q2435" s="12" t="s">
        <v>8334</v>
      </c>
      <c r="R2435" s="11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 s="1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21</v>
      </c>
      <c r="P2436" s="10">
        <f t="shared" si="191"/>
        <v>425</v>
      </c>
      <c r="Q2436" s="12" t="s">
        <v>8334</v>
      </c>
      <c r="R2436" s="11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750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 s="16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113</v>
      </c>
      <c r="P2437" s="10">
        <f t="shared" si="191"/>
        <v>212.5</v>
      </c>
      <c r="Q2437" s="12" t="s">
        <v>8334</v>
      </c>
      <c r="R2437" s="11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850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 s="16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100</v>
      </c>
      <c r="P2438" s="10">
        <f t="shared" si="191"/>
        <v>425</v>
      </c>
      <c r="Q2438" s="12" t="s">
        <v>8334</v>
      </c>
      <c r="R2438" s="11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 s="16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2</v>
      </c>
      <c r="P2439" s="10">
        <f t="shared" si="191"/>
        <v>0</v>
      </c>
      <c r="Q2439" s="12" t="s">
        <v>8334</v>
      </c>
      <c r="R2439" s="11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 s="16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105</v>
      </c>
      <c r="P2440" s="10">
        <f t="shared" si="191"/>
        <v>838</v>
      </c>
      <c r="Q2440" s="12" t="s">
        <v>8334</v>
      </c>
      <c r="R2440" s="11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 s="16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6</v>
      </c>
      <c r="P2441" s="10">
        <f t="shared" si="191"/>
        <v>0</v>
      </c>
      <c r="Q2441" s="12" t="s">
        <v>8334</v>
      </c>
      <c r="R2441" s="1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 s="16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5</v>
      </c>
      <c r="P2442" s="10">
        <f t="shared" si="191"/>
        <v>417.5</v>
      </c>
      <c r="Q2442" s="12" t="s">
        <v>8334</v>
      </c>
      <c r="R2442" s="11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 s="16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166</v>
      </c>
      <c r="P2443" s="10">
        <f t="shared" si="191"/>
        <v>7.62</v>
      </c>
      <c r="Q2443" s="12" t="s">
        <v>8334</v>
      </c>
      <c r="R2443" s="11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 s="16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24</v>
      </c>
      <c r="P2444" s="10">
        <f t="shared" si="191"/>
        <v>2.2200000000000002</v>
      </c>
      <c r="Q2444" s="12" t="s">
        <v>8334</v>
      </c>
      <c r="R2444" s="11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 s="16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330</v>
      </c>
      <c r="P2445" s="10">
        <f t="shared" si="191"/>
        <v>2.65</v>
      </c>
      <c r="Q2445" s="12" t="s">
        <v>8334</v>
      </c>
      <c r="R2445" s="11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 s="1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118</v>
      </c>
      <c r="P2446" s="10">
        <f t="shared" si="191"/>
        <v>13.51</v>
      </c>
      <c r="Q2446" s="12" t="s">
        <v>8334</v>
      </c>
      <c r="R2446" s="11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10000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 s="16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8</v>
      </c>
      <c r="P2447" s="10">
        <f t="shared" si="191"/>
        <v>7.14</v>
      </c>
      <c r="Q2447" s="12" t="s">
        <v>8334</v>
      </c>
      <c r="R2447" s="11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 s="16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</v>
      </c>
      <c r="P2448" s="10">
        <f t="shared" si="191"/>
        <v>7.4</v>
      </c>
      <c r="Q2448" s="12" t="s">
        <v>8334</v>
      </c>
      <c r="R2448" s="11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 s="16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137</v>
      </c>
      <c r="P2449" s="10">
        <f t="shared" si="191"/>
        <v>2.4300000000000002</v>
      </c>
      <c r="Q2449" s="12" t="s">
        <v>8334</v>
      </c>
      <c r="R2449" s="11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 s="16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102</v>
      </c>
      <c r="P2450" s="10">
        <f t="shared" si="191"/>
        <v>90.56</v>
      </c>
      <c r="Q2450" s="12" t="s">
        <v>8334</v>
      </c>
      <c r="R2450" s="11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 s="16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148</v>
      </c>
      <c r="P2451" s="10">
        <f t="shared" si="191"/>
        <v>6.78</v>
      </c>
      <c r="Q2451" s="12" t="s">
        <v>8334</v>
      </c>
      <c r="R2451" s="1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 s="16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33</v>
      </c>
      <c r="P2452" s="10">
        <f t="shared" si="191"/>
        <v>7.98</v>
      </c>
      <c r="Q2452" s="12" t="s">
        <v>8334</v>
      </c>
      <c r="R2452" s="11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 s="16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163</v>
      </c>
      <c r="P2453" s="10">
        <f t="shared" si="191"/>
        <v>4.37</v>
      </c>
      <c r="Q2453" s="12" t="s">
        <v>8334</v>
      </c>
      <c r="R2453" s="11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 s="16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116</v>
      </c>
      <c r="P2454" s="10">
        <f t="shared" si="191"/>
        <v>54.07</v>
      </c>
      <c r="Q2454" s="12" t="s">
        <v>8334</v>
      </c>
      <c r="R2454" s="11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 s="16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101</v>
      </c>
      <c r="P2455" s="10">
        <f t="shared" si="191"/>
        <v>12.09</v>
      </c>
      <c r="Q2455" s="12" t="s">
        <v>8334</v>
      </c>
      <c r="R2455" s="11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 s="1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6.23</v>
      </c>
      <c r="Q2456" s="12" t="s">
        <v>8334</v>
      </c>
      <c r="R2456" s="11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 s="16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27</v>
      </c>
      <c r="P2457" s="10">
        <f t="shared" si="191"/>
        <v>50.44</v>
      </c>
      <c r="Q2457" s="12" t="s">
        <v>8334</v>
      </c>
      <c r="R2457" s="11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 s="16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101</v>
      </c>
      <c r="P2458" s="10">
        <f t="shared" si="191"/>
        <v>12.02</v>
      </c>
      <c r="Q2458" s="12" t="s">
        <v>8334</v>
      </c>
      <c r="R2458" s="11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12000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 s="16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7</v>
      </c>
      <c r="P2459" s="10">
        <f t="shared" si="191"/>
        <v>6.49</v>
      </c>
      <c r="Q2459" s="12" t="s">
        <v>8334</v>
      </c>
      <c r="R2459" s="11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4000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 s="16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20</v>
      </c>
      <c r="P2460" s="10">
        <f t="shared" si="191"/>
        <v>10.06</v>
      </c>
      <c r="Q2460" s="12" t="s">
        <v>8334</v>
      </c>
      <c r="R2460" s="11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 s="16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134</v>
      </c>
      <c r="P2461" s="10">
        <f t="shared" si="191"/>
        <v>2.84</v>
      </c>
      <c r="Q2461" s="12" t="s">
        <v>8334</v>
      </c>
      <c r="R2461" s="1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3000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 s="16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27</v>
      </c>
      <c r="P2462" s="10">
        <f t="shared" si="191"/>
        <v>11.78</v>
      </c>
      <c r="Q2462" s="12" t="s">
        <v>8334</v>
      </c>
      <c r="R2462" s="11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 s="16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133</v>
      </c>
      <c r="P2463" s="10">
        <f t="shared" si="191"/>
        <v>9.3000000000000007</v>
      </c>
      <c r="Q2463" s="12" t="s">
        <v>8323</v>
      </c>
      <c r="R2463" s="11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5000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 s="16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16</v>
      </c>
      <c r="P2464" s="10">
        <f t="shared" si="191"/>
        <v>6.96</v>
      </c>
      <c r="Q2464" s="12" t="s">
        <v>8323</v>
      </c>
      <c r="R2464" s="11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4400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 s="16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18</v>
      </c>
      <c r="P2465" s="10">
        <f t="shared" si="191"/>
        <v>10.67</v>
      </c>
      <c r="Q2465" s="12" t="s">
        <v>8323</v>
      </c>
      <c r="R2465" s="11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70000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 s="1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</v>
      </c>
      <c r="P2466" s="10">
        <f t="shared" si="191"/>
        <v>18.600000000000001</v>
      </c>
      <c r="Q2466" s="12" t="s">
        <v>8323</v>
      </c>
      <c r="R2466" s="11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 s="16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100</v>
      </c>
      <c r="P2467" s="10">
        <f t="shared" si="191"/>
        <v>16.670000000000002</v>
      </c>
      <c r="Q2467" s="12" t="s">
        <v>8323</v>
      </c>
      <c r="R2467" s="11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30000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 s="16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3</v>
      </c>
      <c r="P2468" s="10">
        <f t="shared" si="191"/>
        <v>15.38</v>
      </c>
      <c r="Q2468" s="12" t="s">
        <v>8323</v>
      </c>
      <c r="R2468" s="11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 s="16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266</v>
      </c>
      <c r="P2469" s="10">
        <f t="shared" si="191"/>
        <v>18.53</v>
      </c>
      <c r="Q2469" s="12" t="s">
        <v>8323</v>
      </c>
      <c r="R2469" s="11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 s="16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16</v>
      </c>
      <c r="P2470" s="10">
        <f t="shared" si="191"/>
        <v>13.72</v>
      </c>
      <c r="Q2470" s="12" t="s">
        <v>8323</v>
      </c>
      <c r="R2470" s="11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750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 s="16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106</v>
      </c>
      <c r="P2471" s="10">
        <f t="shared" si="191"/>
        <v>16.91</v>
      </c>
      <c r="Q2471" s="12" t="s">
        <v>8323</v>
      </c>
      <c r="R2471" s="1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20000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 s="16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4</v>
      </c>
      <c r="P2472" s="10">
        <f t="shared" si="191"/>
        <v>22.08</v>
      </c>
      <c r="Q2472" s="12" t="s">
        <v>8323</v>
      </c>
      <c r="R2472" s="11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1500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 s="16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53</v>
      </c>
      <c r="P2473" s="10">
        <f t="shared" si="191"/>
        <v>46.76</v>
      </c>
      <c r="Q2473" s="12" t="s">
        <v>8323</v>
      </c>
      <c r="R2473" s="11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 s="16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158</v>
      </c>
      <c r="P2474" s="10">
        <f t="shared" si="191"/>
        <v>7.61</v>
      </c>
      <c r="Q2474" s="12" t="s">
        <v>8323</v>
      </c>
      <c r="R2474" s="11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 s="16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</v>
      </c>
      <c r="P2475" s="10">
        <f t="shared" si="191"/>
        <v>16.77</v>
      </c>
      <c r="Q2475" s="12" t="s">
        <v>8323</v>
      </c>
      <c r="R2475" s="11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 s="1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106</v>
      </c>
      <c r="P2476" s="10">
        <f t="shared" si="191"/>
        <v>20.68</v>
      </c>
      <c r="Q2476" s="12" t="s">
        <v>8323</v>
      </c>
      <c r="R2476" s="11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 s="16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142</v>
      </c>
      <c r="P2477" s="10">
        <f t="shared" si="191"/>
        <v>9.67</v>
      </c>
      <c r="Q2477" s="12" t="s">
        <v>8323</v>
      </c>
      <c r="R2477" s="11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600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 s="16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130</v>
      </c>
      <c r="P2478" s="10">
        <f t="shared" si="191"/>
        <v>14.18</v>
      </c>
      <c r="Q2478" s="12" t="s">
        <v>8323</v>
      </c>
      <c r="R2478" s="11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 s="16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130</v>
      </c>
      <c r="P2479" s="10">
        <f t="shared" si="191"/>
        <v>19.02</v>
      </c>
      <c r="Q2479" s="12" t="s">
        <v>8323</v>
      </c>
      <c r="R2479" s="11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 s="16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104</v>
      </c>
      <c r="P2480" s="10">
        <f t="shared" si="191"/>
        <v>9.8699999999999992</v>
      </c>
      <c r="Q2480" s="12" t="s">
        <v>8323</v>
      </c>
      <c r="R2480" s="11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 s="16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22</v>
      </c>
      <c r="P2481" s="10">
        <f t="shared" si="191"/>
        <v>48.44</v>
      </c>
      <c r="Q2481" s="12" t="s">
        <v>8323</v>
      </c>
      <c r="R2481" s="1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 s="16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96.63</v>
      </c>
      <c r="Q2482" s="12" t="s">
        <v>8323</v>
      </c>
      <c r="R2482" s="11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 s="16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7</v>
      </c>
      <c r="P2483" s="10">
        <f t="shared" si="191"/>
        <v>8.06</v>
      </c>
      <c r="Q2483" s="12" t="s">
        <v>8323</v>
      </c>
      <c r="R2483" s="11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 s="16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116</v>
      </c>
      <c r="P2484" s="10">
        <f t="shared" si="191"/>
        <v>30.56</v>
      </c>
      <c r="Q2484" s="12" t="s">
        <v>8323</v>
      </c>
      <c r="R2484" s="11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 s="16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127</v>
      </c>
      <c r="P2485" s="10">
        <f t="shared" si="191"/>
        <v>40.159999999999997</v>
      </c>
      <c r="Q2485" s="12" t="s">
        <v>8323</v>
      </c>
      <c r="R2485" s="11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 s="1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22</v>
      </c>
      <c r="P2486" s="10">
        <f t="shared" si="191"/>
        <v>8.44</v>
      </c>
      <c r="Q2486" s="12" t="s">
        <v>8323</v>
      </c>
      <c r="R2486" s="11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 s="16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117</v>
      </c>
      <c r="P2487" s="10">
        <f t="shared" si="191"/>
        <v>18.54</v>
      </c>
      <c r="Q2487" s="12" t="s">
        <v>8323</v>
      </c>
      <c r="R2487" s="11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 s="16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152</v>
      </c>
      <c r="P2488" s="10">
        <f t="shared" si="191"/>
        <v>25.33</v>
      </c>
      <c r="Q2488" s="12" t="s">
        <v>8323</v>
      </c>
      <c r="R2488" s="11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 s="16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22</v>
      </c>
      <c r="P2489" s="10">
        <f t="shared" si="191"/>
        <v>19.97</v>
      </c>
      <c r="Q2489" s="12" t="s">
        <v>8323</v>
      </c>
      <c r="R2489" s="11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 s="16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101</v>
      </c>
      <c r="P2490" s="10">
        <f t="shared" si="191"/>
        <v>11.66</v>
      </c>
      <c r="Q2490" s="12" t="s">
        <v>8323</v>
      </c>
      <c r="R2490" s="11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 s="16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151</v>
      </c>
      <c r="P2491" s="10">
        <f t="shared" si="191"/>
        <v>10.050000000000001</v>
      </c>
      <c r="Q2491" s="12" t="s">
        <v>8323</v>
      </c>
      <c r="R2491" s="1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 s="16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251</v>
      </c>
      <c r="P2492" s="10">
        <f t="shared" si="191"/>
        <v>47</v>
      </c>
      <c r="Q2492" s="12" t="s">
        <v>8323</v>
      </c>
      <c r="R2492" s="11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1000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 s="16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75</v>
      </c>
      <c r="P2493" s="10">
        <f t="shared" si="191"/>
        <v>75</v>
      </c>
      <c r="Q2493" s="12" t="s">
        <v>8323</v>
      </c>
      <c r="R2493" s="11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6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s="11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5000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 s="16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15</v>
      </c>
      <c r="P2495" s="10">
        <f t="shared" si="191"/>
        <v>2.9</v>
      </c>
      <c r="Q2495" s="12" t="s">
        <v>8323</v>
      </c>
      <c r="R2495" s="11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 s="1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30</v>
      </c>
      <c r="P2496" s="10">
        <f t="shared" si="191"/>
        <v>19.13</v>
      </c>
      <c r="Q2496" s="12" t="s">
        <v>8323</v>
      </c>
      <c r="R2496" s="11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 s="16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149</v>
      </c>
      <c r="P2497" s="10">
        <f t="shared" si="191"/>
        <v>17.739999999999998</v>
      </c>
      <c r="Q2497" s="12" t="s">
        <v>8323</v>
      </c>
      <c r="R2497" s="11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 s="16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27</v>
      </c>
      <c r="P2498" s="10">
        <f t="shared" si="191"/>
        <v>73.5</v>
      </c>
      <c r="Q2498" s="12" t="s">
        <v>8323</v>
      </c>
      <c r="R2498" s="11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 s="16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3</v>
      </c>
      <c r="P2499" s="10">
        <f t="shared" ref="P2499:P2562" si="196">IFERROR(ROUND(E2499/L2499,2),0)</f>
        <v>13.08</v>
      </c>
      <c r="Q2499" s="12" t="s">
        <v>8323</v>
      </c>
      <c r="R2499" s="11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 s="16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29</v>
      </c>
      <c r="P2500" s="10">
        <f t="shared" si="196"/>
        <v>36.549999999999997</v>
      </c>
      <c r="Q2500" s="12" t="s">
        <v>8323</v>
      </c>
      <c r="R2500" s="11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3000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 s="16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24</v>
      </c>
      <c r="P2501" s="10">
        <f t="shared" si="196"/>
        <v>4.29</v>
      </c>
      <c r="Q2501" s="12" t="s">
        <v>8323</v>
      </c>
      <c r="R2501" s="1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 s="16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104</v>
      </c>
      <c r="P2502" s="10">
        <f t="shared" si="196"/>
        <v>25.17</v>
      </c>
      <c r="Q2502" s="12" t="s">
        <v>8323</v>
      </c>
      <c r="R2502" s="11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2000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 s="16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37</v>
      </c>
      <c r="P2503" s="10">
        <f t="shared" si="196"/>
        <v>104.29</v>
      </c>
      <c r="Q2503" s="12" t="s">
        <v>8334</v>
      </c>
      <c r="R2503" s="11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 s="16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145</v>
      </c>
      <c r="P2504" s="10">
        <f t="shared" si="196"/>
        <v>145.4</v>
      </c>
      <c r="Q2504" s="12" t="s">
        <v>8334</v>
      </c>
      <c r="R2504" s="11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 s="16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7</v>
      </c>
      <c r="P2505" s="10">
        <f t="shared" si="196"/>
        <v>0</v>
      </c>
      <c r="Q2505" s="12" t="s">
        <v>8334</v>
      </c>
      <c r="R2505" s="11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 s="1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104</v>
      </c>
      <c r="P2506" s="10">
        <f t="shared" si="196"/>
        <v>0</v>
      </c>
      <c r="Q2506" s="12" t="s">
        <v>8334</v>
      </c>
      <c r="R2506" s="11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 s="16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21</v>
      </c>
      <c r="P2507" s="10">
        <f t="shared" si="196"/>
        <v>0</v>
      </c>
      <c r="Q2507" s="12" t="s">
        <v>8334</v>
      </c>
      <c r="R2507" s="11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 s="16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103</v>
      </c>
      <c r="P2508" s="10">
        <f t="shared" si="196"/>
        <v>360.5</v>
      </c>
      <c r="Q2508" s="12" t="s">
        <v>8334</v>
      </c>
      <c r="R2508" s="11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 s="16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103</v>
      </c>
      <c r="P2509" s="10">
        <f t="shared" si="196"/>
        <v>0</v>
      </c>
      <c r="Q2509" s="12" t="s">
        <v>8334</v>
      </c>
      <c r="R2509" s="11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 s="16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120</v>
      </c>
      <c r="P2510" s="10">
        <f t="shared" si="196"/>
        <v>0</v>
      </c>
      <c r="Q2510" s="12" t="s">
        <v>8334</v>
      </c>
      <c r="R2510" s="11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7000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 s="16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10</v>
      </c>
      <c r="P2511" s="10">
        <f t="shared" si="196"/>
        <v>25.54</v>
      </c>
      <c r="Q2511" s="12" t="s">
        <v>8334</v>
      </c>
      <c r="R2511" s="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1200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 s="16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60</v>
      </c>
      <c r="P2512" s="10">
        <f t="shared" si="196"/>
        <v>357.5</v>
      </c>
      <c r="Q2512" s="12" t="s">
        <v>8334</v>
      </c>
      <c r="R2512" s="11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600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 s="16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119</v>
      </c>
      <c r="P2513" s="10">
        <f t="shared" si="196"/>
        <v>0</v>
      </c>
      <c r="Q2513" s="12" t="s">
        <v>8334</v>
      </c>
      <c r="R2513" s="11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 s="16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57</v>
      </c>
      <c r="P2514" s="10">
        <f t="shared" si="196"/>
        <v>0</v>
      </c>
      <c r="Q2514" s="12" t="s">
        <v>8334</v>
      </c>
      <c r="R2514" s="11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 s="16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115</v>
      </c>
      <c r="P2515" s="10">
        <f t="shared" si="196"/>
        <v>0</v>
      </c>
      <c r="Q2515" s="12" t="s">
        <v>8334</v>
      </c>
      <c r="R2515" s="11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 s="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130</v>
      </c>
      <c r="P2516" s="10">
        <f t="shared" si="196"/>
        <v>178.25</v>
      </c>
      <c r="Q2516" s="12" t="s">
        <v>8334</v>
      </c>
      <c r="R2516" s="11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 s="16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28</v>
      </c>
      <c r="P2517" s="10">
        <f t="shared" si="196"/>
        <v>59.33</v>
      </c>
      <c r="Q2517" s="12" t="s">
        <v>8334</v>
      </c>
      <c r="R2517" s="11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 s="16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118</v>
      </c>
      <c r="P2518" s="10">
        <f t="shared" si="196"/>
        <v>0</v>
      </c>
      <c r="Q2518" s="12" t="s">
        <v>8334</v>
      </c>
      <c r="R2518" s="11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 s="16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101</v>
      </c>
      <c r="P2519" s="10">
        <f t="shared" si="196"/>
        <v>21.36</v>
      </c>
      <c r="Q2519" s="12" t="s">
        <v>8334</v>
      </c>
      <c r="R2519" s="11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 s="16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25</v>
      </c>
      <c r="P2520" s="10">
        <f t="shared" si="196"/>
        <v>0</v>
      </c>
      <c r="Q2520" s="12" t="s">
        <v>8334</v>
      </c>
      <c r="R2520" s="11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200000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 s="16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175</v>
      </c>
      <c r="Q2521" s="12" t="s">
        <v>8334</v>
      </c>
      <c r="R2521" s="1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700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 s="16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100</v>
      </c>
      <c r="P2522" s="10">
        <f t="shared" si="196"/>
        <v>0</v>
      </c>
      <c r="Q2522" s="12" t="s">
        <v>8334</v>
      </c>
      <c r="R2522" s="11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 s="16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139</v>
      </c>
      <c r="P2523" s="10">
        <f t="shared" si="196"/>
        <v>5.27</v>
      </c>
      <c r="Q2523" s="12" t="s">
        <v>8323</v>
      </c>
      <c r="R2523" s="11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 s="16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</v>
      </c>
      <c r="P2524" s="10">
        <f t="shared" si="196"/>
        <v>25.56</v>
      </c>
      <c r="Q2524" s="12" t="s">
        <v>8323</v>
      </c>
      <c r="R2524" s="11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 s="16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137</v>
      </c>
      <c r="P2525" s="10">
        <f t="shared" si="196"/>
        <v>26.31</v>
      </c>
      <c r="Q2525" s="12" t="s">
        <v>8323</v>
      </c>
      <c r="R2525" s="11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15000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 s="1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5</v>
      </c>
      <c r="P2526" s="10">
        <f t="shared" si="196"/>
        <v>15.91</v>
      </c>
      <c r="Q2526" s="12" t="s">
        <v>8323</v>
      </c>
      <c r="R2526" s="11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 s="16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137</v>
      </c>
      <c r="P2527" s="10">
        <f t="shared" si="196"/>
        <v>8.5399999999999991</v>
      </c>
      <c r="Q2527" s="12" t="s">
        <v>8323</v>
      </c>
      <c r="R2527" s="11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 s="16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20.61</v>
      </c>
      <c r="Q2528" s="12" t="s">
        <v>8323</v>
      </c>
      <c r="R2528" s="11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 s="16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170</v>
      </c>
      <c r="P2529" s="10">
        <f t="shared" si="196"/>
        <v>9.57</v>
      </c>
      <c r="Q2529" s="12" t="s">
        <v>8323</v>
      </c>
      <c r="R2529" s="11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 s="16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3</v>
      </c>
      <c r="P2530" s="10">
        <f t="shared" si="196"/>
        <v>8.3699999999999992</v>
      </c>
      <c r="Q2530" s="12" t="s">
        <v>8323</v>
      </c>
      <c r="R2530" s="11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 s="16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45</v>
      </c>
      <c r="P2531" s="10">
        <f t="shared" si="196"/>
        <v>8.91</v>
      </c>
      <c r="Q2531" s="12" t="s">
        <v>8323</v>
      </c>
      <c r="R2531" s="1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 s="16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6</v>
      </c>
      <c r="P2532" s="10">
        <f t="shared" si="196"/>
        <v>14.08</v>
      </c>
      <c r="Q2532" s="12" t="s">
        <v>8323</v>
      </c>
      <c r="R2532" s="11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 s="16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135</v>
      </c>
      <c r="P2533" s="10">
        <f t="shared" si="196"/>
        <v>11.07</v>
      </c>
      <c r="Q2533" s="12" t="s">
        <v>8323</v>
      </c>
      <c r="R2533" s="11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 s="16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27</v>
      </c>
      <c r="P2534" s="10">
        <f t="shared" si="196"/>
        <v>11.18</v>
      </c>
      <c r="Q2534" s="12" t="s">
        <v>8323</v>
      </c>
      <c r="R2534" s="11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 s="16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</v>
      </c>
      <c r="P2535" s="10">
        <f t="shared" si="196"/>
        <v>4.93</v>
      </c>
      <c r="Q2535" s="12" t="s">
        <v>8323</v>
      </c>
      <c r="R2535" s="11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 s="1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9</v>
      </c>
      <c r="P2536" s="10">
        <f t="shared" si="196"/>
        <v>47.71</v>
      </c>
      <c r="Q2536" s="12" t="s">
        <v>8323</v>
      </c>
      <c r="R2536" s="11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 s="16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133</v>
      </c>
      <c r="P2537" s="10">
        <f t="shared" si="196"/>
        <v>8.5399999999999991</v>
      </c>
      <c r="Q2537" s="12" t="s">
        <v>8323</v>
      </c>
      <c r="R2537" s="11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 s="16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133</v>
      </c>
      <c r="P2538" s="10">
        <f t="shared" si="196"/>
        <v>166.3</v>
      </c>
      <c r="Q2538" s="12" t="s">
        <v>8323</v>
      </c>
      <c r="R2538" s="11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 s="16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132</v>
      </c>
      <c r="P2539" s="10">
        <f t="shared" si="196"/>
        <v>60</v>
      </c>
      <c r="Q2539" s="12" t="s">
        <v>8323</v>
      </c>
      <c r="R2539" s="11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 s="16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101</v>
      </c>
      <c r="P2540" s="10">
        <f t="shared" si="196"/>
        <v>3.56</v>
      </c>
      <c r="Q2540" s="12" t="s">
        <v>8323</v>
      </c>
      <c r="R2540" s="11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 s="16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37</v>
      </c>
      <c r="P2541" s="10">
        <f t="shared" si="196"/>
        <v>11.14</v>
      </c>
      <c r="Q2541" s="12" t="s">
        <v>8323</v>
      </c>
      <c r="R2541" s="1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 s="16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26</v>
      </c>
      <c r="P2542" s="10">
        <f t="shared" si="196"/>
        <v>24.26</v>
      </c>
      <c r="Q2542" s="12" t="s">
        <v>8323</v>
      </c>
      <c r="R2542" s="11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4800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 s="16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14</v>
      </c>
      <c r="P2543" s="10">
        <f t="shared" si="196"/>
        <v>10.33</v>
      </c>
      <c r="Q2543" s="12" t="s">
        <v>8323</v>
      </c>
      <c r="R2543" s="11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5000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 s="16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13</v>
      </c>
      <c r="P2544" s="10">
        <f t="shared" si="196"/>
        <v>50.08</v>
      </c>
      <c r="Q2544" s="12" t="s">
        <v>8323</v>
      </c>
      <c r="R2544" s="11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5000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 s="16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13</v>
      </c>
      <c r="P2545" s="10">
        <f t="shared" si="196"/>
        <v>50</v>
      </c>
      <c r="Q2545" s="12" t="s">
        <v>8323</v>
      </c>
      <c r="R2545" s="11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10000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 s="1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7</v>
      </c>
      <c r="P2546" s="10">
        <f t="shared" si="196"/>
        <v>11.4</v>
      </c>
      <c r="Q2546" s="12" t="s">
        <v>8323</v>
      </c>
      <c r="R2546" s="11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6000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 s="16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11</v>
      </c>
      <c r="P2547" s="10">
        <f t="shared" si="196"/>
        <v>10.66</v>
      </c>
      <c r="Q2547" s="12" t="s">
        <v>8323</v>
      </c>
      <c r="R2547" s="11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 s="16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130</v>
      </c>
      <c r="P2548" s="10">
        <f t="shared" si="196"/>
        <v>10</v>
      </c>
      <c r="Q2548" s="12" t="s">
        <v>8323</v>
      </c>
      <c r="R2548" s="11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 s="16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130</v>
      </c>
      <c r="P2549" s="10">
        <f t="shared" si="196"/>
        <v>4.8499999999999996</v>
      </c>
      <c r="Q2549" s="12" t="s">
        <v>8323</v>
      </c>
      <c r="R2549" s="11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2413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 s="16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27</v>
      </c>
      <c r="P2550" s="10">
        <f t="shared" si="196"/>
        <v>17.57</v>
      </c>
      <c r="Q2550" s="12" t="s">
        <v>8323</v>
      </c>
      <c r="R2550" s="11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2800000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 s="16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0</v>
      </c>
      <c r="P2551" s="10">
        <f t="shared" si="196"/>
        <v>17.43</v>
      </c>
      <c r="Q2551" s="12" t="s">
        <v>8323</v>
      </c>
      <c r="R2551" s="1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4100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 s="16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16</v>
      </c>
      <c r="P2552" s="10">
        <f t="shared" si="196"/>
        <v>4.3</v>
      </c>
      <c r="Q2552" s="12" t="s">
        <v>8323</v>
      </c>
      <c r="R2552" s="11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 s="16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31</v>
      </c>
      <c r="P2553" s="10">
        <f t="shared" si="196"/>
        <v>11.5</v>
      </c>
      <c r="Q2553" s="12" t="s">
        <v>8323</v>
      </c>
      <c r="R2553" s="11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 s="16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128</v>
      </c>
      <c r="P2554" s="10">
        <f t="shared" si="196"/>
        <v>35.61</v>
      </c>
      <c r="Q2554" s="12" t="s">
        <v>8323</v>
      </c>
      <c r="R2554" s="11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 s="16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32</v>
      </c>
      <c r="P2555" s="10">
        <f t="shared" si="196"/>
        <v>10.68</v>
      </c>
      <c r="Q2555" s="12" t="s">
        <v>8323</v>
      </c>
      <c r="R2555" s="11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 s="1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32</v>
      </c>
      <c r="P2556" s="10">
        <f t="shared" si="196"/>
        <v>9.57</v>
      </c>
      <c r="Q2556" s="12" t="s">
        <v>8323</v>
      </c>
      <c r="R2556" s="11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 s="16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21</v>
      </c>
      <c r="P2557" s="10">
        <f t="shared" si="196"/>
        <v>18.309999999999999</v>
      </c>
      <c r="Q2557" s="12" t="s">
        <v>8323</v>
      </c>
      <c r="R2557" s="11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120000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 s="16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</v>
      </c>
      <c r="P2558" s="10">
        <f t="shared" si="196"/>
        <v>18.82</v>
      </c>
      <c r="Q2558" s="12" t="s">
        <v>8323</v>
      </c>
      <c r="R2558" s="11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20000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 s="16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3</v>
      </c>
      <c r="P2559" s="10">
        <f t="shared" si="196"/>
        <v>17.78</v>
      </c>
      <c r="Q2559" s="12" t="s">
        <v>8323</v>
      </c>
      <c r="R2559" s="11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3500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 s="16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18</v>
      </c>
      <c r="P2560" s="10">
        <f t="shared" si="196"/>
        <v>35.56</v>
      </c>
      <c r="Q2560" s="12" t="s">
        <v>8323</v>
      </c>
      <c r="R2560" s="11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 s="16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128</v>
      </c>
      <c r="P2561" s="10">
        <f t="shared" si="196"/>
        <v>25.6</v>
      </c>
      <c r="Q2561" s="12" t="s">
        <v>8323</v>
      </c>
      <c r="R2561" s="1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 s="16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128</v>
      </c>
      <c r="P2562" s="10">
        <f t="shared" si="196"/>
        <v>30.43</v>
      </c>
      <c r="Q2562" s="12" t="s">
        <v>8323</v>
      </c>
      <c r="R2562" s="11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 s="16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1</v>
      </c>
      <c r="P2563" s="10">
        <f t="shared" ref="P2563:P2626" si="201">IFERROR(ROUND(E2563/L2563,2),0)</f>
        <v>0</v>
      </c>
      <c r="Q2563" s="12" t="s">
        <v>8334</v>
      </c>
      <c r="R2563" s="11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500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 s="16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127</v>
      </c>
      <c r="P2564" s="10">
        <f t="shared" si="201"/>
        <v>212</v>
      </c>
      <c r="Q2564" s="12" t="s">
        <v>8334</v>
      </c>
      <c r="R2564" s="11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60000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 s="16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1</v>
      </c>
      <c r="P2565" s="10">
        <f t="shared" si="201"/>
        <v>0</v>
      </c>
      <c r="Q2565" s="12" t="s">
        <v>8334</v>
      </c>
      <c r="R2565" s="11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600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 s="1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106</v>
      </c>
      <c r="P2566" s="10">
        <f t="shared" si="201"/>
        <v>0</v>
      </c>
      <c r="Q2566" s="12" t="s">
        <v>8334</v>
      </c>
      <c r="R2566" s="11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 s="16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25</v>
      </c>
      <c r="P2567" s="10">
        <f t="shared" si="201"/>
        <v>635</v>
      </c>
      <c r="Q2567" s="12" t="s">
        <v>8334</v>
      </c>
      <c r="R2567" s="11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 s="16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181</v>
      </c>
      <c r="P2568" s="10">
        <f t="shared" si="201"/>
        <v>0</v>
      </c>
      <c r="Q2568" s="12" t="s">
        <v>8334</v>
      </c>
      <c r="R2568" s="11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500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 s="16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127</v>
      </c>
      <c r="P2569" s="10">
        <f t="shared" si="201"/>
        <v>316.5</v>
      </c>
      <c r="Q2569" s="12" t="s">
        <v>8334</v>
      </c>
      <c r="R2569" s="11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 s="16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140</v>
      </c>
      <c r="P2570" s="10">
        <f t="shared" si="201"/>
        <v>632</v>
      </c>
      <c r="Q2570" s="12" t="s">
        <v>8334</v>
      </c>
      <c r="R2570" s="11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 s="16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126</v>
      </c>
      <c r="P2571" s="10">
        <f t="shared" si="201"/>
        <v>315.5</v>
      </c>
      <c r="Q2571" s="12" t="s">
        <v>8334</v>
      </c>
      <c r="R2571" s="1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 s="16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126</v>
      </c>
      <c r="P2572" s="10">
        <f t="shared" si="201"/>
        <v>315.5</v>
      </c>
      <c r="Q2572" s="12" t="s">
        <v>8334</v>
      </c>
      <c r="R2572" s="11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 s="16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126</v>
      </c>
      <c r="P2573" s="10">
        <f t="shared" si="201"/>
        <v>157.5</v>
      </c>
      <c r="Q2573" s="12" t="s">
        <v>8334</v>
      </c>
      <c r="R2573" s="11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 s="16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127</v>
      </c>
      <c r="P2574" s="10">
        <f t="shared" si="201"/>
        <v>0</v>
      </c>
      <c r="Q2574" s="12" t="s">
        <v>8334</v>
      </c>
      <c r="R2574" s="11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5000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 s="16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13</v>
      </c>
      <c r="P2575" s="10">
        <f t="shared" si="201"/>
        <v>0</v>
      </c>
      <c r="Q2575" s="12" t="s">
        <v>8334</v>
      </c>
      <c r="R2575" s="11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 s="1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21</v>
      </c>
      <c r="P2576" s="10">
        <f t="shared" si="201"/>
        <v>0</v>
      </c>
      <c r="Q2576" s="12" t="s">
        <v>8334</v>
      </c>
      <c r="R2576" s="11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 s="16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18</v>
      </c>
      <c r="P2577" s="10">
        <f t="shared" si="201"/>
        <v>0</v>
      </c>
      <c r="Q2577" s="12" t="s">
        <v>8334</v>
      </c>
      <c r="R2577" s="11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 s="16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3</v>
      </c>
      <c r="P2578" s="10">
        <f t="shared" si="201"/>
        <v>0</v>
      </c>
      <c r="Q2578" s="12" t="s">
        <v>8334</v>
      </c>
      <c r="R2578" s="11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500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 s="16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124</v>
      </c>
      <c r="P2579" s="10">
        <f t="shared" si="201"/>
        <v>0</v>
      </c>
      <c r="Q2579" s="12" t="s">
        <v>8334</v>
      </c>
      <c r="R2579" s="11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 s="16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103</v>
      </c>
      <c r="P2580" s="10">
        <f t="shared" si="201"/>
        <v>0</v>
      </c>
      <c r="Q2580" s="12" t="s">
        <v>8334</v>
      </c>
      <c r="R2580" s="11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5500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 s="16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11</v>
      </c>
      <c r="P2581" s="10">
        <f t="shared" si="201"/>
        <v>51.67</v>
      </c>
      <c r="Q2581" s="12" t="s">
        <v>8334</v>
      </c>
      <c r="R2581" s="1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1300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 s="16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48</v>
      </c>
      <c r="P2582" s="10">
        <f t="shared" si="201"/>
        <v>310</v>
      </c>
      <c r="Q2582" s="12" t="s">
        <v>8334</v>
      </c>
      <c r="R2582" s="11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 s="16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124</v>
      </c>
      <c r="P2583" s="10">
        <f t="shared" si="201"/>
        <v>56.18</v>
      </c>
      <c r="Q2583" s="12" t="s">
        <v>8334</v>
      </c>
      <c r="R2583" s="11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 s="16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103</v>
      </c>
      <c r="P2584" s="10">
        <f t="shared" si="201"/>
        <v>615</v>
      </c>
      <c r="Q2584" s="12" t="s">
        <v>8334</v>
      </c>
      <c r="R2584" s="11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 s="16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61</v>
      </c>
      <c r="P2585" s="10">
        <f t="shared" si="201"/>
        <v>122.2</v>
      </c>
      <c r="Q2585" s="12" t="s">
        <v>8334</v>
      </c>
      <c r="R2585" s="11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500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 s="1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122</v>
      </c>
      <c r="P2586" s="10">
        <f t="shared" si="201"/>
        <v>0</v>
      </c>
      <c r="Q2586" s="12" t="s">
        <v>8334</v>
      </c>
      <c r="R2586" s="11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600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 s="16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102</v>
      </c>
      <c r="P2587" s="10">
        <f t="shared" si="201"/>
        <v>610</v>
      </c>
      <c r="Q2587" s="12" t="s">
        <v>8334</v>
      </c>
      <c r="R2587" s="11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25000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 s="16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2</v>
      </c>
      <c r="P2588" s="10">
        <f t="shared" si="201"/>
        <v>610</v>
      </c>
      <c r="Q2588" s="12" t="s">
        <v>8334</v>
      </c>
      <c r="R2588" s="11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 s="16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122</v>
      </c>
      <c r="P2589" s="10">
        <f t="shared" si="201"/>
        <v>101.67</v>
      </c>
      <c r="Q2589" s="12" t="s">
        <v>8334</v>
      </c>
      <c r="R2589" s="11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 s="16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2</v>
      </c>
      <c r="P2590" s="10">
        <f t="shared" si="201"/>
        <v>75.88</v>
      </c>
      <c r="Q2590" s="12" t="s">
        <v>8334</v>
      </c>
      <c r="R2590" s="11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 s="16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121</v>
      </c>
      <c r="P2591" s="10">
        <f t="shared" si="201"/>
        <v>607</v>
      </c>
      <c r="Q2591" s="12" t="s">
        <v>8334</v>
      </c>
      <c r="R2591" s="1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 s="16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121</v>
      </c>
      <c r="P2592" s="10">
        <f t="shared" si="201"/>
        <v>0</v>
      </c>
      <c r="Q2592" s="12" t="s">
        <v>8334</v>
      </c>
      <c r="R2592" s="11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250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 s="16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242</v>
      </c>
      <c r="P2593" s="10">
        <f t="shared" si="201"/>
        <v>302.5</v>
      </c>
      <c r="Q2593" s="12" t="s">
        <v>8334</v>
      </c>
      <c r="R2593" s="11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 s="16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242</v>
      </c>
      <c r="P2594" s="10">
        <f t="shared" si="201"/>
        <v>605</v>
      </c>
      <c r="Q2594" s="12" t="s">
        <v>8334</v>
      </c>
      <c r="R2594" s="11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400000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 s="16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s="11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600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 s="1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100</v>
      </c>
      <c r="P2596" s="10">
        <f t="shared" si="201"/>
        <v>601</v>
      </c>
      <c r="Q2596" s="12" t="s">
        <v>8334</v>
      </c>
      <c r="R2596" s="11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10500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 s="16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6</v>
      </c>
      <c r="P2597" s="10">
        <f t="shared" si="201"/>
        <v>31.63</v>
      </c>
      <c r="Q2597" s="12" t="s">
        <v>8334</v>
      </c>
      <c r="R2597" s="11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600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 s="16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100</v>
      </c>
      <c r="P2598" s="10">
        <f t="shared" si="201"/>
        <v>22.22</v>
      </c>
      <c r="Q2598" s="12" t="s">
        <v>8334</v>
      </c>
      <c r="R2598" s="11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 s="16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120</v>
      </c>
      <c r="P2599" s="10">
        <f t="shared" si="201"/>
        <v>85.71</v>
      </c>
      <c r="Q2599" s="12" t="s">
        <v>8334</v>
      </c>
      <c r="R2599" s="11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500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 s="16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120</v>
      </c>
      <c r="P2600" s="10">
        <f t="shared" si="201"/>
        <v>42.86</v>
      </c>
      <c r="Q2600" s="12" t="s">
        <v>8334</v>
      </c>
      <c r="R2600" s="11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20000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 s="16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3</v>
      </c>
      <c r="P2601" s="10">
        <f t="shared" si="201"/>
        <v>120</v>
      </c>
      <c r="Q2601" s="12" t="s">
        <v>8334</v>
      </c>
      <c r="R2601" s="1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 s="16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299</v>
      </c>
      <c r="P2602" s="10">
        <f t="shared" si="201"/>
        <v>19.899999999999999</v>
      </c>
      <c r="Q2602" s="12" t="s">
        <v>8334</v>
      </c>
      <c r="R2602" s="11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 s="16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238</v>
      </c>
      <c r="P2603" s="10">
        <f t="shared" si="201"/>
        <v>3.94</v>
      </c>
      <c r="Q2603" s="12" t="s">
        <v>8317</v>
      </c>
      <c r="R2603" s="11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 s="16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169</v>
      </c>
      <c r="P2604" s="10">
        <f t="shared" si="201"/>
        <v>1.21</v>
      </c>
      <c r="Q2604" s="12" t="s">
        <v>8317</v>
      </c>
      <c r="R2604" s="11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 s="16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108</v>
      </c>
      <c r="P2605" s="10">
        <f t="shared" si="201"/>
        <v>11.84</v>
      </c>
      <c r="Q2605" s="12" t="s">
        <v>8317</v>
      </c>
      <c r="R2605" s="11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 s="1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3</v>
      </c>
      <c r="P2606" s="10">
        <f t="shared" si="201"/>
        <v>1.84</v>
      </c>
      <c r="Q2606" s="12" t="s">
        <v>8317</v>
      </c>
      <c r="R2606" s="11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 s="16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4</v>
      </c>
      <c r="P2607" s="10">
        <f t="shared" si="201"/>
        <v>0.33</v>
      </c>
      <c r="Q2607" s="12" t="s">
        <v>8317</v>
      </c>
      <c r="R2607" s="11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 s="16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0</v>
      </c>
      <c r="P2608" s="10">
        <f t="shared" si="201"/>
        <v>1.53</v>
      </c>
      <c r="Q2608" s="12" t="s">
        <v>8317</v>
      </c>
      <c r="R2608" s="11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 s="16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20</v>
      </c>
      <c r="P2609" s="10">
        <f t="shared" si="201"/>
        <v>1.47</v>
      </c>
      <c r="Q2609" s="12" t="s">
        <v>8317</v>
      </c>
      <c r="R2609" s="11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5000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 s="16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12</v>
      </c>
      <c r="P2610" s="10">
        <f t="shared" si="201"/>
        <v>1.93</v>
      </c>
      <c r="Q2610" s="12" t="s">
        <v>8317</v>
      </c>
      <c r="R2610" s="11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 s="16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167</v>
      </c>
      <c r="P2611" s="10">
        <f t="shared" si="201"/>
        <v>0.87</v>
      </c>
      <c r="Q2611" s="12" t="s">
        <v>8317</v>
      </c>
      <c r="R2611" s="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35000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 s="16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2</v>
      </c>
      <c r="P2612" s="10">
        <f t="shared" si="201"/>
        <v>1.01</v>
      </c>
      <c r="Q2612" s="12" t="s">
        <v>8317</v>
      </c>
      <c r="R2612" s="11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20000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 s="16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3</v>
      </c>
      <c r="P2613" s="10">
        <f t="shared" si="201"/>
        <v>0.16</v>
      </c>
      <c r="Q2613" s="12" t="s">
        <v>8317</v>
      </c>
      <c r="R2613" s="11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 s="16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105</v>
      </c>
      <c r="P2614" s="10">
        <f t="shared" si="201"/>
        <v>1.97</v>
      </c>
      <c r="Q2614" s="12" t="s">
        <v>8317</v>
      </c>
      <c r="R2614" s="11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 s="16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29</v>
      </c>
      <c r="P2615" s="10">
        <f t="shared" si="201"/>
        <v>20.57</v>
      </c>
      <c r="Q2615" s="12" t="s">
        <v>8317</v>
      </c>
      <c r="R2615" s="11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6000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 s="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</v>
      </c>
      <c r="P2616" s="10">
        <f t="shared" si="201"/>
        <v>5.7</v>
      </c>
      <c r="Q2616" s="12" t="s">
        <v>8317</v>
      </c>
      <c r="R2616" s="11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4000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 s="16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14</v>
      </c>
      <c r="P2617" s="10">
        <f t="shared" si="201"/>
        <v>7.92</v>
      </c>
      <c r="Q2617" s="12" t="s">
        <v>8317</v>
      </c>
      <c r="R2617" s="11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 s="16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114</v>
      </c>
      <c r="P2618" s="10">
        <f t="shared" si="201"/>
        <v>2.39</v>
      </c>
      <c r="Q2618" s="12" t="s">
        <v>8317</v>
      </c>
      <c r="R2618" s="11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 s="16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114</v>
      </c>
      <c r="P2619" s="10">
        <f t="shared" si="201"/>
        <v>3.58</v>
      </c>
      <c r="Q2619" s="12" t="s">
        <v>8317</v>
      </c>
      <c r="R2619" s="11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 s="16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228</v>
      </c>
      <c r="P2620" s="10">
        <f t="shared" si="201"/>
        <v>7.4</v>
      </c>
      <c r="Q2620" s="12" t="s">
        <v>8317</v>
      </c>
      <c r="R2620" s="11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6000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 s="16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9</v>
      </c>
      <c r="P2621" s="10">
        <f t="shared" si="201"/>
        <v>10.66</v>
      </c>
      <c r="Q2621" s="12" t="s">
        <v>8317</v>
      </c>
      <c r="R2621" s="1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500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 s="16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113</v>
      </c>
      <c r="P2622" s="10">
        <f t="shared" si="201"/>
        <v>0.45</v>
      </c>
      <c r="Q2622" s="12" t="s">
        <v>8317</v>
      </c>
      <c r="R2622" s="11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 s="16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113</v>
      </c>
      <c r="P2623" s="10">
        <f t="shared" si="201"/>
        <v>1.21</v>
      </c>
      <c r="Q2623" s="12" t="s">
        <v>8317</v>
      </c>
      <c r="R2623" s="11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 s="16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113</v>
      </c>
      <c r="P2624" s="10">
        <f t="shared" si="201"/>
        <v>7.62</v>
      </c>
      <c r="Q2624" s="12" t="s">
        <v>8317</v>
      </c>
      <c r="R2624" s="11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 s="16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28</v>
      </c>
      <c r="P2625" s="10">
        <f t="shared" si="201"/>
        <v>9.0500000000000007</v>
      </c>
      <c r="Q2625" s="12" t="s">
        <v>8317</v>
      </c>
      <c r="R2625" s="11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2500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 s="1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22</v>
      </c>
      <c r="P2626" s="10">
        <f t="shared" si="201"/>
        <v>0.16</v>
      </c>
      <c r="Q2626" s="12" t="s">
        <v>8317</v>
      </c>
      <c r="R2626" s="11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 s="16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10</v>
      </c>
      <c r="P2627" s="10">
        <f t="shared" ref="P2627:P2690" si="206">IFERROR(ROUND(E2627/L2627,2),0)</f>
        <v>10.77</v>
      </c>
      <c r="Q2627" s="12" t="s">
        <v>8317</v>
      </c>
      <c r="R2627" s="11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500000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 s="16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0</v>
      </c>
      <c r="P2628" s="10">
        <f t="shared" si="206"/>
        <v>11.2</v>
      </c>
      <c r="Q2628" s="12" t="s">
        <v>8317</v>
      </c>
      <c r="R2628" s="11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 s="16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124</v>
      </c>
      <c r="P2629" s="10">
        <f t="shared" si="206"/>
        <v>12.42</v>
      </c>
      <c r="Q2629" s="12" t="s">
        <v>8317</v>
      </c>
      <c r="R2629" s="11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 s="16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159</v>
      </c>
      <c r="P2630" s="10">
        <f t="shared" si="206"/>
        <v>26.57</v>
      </c>
      <c r="Q2630" s="12" t="s">
        <v>8317</v>
      </c>
      <c r="R2630" s="11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 s="16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185</v>
      </c>
      <c r="P2631" s="10">
        <f t="shared" si="206"/>
        <v>5.55</v>
      </c>
      <c r="Q2631" s="12" t="s">
        <v>8317</v>
      </c>
      <c r="R2631" s="1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 s="16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28</v>
      </c>
      <c r="P2632" s="10">
        <f t="shared" si="206"/>
        <v>6.83</v>
      </c>
      <c r="Q2632" s="12" t="s">
        <v>8317</v>
      </c>
      <c r="R2632" s="11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5000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 s="16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</v>
      </c>
      <c r="P2633" s="10">
        <f t="shared" si="206"/>
        <v>1.93</v>
      </c>
      <c r="Q2633" s="12" t="s">
        <v>8317</v>
      </c>
      <c r="R2633" s="11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 s="16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110</v>
      </c>
      <c r="P2634" s="10">
        <f t="shared" si="206"/>
        <v>13.12</v>
      </c>
      <c r="Q2634" s="12" t="s">
        <v>8317</v>
      </c>
      <c r="R2634" s="11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 s="16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110</v>
      </c>
      <c r="P2635" s="10">
        <f t="shared" si="206"/>
        <v>2.76</v>
      </c>
      <c r="Q2635" s="12" t="s">
        <v>8317</v>
      </c>
      <c r="R2635" s="11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4800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 s="1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11</v>
      </c>
      <c r="P2636" s="10">
        <f t="shared" si="206"/>
        <v>22</v>
      </c>
      <c r="Q2636" s="12" t="s">
        <v>8317</v>
      </c>
      <c r="R2636" s="11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12000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 s="16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5</v>
      </c>
      <c r="P2637" s="10">
        <f t="shared" si="206"/>
        <v>6.55</v>
      </c>
      <c r="Q2637" s="12" t="s">
        <v>8317</v>
      </c>
      <c r="R2637" s="11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 s="16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110</v>
      </c>
      <c r="P2638" s="10">
        <f t="shared" si="206"/>
        <v>11</v>
      </c>
      <c r="Q2638" s="12" t="s">
        <v>8317</v>
      </c>
      <c r="R2638" s="11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 s="16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11</v>
      </c>
      <c r="P2639" s="10">
        <f t="shared" si="206"/>
        <v>21.15</v>
      </c>
      <c r="Q2639" s="12" t="s">
        <v>8317</v>
      </c>
      <c r="R2639" s="11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 s="16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182</v>
      </c>
      <c r="P2640" s="10">
        <f t="shared" si="206"/>
        <v>39</v>
      </c>
      <c r="Q2640" s="12" t="s">
        <v>8317</v>
      </c>
      <c r="R2640" s="11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350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 s="16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156</v>
      </c>
      <c r="P2641" s="10">
        <f t="shared" si="206"/>
        <v>11.12</v>
      </c>
      <c r="Q2641" s="12" t="s">
        <v>8317</v>
      </c>
      <c r="R2641" s="1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250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 s="16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218</v>
      </c>
      <c r="P2642" s="10">
        <f t="shared" si="206"/>
        <v>7.9</v>
      </c>
      <c r="Q2642" s="12" t="s">
        <v>8317</v>
      </c>
      <c r="R2642" s="11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 s="16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109</v>
      </c>
      <c r="P2643" s="10">
        <f t="shared" si="206"/>
        <v>545</v>
      </c>
      <c r="Q2643" s="12" t="s">
        <v>8317</v>
      </c>
      <c r="R2643" s="11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 s="16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27</v>
      </c>
      <c r="P2644" s="10">
        <f t="shared" si="206"/>
        <v>0</v>
      </c>
      <c r="Q2644" s="12" t="s">
        <v>8317</v>
      </c>
      <c r="R2644" s="11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 s="16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5</v>
      </c>
      <c r="P2645" s="10">
        <f t="shared" si="206"/>
        <v>0.36</v>
      </c>
      <c r="Q2645" s="12" t="s">
        <v>8317</v>
      </c>
      <c r="R2645" s="11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 s="1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108</v>
      </c>
      <c r="P2646" s="10">
        <f t="shared" si="206"/>
        <v>10.38</v>
      </c>
      <c r="Q2646" s="12" t="s">
        <v>8317</v>
      </c>
      <c r="R2646" s="11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 s="16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108</v>
      </c>
      <c r="P2647" s="10">
        <f t="shared" si="206"/>
        <v>23.48</v>
      </c>
      <c r="Q2647" s="12" t="s">
        <v>8317</v>
      </c>
      <c r="R2647" s="11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 s="16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107</v>
      </c>
      <c r="P2648" s="10">
        <f t="shared" si="206"/>
        <v>1</v>
      </c>
      <c r="Q2648" s="12" t="s">
        <v>8317</v>
      </c>
      <c r="R2648" s="11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 s="16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106</v>
      </c>
      <c r="P2649" s="10">
        <f t="shared" si="206"/>
        <v>176.7</v>
      </c>
      <c r="Q2649" s="12" t="s">
        <v>8317</v>
      </c>
      <c r="R2649" s="11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6000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 s="16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9</v>
      </c>
      <c r="P2650" s="10">
        <f t="shared" si="206"/>
        <v>88.33</v>
      </c>
      <c r="Q2650" s="12" t="s">
        <v>8317</v>
      </c>
      <c r="R2650" s="11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 s="16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11</v>
      </c>
      <c r="P2651" s="10">
        <f t="shared" si="206"/>
        <v>176.67</v>
      </c>
      <c r="Q2651" s="12" t="s">
        <v>8317</v>
      </c>
      <c r="R2651" s="1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500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 s="16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106</v>
      </c>
      <c r="P2652" s="10">
        <f t="shared" si="206"/>
        <v>106</v>
      </c>
      <c r="Q2652" s="12" t="s">
        <v>8317</v>
      </c>
      <c r="R2652" s="11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 s="16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105</v>
      </c>
      <c r="P2653" s="10">
        <f t="shared" si="206"/>
        <v>31.03</v>
      </c>
      <c r="Q2653" s="12" t="s">
        <v>8317</v>
      </c>
      <c r="R2653" s="11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 s="16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11</v>
      </c>
      <c r="P2654" s="10">
        <f t="shared" si="206"/>
        <v>47.91</v>
      </c>
      <c r="Q2654" s="12" t="s">
        <v>8317</v>
      </c>
      <c r="R2654" s="11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 s="16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105</v>
      </c>
      <c r="P2655" s="10">
        <f t="shared" si="206"/>
        <v>7.5</v>
      </c>
      <c r="Q2655" s="12" t="s">
        <v>8317</v>
      </c>
      <c r="R2655" s="11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300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 s="1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175</v>
      </c>
      <c r="P2656" s="10">
        <f t="shared" si="206"/>
        <v>87.5</v>
      </c>
      <c r="Q2656" s="12" t="s">
        <v>8317</v>
      </c>
      <c r="R2656" s="11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500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 s="16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105</v>
      </c>
      <c r="P2657" s="10">
        <f t="shared" si="206"/>
        <v>12.21</v>
      </c>
      <c r="Q2657" s="12" t="s">
        <v>8317</v>
      </c>
      <c r="R2657" s="11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 s="16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5</v>
      </c>
      <c r="P2658" s="10">
        <f t="shared" si="206"/>
        <v>3.43</v>
      </c>
      <c r="Q2658" s="12" t="s">
        <v>8317</v>
      </c>
      <c r="R2658" s="11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500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 s="16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104</v>
      </c>
      <c r="P2659" s="10">
        <f t="shared" si="206"/>
        <v>8.81</v>
      </c>
      <c r="Q2659" s="12" t="s">
        <v>8317</v>
      </c>
      <c r="R2659" s="11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16000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 s="16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3</v>
      </c>
      <c r="P2660" s="10">
        <f t="shared" si="206"/>
        <v>130</v>
      </c>
      <c r="Q2660" s="12" t="s">
        <v>8317</v>
      </c>
      <c r="R2660" s="11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 s="16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104</v>
      </c>
      <c r="P2661" s="10">
        <f t="shared" si="206"/>
        <v>52</v>
      </c>
      <c r="Q2661" s="12" t="s">
        <v>8317</v>
      </c>
      <c r="R2661" s="1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500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 s="16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104</v>
      </c>
      <c r="P2662" s="10">
        <f t="shared" si="206"/>
        <v>104</v>
      </c>
      <c r="Q2662" s="12" t="s">
        <v>8317</v>
      </c>
      <c r="R2662" s="11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15000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 s="16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3</v>
      </c>
      <c r="P2663" s="10">
        <f t="shared" si="206"/>
        <v>8.67</v>
      </c>
      <c r="Q2663" s="12" t="s">
        <v>8317</v>
      </c>
      <c r="R2663" s="11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 s="16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104</v>
      </c>
      <c r="P2664" s="10">
        <f t="shared" si="206"/>
        <v>6.49</v>
      </c>
      <c r="Q2664" s="12" t="s">
        <v>8317</v>
      </c>
      <c r="R2664" s="11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 s="16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103</v>
      </c>
      <c r="P2665" s="10">
        <f t="shared" si="206"/>
        <v>9.2100000000000009</v>
      </c>
      <c r="Q2665" s="12" t="s">
        <v>8317</v>
      </c>
      <c r="R2665" s="11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25000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 s="1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2</v>
      </c>
      <c r="P2666" s="10">
        <f t="shared" si="206"/>
        <v>4.8899999999999997</v>
      </c>
      <c r="Q2666" s="12" t="s">
        <v>8317</v>
      </c>
      <c r="R2666" s="11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 s="16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17</v>
      </c>
      <c r="P2667" s="10">
        <f t="shared" si="206"/>
        <v>11.07</v>
      </c>
      <c r="Q2667" s="12" t="s">
        <v>8317</v>
      </c>
      <c r="R2667" s="11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 s="16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5</v>
      </c>
      <c r="P2668" s="10">
        <f t="shared" si="206"/>
        <v>2.46</v>
      </c>
      <c r="Q2668" s="12" t="s">
        <v>8317</v>
      </c>
      <c r="R2668" s="11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 s="16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202</v>
      </c>
      <c r="P2669" s="10">
        <f t="shared" si="206"/>
        <v>28.06</v>
      </c>
      <c r="Q2669" s="12" t="s">
        <v>8317</v>
      </c>
      <c r="R2669" s="11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2500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 s="16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20</v>
      </c>
      <c r="P2670" s="10">
        <f t="shared" si="206"/>
        <v>18</v>
      </c>
      <c r="Q2670" s="12" t="s">
        <v>8317</v>
      </c>
      <c r="R2670" s="11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 s="16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144</v>
      </c>
      <c r="P2671" s="10">
        <f t="shared" si="206"/>
        <v>45.82</v>
      </c>
      <c r="Q2671" s="12" t="s">
        <v>8317</v>
      </c>
      <c r="R2671" s="1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 s="16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101</v>
      </c>
      <c r="P2672" s="10">
        <f t="shared" si="206"/>
        <v>8.39</v>
      </c>
      <c r="Q2672" s="12" t="s">
        <v>8317</v>
      </c>
      <c r="R2672" s="11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 s="16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</v>
      </c>
      <c r="P2673" s="10">
        <f t="shared" si="206"/>
        <v>5.99</v>
      </c>
      <c r="Q2673" s="12" t="s">
        <v>8317</v>
      </c>
      <c r="R2673" s="11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 s="16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100</v>
      </c>
      <c r="P2674" s="10">
        <f t="shared" si="206"/>
        <v>10.68</v>
      </c>
      <c r="Q2674" s="12" t="s">
        <v>8317</v>
      </c>
      <c r="R2674" s="11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 s="16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100</v>
      </c>
      <c r="P2675" s="10">
        <f t="shared" si="206"/>
        <v>7.59</v>
      </c>
      <c r="Q2675" s="12" t="s">
        <v>8317</v>
      </c>
      <c r="R2675" s="11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500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 s="1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100</v>
      </c>
      <c r="P2676" s="10">
        <f t="shared" si="206"/>
        <v>2.92</v>
      </c>
      <c r="Q2676" s="12" t="s">
        <v>8317</v>
      </c>
      <c r="R2676" s="11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500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 s="16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100</v>
      </c>
      <c r="P2677" s="10">
        <f t="shared" si="206"/>
        <v>17.239999999999998</v>
      </c>
      <c r="Q2677" s="12" t="s">
        <v>8317</v>
      </c>
      <c r="R2677" s="11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350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 s="16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143</v>
      </c>
      <c r="P2678" s="10">
        <f t="shared" si="206"/>
        <v>55.56</v>
      </c>
      <c r="Q2678" s="12" t="s">
        <v>8317</v>
      </c>
      <c r="R2678" s="11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 s="16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9</v>
      </c>
      <c r="P2679" s="10">
        <f t="shared" si="206"/>
        <v>18.52</v>
      </c>
      <c r="Q2679" s="12" t="s">
        <v>8317</v>
      </c>
      <c r="R2679" s="11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500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 s="16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100</v>
      </c>
      <c r="P2680" s="10">
        <f t="shared" si="206"/>
        <v>250</v>
      </c>
      <c r="Q2680" s="12" t="s">
        <v>8317</v>
      </c>
      <c r="R2680" s="11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500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 s="16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100</v>
      </c>
      <c r="P2681" s="10">
        <f t="shared" si="206"/>
        <v>166.67</v>
      </c>
      <c r="Q2681" s="12" t="s">
        <v>8317</v>
      </c>
      <c r="R2681" s="1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500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 s="16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100</v>
      </c>
      <c r="P2682" s="10">
        <f t="shared" si="206"/>
        <v>125</v>
      </c>
      <c r="Q2682" s="12" t="s">
        <v>8317</v>
      </c>
      <c r="R2682" s="11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 s="16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100</v>
      </c>
      <c r="P2683" s="10">
        <f t="shared" si="206"/>
        <v>250</v>
      </c>
      <c r="Q2683" s="12" t="s">
        <v>8334</v>
      </c>
      <c r="R2683" s="11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 s="16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100</v>
      </c>
      <c r="P2684" s="10">
        <f t="shared" si="206"/>
        <v>25</v>
      </c>
      <c r="Q2684" s="12" t="s">
        <v>8334</v>
      </c>
      <c r="R2684" s="11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 s="16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100</v>
      </c>
      <c r="P2685" s="10">
        <f t="shared" si="206"/>
        <v>166.67</v>
      </c>
      <c r="Q2685" s="12" t="s">
        <v>8334</v>
      </c>
      <c r="R2685" s="11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 s="1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100</v>
      </c>
      <c r="P2686" s="10">
        <f t="shared" si="206"/>
        <v>125</v>
      </c>
      <c r="Q2686" s="12" t="s">
        <v>8334</v>
      </c>
      <c r="R2686" s="11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 s="16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1</v>
      </c>
      <c r="P2687" s="10">
        <f t="shared" si="206"/>
        <v>500</v>
      </c>
      <c r="Q2687" s="12" t="s">
        <v>8334</v>
      </c>
      <c r="R2687" s="11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 s="16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17</v>
      </c>
      <c r="P2688" s="10">
        <f t="shared" si="206"/>
        <v>0</v>
      </c>
      <c r="Q2688" s="12" t="s">
        <v>8334</v>
      </c>
      <c r="R2688" s="11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 s="16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164</v>
      </c>
      <c r="P2689" s="10">
        <f t="shared" si="206"/>
        <v>0</v>
      </c>
      <c r="Q2689" s="12" t="s">
        <v>8334</v>
      </c>
      <c r="R2689" s="11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 s="16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2</v>
      </c>
      <c r="P2690" s="10">
        <f t="shared" si="206"/>
        <v>35</v>
      </c>
      <c r="Q2690" s="12" t="s">
        <v>8334</v>
      </c>
      <c r="R2690" s="11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 s="16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10</v>
      </c>
      <c r="P2691" s="10">
        <f t="shared" ref="P2691:P2754" si="211">IFERROR(ROUND(E2691/L2691,2),0)</f>
        <v>488</v>
      </c>
      <c r="Q2691" s="12" t="s">
        <v>8334</v>
      </c>
      <c r="R2691" s="1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 s="16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10</v>
      </c>
      <c r="P2692" s="10">
        <f t="shared" si="211"/>
        <v>4.13</v>
      </c>
      <c r="Q2692" s="12" t="s">
        <v>8334</v>
      </c>
      <c r="R2692" s="11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 s="16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2</v>
      </c>
      <c r="P2693" s="10">
        <f t="shared" si="211"/>
        <v>243</v>
      </c>
      <c r="Q2693" s="12" t="s">
        <v>8334</v>
      </c>
      <c r="R2693" s="11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 s="16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108</v>
      </c>
      <c r="P2694" s="10">
        <f t="shared" si="211"/>
        <v>485</v>
      </c>
      <c r="Q2694" s="12" t="s">
        <v>8334</v>
      </c>
      <c r="R2694" s="11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 s="16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138</v>
      </c>
      <c r="P2695" s="10">
        <f t="shared" si="211"/>
        <v>160.5</v>
      </c>
      <c r="Q2695" s="12" t="s">
        <v>8334</v>
      </c>
      <c r="R2695" s="11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55000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 s="1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1</v>
      </c>
      <c r="P2696" s="10">
        <f t="shared" si="211"/>
        <v>481</v>
      </c>
      <c r="Q2696" s="12" t="s">
        <v>8334</v>
      </c>
      <c r="R2696" s="11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 s="16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5</v>
      </c>
      <c r="P2697" s="10">
        <f t="shared" si="211"/>
        <v>160.33000000000001</v>
      </c>
      <c r="Q2697" s="12" t="s">
        <v>8334</v>
      </c>
      <c r="R2697" s="11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 s="16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64</v>
      </c>
      <c r="P2698" s="10">
        <f t="shared" si="211"/>
        <v>12.63</v>
      </c>
      <c r="Q2698" s="12" t="s">
        <v>8334</v>
      </c>
      <c r="R2698" s="11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4000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 s="16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12</v>
      </c>
      <c r="P2699" s="10">
        <f t="shared" si="211"/>
        <v>9.23</v>
      </c>
      <c r="Q2699" s="12" t="s">
        <v>8334</v>
      </c>
      <c r="R2699" s="11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 s="16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10</v>
      </c>
      <c r="P2700" s="10">
        <f t="shared" si="211"/>
        <v>239</v>
      </c>
      <c r="Q2700" s="12" t="s">
        <v>8334</v>
      </c>
      <c r="R2700" s="11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 s="16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12</v>
      </c>
      <c r="P2701" s="10">
        <f t="shared" si="211"/>
        <v>0</v>
      </c>
      <c r="Q2701" s="12" t="s">
        <v>8334</v>
      </c>
      <c r="R2701" s="1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 s="16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149</v>
      </c>
      <c r="P2702" s="10">
        <f t="shared" si="211"/>
        <v>117.25</v>
      </c>
      <c r="Q2702" s="12" t="s">
        <v>8334</v>
      </c>
      <c r="R2702" s="11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100000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 s="16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0</v>
      </c>
      <c r="P2703" s="10">
        <f t="shared" si="211"/>
        <v>10.15</v>
      </c>
      <c r="Q2703" s="12" t="s">
        <v>8315</v>
      </c>
      <c r="R2703" s="11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 s="16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5</v>
      </c>
      <c r="P2704" s="10">
        <f t="shared" si="211"/>
        <v>17.96</v>
      </c>
      <c r="Q2704" s="12" t="s">
        <v>8315</v>
      </c>
      <c r="R2704" s="11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 s="16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116</v>
      </c>
      <c r="P2705" s="10">
        <f t="shared" si="211"/>
        <v>10.29</v>
      </c>
      <c r="Q2705" s="12" t="s">
        <v>8315</v>
      </c>
      <c r="R2705" s="11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37000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 s="1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1</v>
      </c>
      <c r="P2706" s="10">
        <f t="shared" si="211"/>
        <v>66.14</v>
      </c>
      <c r="Q2706" s="12" t="s">
        <v>8315</v>
      </c>
      <c r="R2706" s="11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300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 s="16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153</v>
      </c>
      <c r="P2707" s="10">
        <f t="shared" si="211"/>
        <v>57.5</v>
      </c>
      <c r="Q2707" s="12" t="s">
        <v>8315</v>
      </c>
      <c r="R2707" s="11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 s="16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131</v>
      </c>
      <c r="P2708" s="10">
        <f t="shared" si="211"/>
        <v>1.75</v>
      </c>
      <c r="Q2708" s="12" t="s">
        <v>8315</v>
      </c>
      <c r="R2708" s="11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25000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 s="16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2</v>
      </c>
      <c r="P2709" s="10">
        <f t="shared" si="211"/>
        <v>1.17</v>
      </c>
      <c r="Q2709" s="12" t="s">
        <v>8315</v>
      </c>
      <c r="R2709" s="11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15000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 s="16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3</v>
      </c>
      <c r="P2710" s="10">
        <f t="shared" si="211"/>
        <v>0.44</v>
      </c>
      <c r="Q2710" s="12" t="s">
        <v>8315</v>
      </c>
      <c r="R2710" s="11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250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 s="16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184</v>
      </c>
      <c r="P2711" s="10">
        <f t="shared" si="211"/>
        <v>1.49</v>
      </c>
      <c r="Q2711" s="12" t="s">
        <v>8315</v>
      </c>
      <c r="R2711" s="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5600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 s="16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8</v>
      </c>
      <c r="P2712" s="10">
        <f t="shared" si="211"/>
        <v>0.42</v>
      </c>
      <c r="Q2712" s="12" t="s">
        <v>8315</v>
      </c>
      <c r="R2712" s="11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 s="16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30</v>
      </c>
      <c r="P2713" s="10">
        <f t="shared" si="211"/>
        <v>6.23</v>
      </c>
      <c r="Q2713" s="12" t="s">
        <v>8315</v>
      </c>
      <c r="R2713" s="11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20000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 s="16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2</v>
      </c>
      <c r="P2714" s="10">
        <f t="shared" si="211"/>
        <v>3.17</v>
      </c>
      <c r="Q2714" s="12" t="s">
        <v>8315</v>
      </c>
      <c r="R2714" s="11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1200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 s="16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38</v>
      </c>
      <c r="P2715" s="10">
        <f t="shared" si="211"/>
        <v>0.32</v>
      </c>
      <c r="Q2715" s="12" t="s">
        <v>8315</v>
      </c>
      <c r="R2715" s="11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 s="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3</v>
      </c>
      <c r="P2716" s="10">
        <f t="shared" si="211"/>
        <v>1.48</v>
      </c>
      <c r="Q2716" s="12" t="s">
        <v>8315</v>
      </c>
      <c r="R2716" s="11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 s="16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3</v>
      </c>
      <c r="P2717" s="10">
        <f t="shared" si="211"/>
        <v>0.82</v>
      </c>
      <c r="Q2717" s="12" t="s">
        <v>8315</v>
      </c>
      <c r="R2717" s="11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400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 s="16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113</v>
      </c>
      <c r="P2718" s="10">
        <f t="shared" si="211"/>
        <v>2.41</v>
      </c>
      <c r="Q2718" s="12" t="s">
        <v>8315</v>
      </c>
      <c r="R2718" s="11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 s="16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18</v>
      </c>
      <c r="P2719" s="10">
        <f t="shared" si="211"/>
        <v>1.38</v>
      </c>
      <c r="Q2719" s="12" t="s">
        <v>8315</v>
      </c>
      <c r="R2719" s="11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6300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 s="16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7</v>
      </c>
      <c r="P2720" s="10">
        <f t="shared" si="211"/>
        <v>3.01</v>
      </c>
      <c r="Q2720" s="12" t="s">
        <v>8315</v>
      </c>
      <c r="R2720" s="11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5000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 s="16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9</v>
      </c>
      <c r="P2721" s="10">
        <f t="shared" si="211"/>
        <v>6.45</v>
      </c>
      <c r="Q2721" s="12" t="s">
        <v>8315</v>
      </c>
      <c r="R2721" s="1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400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 s="16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110</v>
      </c>
      <c r="P2722" s="10">
        <f t="shared" si="211"/>
        <v>2.54</v>
      </c>
      <c r="Q2722" s="12" t="s">
        <v>8315</v>
      </c>
      <c r="R2722" s="11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2500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 s="16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18</v>
      </c>
      <c r="P2723" s="10">
        <f t="shared" si="211"/>
        <v>1.64</v>
      </c>
      <c r="Q2723" s="12" t="s">
        <v>8317</v>
      </c>
      <c r="R2723" s="11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 s="16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22</v>
      </c>
      <c r="P2724" s="10">
        <f t="shared" si="211"/>
        <v>2.36</v>
      </c>
      <c r="Q2724" s="12" t="s">
        <v>8317</v>
      </c>
      <c r="R2724" s="11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2800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 s="16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16</v>
      </c>
      <c r="P2725" s="10">
        <f t="shared" si="211"/>
        <v>2.4700000000000002</v>
      </c>
      <c r="Q2725" s="12" t="s">
        <v>8317</v>
      </c>
      <c r="R2725" s="11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400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 s="1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109</v>
      </c>
      <c r="P2726" s="10">
        <f t="shared" si="211"/>
        <v>0.43</v>
      </c>
      <c r="Q2726" s="12" t="s">
        <v>8317</v>
      </c>
      <c r="R2726" s="11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10000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 s="16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4</v>
      </c>
      <c r="P2727" s="10">
        <f t="shared" si="211"/>
        <v>3.85</v>
      </c>
      <c r="Q2727" s="12" t="s">
        <v>8317</v>
      </c>
      <c r="R2727" s="11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 s="16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2</v>
      </c>
      <c r="P2728" s="10">
        <f t="shared" si="211"/>
        <v>1.07</v>
      </c>
      <c r="Q2728" s="12" t="s">
        <v>8317</v>
      </c>
      <c r="R2728" s="11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40000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 s="16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1</v>
      </c>
      <c r="P2729" s="10">
        <f t="shared" si="211"/>
        <v>0.61</v>
      </c>
      <c r="Q2729" s="12" t="s">
        <v>8317</v>
      </c>
      <c r="R2729" s="11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 s="16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108</v>
      </c>
      <c r="P2730" s="10">
        <f t="shared" si="211"/>
        <v>1.1000000000000001</v>
      </c>
      <c r="Q2730" s="12" t="s">
        <v>8317</v>
      </c>
      <c r="R2730" s="11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 s="16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57</v>
      </c>
      <c r="P2731" s="10">
        <f t="shared" si="211"/>
        <v>18.7</v>
      </c>
      <c r="Q2731" s="12" t="s">
        <v>8317</v>
      </c>
      <c r="R2731" s="1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333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 s="16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129</v>
      </c>
      <c r="P2732" s="10">
        <f t="shared" si="211"/>
        <v>0.63</v>
      </c>
      <c r="Q2732" s="12" t="s">
        <v>8317</v>
      </c>
      <c r="R2732" s="11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 s="16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143</v>
      </c>
      <c r="P2733" s="10">
        <f t="shared" si="211"/>
        <v>11.62</v>
      </c>
      <c r="Q2733" s="12" t="s">
        <v>8317</v>
      </c>
      <c r="R2733" s="11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1250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 s="16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34</v>
      </c>
      <c r="P2734" s="10">
        <f t="shared" si="211"/>
        <v>2.95</v>
      </c>
      <c r="Q2734" s="12" t="s">
        <v>8317</v>
      </c>
      <c r="R2734" s="11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 s="16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28</v>
      </c>
      <c r="P2735" s="10">
        <f t="shared" si="211"/>
        <v>3.59</v>
      </c>
      <c r="Q2735" s="12" t="s">
        <v>8317</v>
      </c>
      <c r="R2735" s="11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100000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 s="1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0</v>
      </c>
      <c r="P2736" s="10">
        <f t="shared" si="211"/>
        <v>2.61</v>
      </c>
      <c r="Q2736" s="12" t="s">
        <v>8317</v>
      </c>
      <c r="R2736" s="11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5000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 s="16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</v>
      </c>
      <c r="P2737" s="10">
        <f t="shared" si="211"/>
        <v>1.26</v>
      </c>
      <c r="Q2737" s="12" t="s">
        <v>8317</v>
      </c>
      <c r="R2737" s="11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400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 s="16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106</v>
      </c>
      <c r="P2738" s="10">
        <f t="shared" si="211"/>
        <v>7.33</v>
      </c>
      <c r="Q2738" s="12" t="s">
        <v>8317</v>
      </c>
      <c r="R2738" s="11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8000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 s="16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5</v>
      </c>
      <c r="P2739" s="10">
        <f t="shared" si="211"/>
        <v>0.93</v>
      </c>
      <c r="Q2739" s="12" t="s">
        <v>8317</v>
      </c>
      <c r="R2739" s="11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90000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 s="16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0</v>
      </c>
      <c r="P2740" s="10">
        <f t="shared" si="211"/>
        <v>28.33</v>
      </c>
      <c r="Q2740" s="12" t="s">
        <v>8317</v>
      </c>
      <c r="R2740" s="11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420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 s="16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101</v>
      </c>
      <c r="P2741" s="10">
        <f t="shared" si="211"/>
        <v>2.23</v>
      </c>
      <c r="Q2741" s="12" t="s">
        <v>8317</v>
      </c>
      <c r="R2741" s="1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1750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 s="16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24</v>
      </c>
      <c r="P2742" s="10">
        <f t="shared" si="211"/>
        <v>25</v>
      </c>
      <c r="Q2742" s="12" t="s">
        <v>8317</v>
      </c>
      <c r="R2742" s="11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 s="16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383</v>
      </c>
      <c r="P2743" s="10">
        <f t="shared" si="211"/>
        <v>105.25</v>
      </c>
      <c r="Q2743" s="12" t="s">
        <v>8320</v>
      </c>
      <c r="R2743" s="11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 s="16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210</v>
      </c>
      <c r="P2744" s="10">
        <f t="shared" si="211"/>
        <v>23.33</v>
      </c>
      <c r="Q2744" s="12" t="s">
        <v>8320</v>
      </c>
      <c r="R2744" s="11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 s="16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8</v>
      </c>
      <c r="P2745" s="10">
        <f t="shared" si="211"/>
        <v>0</v>
      </c>
      <c r="Q2745" s="12" t="s">
        <v>8320</v>
      </c>
      <c r="R2745" s="11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 s="1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42</v>
      </c>
      <c r="P2746" s="10">
        <f t="shared" si="211"/>
        <v>18.95</v>
      </c>
      <c r="Q2746" s="12" t="s">
        <v>8320</v>
      </c>
      <c r="R2746" s="11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 s="16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104</v>
      </c>
      <c r="P2747" s="10">
        <f t="shared" si="211"/>
        <v>8.49</v>
      </c>
      <c r="Q2747" s="12" t="s">
        <v>8320</v>
      </c>
      <c r="R2747" s="11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 s="16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14</v>
      </c>
      <c r="P2748" s="10">
        <f t="shared" si="211"/>
        <v>21.84</v>
      </c>
      <c r="Q2748" s="12" t="s">
        <v>8320</v>
      </c>
      <c r="R2748" s="11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 s="16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7</v>
      </c>
      <c r="P2749" s="10">
        <f t="shared" si="211"/>
        <v>103.25</v>
      </c>
      <c r="Q2749" s="12" t="s">
        <v>8320</v>
      </c>
      <c r="R2749" s="11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 s="16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2</v>
      </c>
      <c r="P2750" s="10">
        <f t="shared" si="211"/>
        <v>102.75</v>
      </c>
      <c r="Q2750" s="12" t="s">
        <v>8320</v>
      </c>
      <c r="R2750" s="11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350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 s="16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117</v>
      </c>
      <c r="P2751" s="10">
        <f t="shared" si="211"/>
        <v>205</v>
      </c>
      <c r="Q2751" s="12" t="s">
        <v>8320</v>
      </c>
      <c r="R2751" s="1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50000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 s="16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1</v>
      </c>
      <c r="P2752" s="10">
        <f t="shared" si="211"/>
        <v>0</v>
      </c>
      <c r="Q2752" s="12" t="s">
        <v>8320</v>
      </c>
      <c r="R2752" s="11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 s="16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24</v>
      </c>
      <c r="P2753" s="10">
        <f t="shared" si="211"/>
        <v>0</v>
      </c>
      <c r="Q2753" s="12" t="s">
        <v>8320</v>
      </c>
      <c r="R2753" s="11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 s="16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136</v>
      </c>
      <c r="P2754" s="10">
        <f t="shared" si="211"/>
        <v>29.22</v>
      </c>
      <c r="Q2754" s="12" t="s">
        <v>8320</v>
      </c>
      <c r="R2754" s="11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 s="16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</v>
      </c>
      <c r="P2755" s="10">
        <f t="shared" ref="P2755:P2818" si="216">IFERROR(ROUND(E2755/L2755,2),0)</f>
        <v>51</v>
      </c>
      <c r="Q2755" s="12" t="s">
        <v>8320</v>
      </c>
      <c r="R2755" s="11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 s="1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1</v>
      </c>
      <c r="P2756" s="10">
        <f t="shared" si="216"/>
        <v>0</v>
      </c>
      <c r="Q2756" s="12" t="s">
        <v>8320</v>
      </c>
      <c r="R2756" s="11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3000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 s="16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13</v>
      </c>
      <c r="P2757" s="10">
        <f t="shared" si="216"/>
        <v>26.87</v>
      </c>
      <c r="Q2757" s="12" t="s">
        <v>8320</v>
      </c>
      <c r="R2757" s="11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15000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 s="16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3</v>
      </c>
      <c r="P2758" s="10">
        <f t="shared" si="216"/>
        <v>12.21</v>
      </c>
      <c r="Q2758" s="12" t="s">
        <v>8320</v>
      </c>
      <c r="R2758" s="11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 s="16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8</v>
      </c>
      <c r="P2759" s="10">
        <f t="shared" si="216"/>
        <v>201.5</v>
      </c>
      <c r="Q2759" s="12" t="s">
        <v>8320</v>
      </c>
      <c r="R2759" s="11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 s="16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4</v>
      </c>
      <c r="P2760" s="10">
        <f t="shared" si="216"/>
        <v>67</v>
      </c>
      <c r="Q2760" s="12" t="s">
        <v>8320</v>
      </c>
      <c r="R2760" s="11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1200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 s="16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33</v>
      </c>
      <c r="P2761" s="10">
        <f t="shared" si="216"/>
        <v>200.5</v>
      </c>
      <c r="Q2761" s="12" t="s">
        <v>8320</v>
      </c>
      <c r="R2761" s="1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1000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 s="16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40</v>
      </c>
      <c r="P2762" s="10">
        <f t="shared" si="216"/>
        <v>0</v>
      </c>
      <c r="Q2762" s="12" t="s">
        <v>8320</v>
      </c>
      <c r="R2762" s="11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 s="16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133</v>
      </c>
      <c r="P2763" s="10">
        <f t="shared" si="216"/>
        <v>100.08</v>
      </c>
      <c r="Q2763" s="12" t="s">
        <v>8320</v>
      </c>
      <c r="R2763" s="11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 s="16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400</v>
      </c>
      <c r="Q2764" s="12" t="s">
        <v>8320</v>
      </c>
      <c r="R2764" s="11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 s="16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3</v>
      </c>
      <c r="P2765" s="10">
        <f t="shared" si="216"/>
        <v>133.33000000000001</v>
      </c>
      <c r="Q2765" s="12" t="s">
        <v>8320</v>
      </c>
      <c r="R2765" s="11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 s="1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100</v>
      </c>
      <c r="P2766" s="10">
        <f t="shared" si="216"/>
        <v>100</v>
      </c>
      <c r="Q2766" s="12" t="s">
        <v>8320</v>
      </c>
      <c r="R2766" s="11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 s="16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16</v>
      </c>
      <c r="P2767" s="10">
        <f t="shared" si="216"/>
        <v>0</v>
      </c>
      <c r="Q2767" s="12" t="s">
        <v>8320</v>
      </c>
      <c r="R2767" s="11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3500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 s="16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11</v>
      </c>
      <c r="P2768" s="10">
        <f t="shared" si="216"/>
        <v>100</v>
      </c>
      <c r="Q2768" s="12" t="s">
        <v>8320</v>
      </c>
      <c r="R2768" s="11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 s="16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12</v>
      </c>
      <c r="P2769" s="10">
        <f t="shared" si="216"/>
        <v>132.33000000000001</v>
      </c>
      <c r="Q2769" s="12" t="s">
        <v>8320</v>
      </c>
      <c r="R2769" s="11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 s="16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</v>
      </c>
      <c r="P2770" s="10">
        <f t="shared" si="216"/>
        <v>11.65</v>
      </c>
      <c r="Q2770" s="12" t="s">
        <v>8320</v>
      </c>
      <c r="R2770" s="11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 s="16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156</v>
      </c>
      <c r="P2771" s="10">
        <f t="shared" si="216"/>
        <v>195.5</v>
      </c>
      <c r="Q2771" s="12" t="s">
        <v>8320</v>
      </c>
      <c r="R2771" s="1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300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 s="16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128</v>
      </c>
      <c r="P2772" s="10">
        <f t="shared" si="216"/>
        <v>11.67</v>
      </c>
      <c r="Q2772" s="12" t="s">
        <v>8320</v>
      </c>
      <c r="R2772" s="11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2000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 s="16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19</v>
      </c>
      <c r="P2773" s="10">
        <f t="shared" si="216"/>
        <v>0</v>
      </c>
      <c r="Q2773" s="12" t="s">
        <v>8320</v>
      </c>
      <c r="R2773" s="11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7500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 s="16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5</v>
      </c>
      <c r="P2774" s="10">
        <f t="shared" si="216"/>
        <v>0</v>
      </c>
      <c r="Q2774" s="12" t="s">
        <v>8320</v>
      </c>
      <c r="R2774" s="11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300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 s="16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127</v>
      </c>
      <c r="P2775" s="10">
        <f t="shared" si="216"/>
        <v>381</v>
      </c>
      <c r="Q2775" s="12" t="s">
        <v>8320</v>
      </c>
      <c r="R2775" s="11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 s="1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58</v>
      </c>
      <c r="P2776" s="10">
        <f t="shared" si="216"/>
        <v>29.23</v>
      </c>
      <c r="Q2776" s="12" t="s">
        <v>8320</v>
      </c>
      <c r="R2776" s="11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3500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 s="16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11</v>
      </c>
      <c r="P2777" s="10">
        <f t="shared" si="216"/>
        <v>190</v>
      </c>
      <c r="Q2777" s="12" t="s">
        <v>8320</v>
      </c>
      <c r="R2777" s="11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 s="16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19</v>
      </c>
      <c r="P2778" s="10">
        <f t="shared" si="216"/>
        <v>10.56</v>
      </c>
      <c r="Q2778" s="12" t="s">
        <v>8320</v>
      </c>
      <c r="R2778" s="11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 s="16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1</v>
      </c>
      <c r="P2779" s="10">
        <f t="shared" si="216"/>
        <v>377</v>
      </c>
      <c r="Q2779" s="12" t="s">
        <v>8320</v>
      </c>
      <c r="R2779" s="11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300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 s="16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125</v>
      </c>
      <c r="P2780" s="10">
        <f t="shared" si="216"/>
        <v>25.07</v>
      </c>
      <c r="Q2780" s="12" t="s">
        <v>8320</v>
      </c>
      <c r="R2780" s="11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 s="16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0</v>
      </c>
      <c r="P2781" s="10">
        <f t="shared" si="216"/>
        <v>376</v>
      </c>
      <c r="Q2781" s="12" t="s">
        <v>8320</v>
      </c>
      <c r="R2781" s="1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6500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 s="16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6</v>
      </c>
      <c r="P2782" s="10">
        <f t="shared" si="216"/>
        <v>0</v>
      </c>
      <c r="Q2782" s="12" t="s">
        <v>8320</v>
      </c>
      <c r="R2782" s="11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125</v>
      </c>
      <c r="P2783" s="24">
        <f t="shared" si="216"/>
        <v>13.39</v>
      </c>
      <c r="Q2783" s="12" t="s">
        <v>8315</v>
      </c>
      <c r="R2783" s="11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4</v>
      </c>
      <c r="P2784" s="24">
        <f t="shared" si="216"/>
        <v>20.83</v>
      </c>
      <c r="Q2784" s="12" t="s">
        <v>8315</v>
      </c>
      <c r="R2784" s="11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250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150</v>
      </c>
      <c r="P2785" s="24">
        <f t="shared" si="216"/>
        <v>6.15</v>
      </c>
      <c r="Q2785" s="12" t="s">
        <v>8315</v>
      </c>
      <c r="R2785" s="11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124</v>
      </c>
      <c r="P2786" s="24">
        <f t="shared" si="216"/>
        <v>3.44</v>
      </c>
      <c r="Q2786" s="12" t="s">
        <v>8315</v>
      </c>
      <c r="R2786" s="11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123</v>
      </c>
      <c r="P2787" s="24">
        <f t="shared" si="216"/>
        <v>2.6</v>
      </c>
      <c r="Q2787" s="12" t="s">
        <v>8315</v>
      </c>
      <c r="R2787" s="11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7</v>
      </c>
      <c r="P2788" s="24">
        <f t="shared" si="216"/>
        <v>4.96</v>
      </c>
      <c r="Q2788" s="12" t="s">
        <v>8315</v>
      </c>
      <c r="R2788" s="11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7</v>
      </c>
      <c r="P2789" s="24">
        <f t="shared" si="216"/>
        <v>9.5299999999999994</v>
      </c>
      <c r="Q2789" s="12" t="s">
        <v>8315</v>
      </c>
      <c r="R2789" s="11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</v>
      </c>
      <c r="P2790" s="24">
        <f t="shared" si="216"/>
        <v>18.05</v>
      </c>
      <c r="Q2790" s="12" t="s">
        <v>8315</v>
      </c>
      <c r="R2790" s="11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50000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</v>
      </c>
      <c r="P2791" s="24">
        <f t="shared" si="216"/>
        <v>15</v>
      </c>
      <c r="Q2791" s="12" t="s">
        <v>8315</v>
      </c>
      <c r="R2791" s="1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2</v>
      </c>
      <c r="P2792" s="24">
        <f t="shared" si="216"/>
        <v>5.45</v>
      </c>
      <c r="Q2792" s="12" t="s">
        <v>8315</v>
      </c>
      <c r="R2792" s="11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350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24">
        <f t="shared" si="216"/>
        <v>12.86</v>
      </c>
      <c r="Q2793" s="12" t="s">
        <v>8315</v>
      </c>
      <c r="R2793" s="11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</v>
      </c>
      <c r="P2794" s="24">
        <f t="shared" si="216"/>
        <v>14.96</v>
      </c>
      <c r="Q2794" s="12" t="s">
        <v>8315</v>
      </c>
      <c r="R2794" s="11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60000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</v>
      </c>
      <c r="P2795" s="24">
        <f t="shared" si="216"/>
        <v>4.9000000000000004</v>
      </c>
      <c r="Q2795" s="12" t="s">
        <v>8315</v>
      </c>
      <c r="R2795" s="11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2000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18</v>
      </c>
      <c r="P2796" s="24">
        <f t="shared" si="216"/>
        <v>119.33</v>
      </c>
      <c r="Q2796" s="12" t="s">
        <v>8315</v>
      </c>
      <c r="R2796" s="11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101</v>
      </c>
      <c r="P2797" s="24">
        <f t="shared" si="216"/>
        <v>17.75</v>
      </c>
      <c r="Q2797" s="12" t="s">
        <v>8315</v>
      </c>
      <c r="R2797" s="11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102</v>
      </c>
      <c r="P2798" s="24">
        <f t="shared" si="216"/>
        <v>16.809999999999999</v>
      </c>
      <c r="Q2798" s="12" t="s">
        <v>8315</v>
      </c>
      <c r="R2798" s="11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70</v>
      </c>
      <c r="P2799" s="24">
        <f t="shared" si="216"/>
        <v>3.73</v>
      </c>
      <c r="Q2799" s="12" t="s">
        <v>8315</v>
      </c>
      <c r="R2799" s="11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350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100</v>
      </c>
      <c r="P2800" s="24">
        <f t="shared" si="216"/>
        <v>2.5299999999999998</v>
      </c>
      <c r="Q2800" s="12" t="s">
        <v>8315</v>
      </c>
      <c r="R2800" s="11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0</v>
      </c>
      <c r="P2801" s="24">
        <f t="shared" si="216"/>
        <v>2.69</v>
      </c>
      <c r="Q2801" s="12" t="s">
        <v>8315</v>
      </c>
      <c r="R2801" s="1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8500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4</v>
      </c>
      <c r="P2802" s="24">
        <f t="shared" si="216"/>
        <v>11.29</v>
      </c>
      <c r="Q2802" s="12" t="s">
        <v>8315</v>
      </c>
      <c r="R2802" s="11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250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140</v>
      </c>
      <c r="P2803" s="24">
        <f t="shared" si="216"/>
        <v>26.92</v>
      </c>
      <c r="Q2803" s="12" t="s">
        <v>8315</v>
      </c>
      <c r="R2803" s="11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2224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16</v>
      </c>
      <c r="P2804" s="24">
        <f t="shared" si="216"/>
        <v>3.89</v>
      </c>
      <c r="Q2804" s="12" t="s">
        <v>8315</v>
      </c>
      <c r="R2804" s="11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0</v>
      </c>
      <c r="P2805" s="24">
        <f t="shared" si="216"/>
        <v>2.4500000000000002</v>
      </c>
      <c r="Q2805" s="12" t="s">
        <v>8315</v>
      </c>
      <c r="R2805" s="11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500000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0</v>
      </c>
      <c r="P2806" s="24">
        <f t="shared" si="216"/>
        <v>15</v>
      </c>
      <c r="Q2806" s="12" t="s">
        <v>8315</v>
      </c>
      <c r="R2806" s="11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900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38</v>
      </c>
      <c r="P2807" s="24">
        <f t="shared" si="216"/>
        <v>19.170000000000002</v>
      </c>
      <c r="Q2807" s="12" t="s">
        <v>8315</v>
      </c>
      <c r="R2807" s="11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6</v>
      </c>
      <c r="P2808" s="24">
        <f t="shared" si="216"/>
        <v>4.49</v>
      </c>
      <c r="Q2808" s="12" t="s">
        <v>8315</v>
      </c>
      <c r="R2808" s="11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113</v>
      </c>
      <c r="P2809" s="24">
        <f t="shared" si="216"/>
        <v>3.66</v>
      </c>
      <c r="Q2809" s="12" t="s">
        <v>8315</v>
      </c>
      <c r="R2809" s="11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8</v>
      </c>
      <c r="P2810" s="24">
        <f t="shared" si="216"/>
        <v>4.9000000000000004</v>
      </c>
      <c r="Q2810" s="12" t="s">
        <v>8315</v>
      </c>
      <c r="R2810" s="11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24500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</v>
      </c>
      <c r="P2811" s="24">
        <f t="shared" si="216"/>
        <v>15.95</v>
      </c>
      <c r="Q2811" s="12" t="s">
        <v>8315</v>
      </c>
      <c r="R2811" s="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5000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7</v>
      </c>
      <c r="P2812" s="24">
        <f t="shared" si="216"/>
        <v>5.88</v>
      </c>
      <c r="Q2812" s="12" t="s">
        <v>8315</v>
      </c>
      <c r="R2812" s="11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60000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</v>
      </c>
      <c r="P2813" s="24">
        <f t="shared" si="216"/>
        <v>3.1</v>
      </c>
      <c r="Q2813" s="12" t="s">
        <v>8315</v>
      </c>
      <c r="R2813" s="11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220000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0</v>
      </c>
      <c r="P2814" s="24">
        <f t="shared" si="216"/>
        <v>4.04</v>
      </c>
      <c r="Q2814" s="12" t="s">
        <v>8315</v>
      </c>
      <c r="R2814" s="11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3</v>
      </c>
      <c r="P2815" s="24">
        <f t="shared" si="216"/>
        <v>3.48</v>
      </c>
      <c r="Q2815" s="12" t="s">
        <v>8315</v>
      </c>
      <c r="R2815" s="11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2</v>
      </c>
      <c r="P2816" s="24">
        <f t="shared" si="216"/>
        <v>5.16</v>
      </c>
      <c r="Q2816" s="12" t="s">
        <v>8315</v>
      </c>
      <c r="R2816" s="11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11</v>
      </c>
      <c r="P2817" s="24">
        <f t="shared" si="216"/>
        <v>23.36</v>
      </c>
      <c r="Q2817" s="12" t="s">
        <v>8315</v>
      </c>
      <c r="R2817" s="11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11</v>
      </c>
      <c r="P2818" s="24">
        <f t="shared" si="216"/>
        <v>1.93</v>
      </c>
      <c r="Q2818" s="12" t="s">
        <v>8315</v>
      </c>
      <c r="R2818" s="11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8000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4</v>
      </c>
      <c r="P2819" s="24">
        <f t="shared" ref="P2819:P2882" si="221">IFERROR(ROUND(E2819/L2819,2),0)</f>
        <v>9.85</v>
      </c>
      <c r="Q2819" s="12" t="s">
        <v>8315</v>
      </c>
      <c r="R2819" s="11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3</v>
      </c>
      <c r="P2820" s="24">
        <f t="shared" si="221"/>
        <v>3.19</v>
      </c>
      <c r="Q2820" s="12" t="s">
        <v>8315</v>
      </c>
      <c r="R2820" s="11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6000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5</v>
      </c>
      <c r="P2821" s="24">
        <f t="shared" si="221"/>
        <v>3.13</v>
      </c>
      <c r="Q2821" s="12" t="s">
        <v>8315</v>
      </c>
      <c r="R2821" s="1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5000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7</v>
      </c>
      <c r="P2822" s="24">
        <f t="shared" si="221"/>
        <v>16.25</v>
      </c>
      <c r="Q2822" s="12" t="s">
        <v>8315</v>
      </c>
      <c r="R2822" s="11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7000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5</v>
      </c>
      <c r="P2823" s="24">
        <f t="shared" si="221"/>
        <v>9.14</v>
      </c>
      <c r="Q2823" s="12" t="s">
        <v>8315</v>
      </c>
      <c r="R2823" s="11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200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160</v>
      </c>
      <c r="P2824" s="24">
        <f t="shared" si="221"/>
        <v>3.4</v>
      </c>
      <c r="Q2824" s="12" t="s">
        <v>8315</v>
      </c>
      <c r="R2824" s="11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32</v>
      </c>
      <c r="P2825" s="24">
        <f t="shared" si="221"/>
        <v>22.86</v>
      </c>
      <c r="Q2825" s="12" t="s">
        <v>8315</v>
      </c>
      <c r="R2825" s="11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106</v>
      </c>
      <c r="P2826" s="24">
        <f t="shared" si="221"/>
        <v>21.13</v>
      </c>
      <c r="Q2826" s="12" t="s">
        <v>8315</v>
      </c>
      <c r="R2826" s="11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4</v>
      </c>
      <c r="P2827" s="24">
        <f t="shared" si="221"/>
        <v>6.2</v>
      </c>
      <c r="Q2827" s="12" t="s">
        <v>8315</v>
      </c>
      <c r="R2827" s="11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104</v>
      </c>
      <c r="P2828" s="24">
        <f t="shared" si="221"/>
        <v>16.420000000000002</v>
      </c>
      <c r="Q2828" s="12" t="s">
        <v>8315</v>
      </c>
      <c r="R2828" s="11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4</v>
      </c>
      <c r="P2829" s="24">
        <f t="shared" si="221"/>
        <v>13.52</v>
      </c>
      <c r="Q2829" s="12" t="s">
        <v>8315</v>
      </c>
      <c r="R2829" s="11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300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103</v>
      </c>
      <c r="P2830" s="24">
        <f t="shared" si="221"/>
        <v>3.2</v>
      </c>
      <c r="Q2830" s="12" t="s">
        <v>8315</v>
      </c>
      <c r="R2830" s="11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80000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0</v>
      </c>
      <c r="P2831" s="24">
        <f t="shared" si="221"/>
        <v>4.08</v>
      </c>
      <c r="Q2831" s="12" t="s">
        <v>8315</v>
      </c>
      <c r="R2831" s="1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25000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</v>
      </c>
      <c r="P2832" s="24">
        <f t="shared" si="221"/>
        <v>28.18</v>
      </c>
      <c r="Q2832" s="12" t="s">
        <v>8315</v>
      </c>
      <c r="R2832" s="11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103</v>
      </c>
      <c r="P2833" s="24">
        <f t="shared" si="221"/>
        <v>5.96</v>
      </c>
      <c r="Q2833" s="12" t="s">
        <v>8315</v>
      </c>
      <c r="R2833" s="11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0</v>
      </c>
      <c r="P2834" s="24">
        <f t="shared" si="221"/>
        <v>3.21</v>
      </c>
      <c r="Q2834" s="12" t="s">
        <v>8315</v>
      </c>
      <c r="R2834" s="11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20</v>
      </c>
      <c r="P2835" s="24">
        <f t="shared" si="221"/>
        <v>8.6300000000000008</v>
      </c>
      <c r="Q2835" s="12" t="s">
        <v>8315</v>
      </c>
      <c r="R2835" s="11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15000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2</v>
      </c>
      <c r="P2836" s="24">
        <f t="shared" si="221"/>
        <v>14.33</v>
      </c>
      <c r="Q2836" s="12" t="s">
        <v>8315</v>
      </c>
      <c r="R2836" s="11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9000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3</v>
      </c>
      <c r="P2837" s="24">
        <f t="shared" si="221"/>
        <v>3.24</v>
      </c>
      <c r="Q2837" s="12" t="s">
        <v>8315</v>
      </c>
      <c r="R2837" s="11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100</v>
      </c>
      <c r="P2838" s="24">
        <f t="shared" si="221"/>
        <v>27.36</v>
      </c>
      <c r="Q2838" s="12" t="s">
        <v>8315</v>
      </c>
      <c r="R2838" s="11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125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241</v>
      </c>
      <c r="P2839" s="24">
        <f t="shared" si="221"/>
        <v>14.33</v>
      </c>
      <c r="Q2839" s="12" t="s">
        <v>8315</v>
      </c>
      <c r="R2839" s="11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</v>
      </c>
      <c r="P2840" s="24">
        <f t="shared" si="221"/>
        <v>5.57</v>
      </c>
      <c r="Q2840" s="12" t="s">
        <v>8315</v>
      </c>
      <c r="R2840" s="11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30000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</v>
      </c>
      <c r="P2841" s="24">
        <f t="shared" si="221"/>
        <v>9.68</v>
      </c>
      <c r="Q2841" s="12" t="s">
        <v>8315</v>
      </c>
      <c r="R2841" s="1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300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100</v>
      </c>
      <c r="P2842" s="24">
        <f t="shared" si="221"/>
        <v>2.27</v>
      </c>
      <c r="Q2842" s="12" t="s">
        <v>8315</v>
      </c>
      <c r="R2842" s="11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300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100</v>
      </c>
      <c r="P2843" s="24">
        <f t="shared" si="221"/>
        <v>300</v>
      </c>
      <c r="Q2843" s="12" t="s">
        <v>8315</v>
      </c>
      <c r="R2843" s="11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300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100</v>
      </c>
      <c r="P2844" s="24">
        <f t="shared" si="221"/>
        <v>0</v>
      </c>
      <c r="Q2844" s="12" t="s">
        <v>8315</v>
      </c>
      <c r="R2844" s="11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300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100</v>
      </c>
      <c r="P2845" s="24">
        <f t="shared" si="221"/>
        <v>0</v>
      </c>
      <c r="Q2845" s="12" t="s">
        <v>8315</v>
      </c>
      <c r="R2845" s="11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10000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3</v>
      </c>
      <c r="P2846" s="24">
        <f t="shared" si="221"/>
        <v>300</v>
      </c>
      <c r="Q2846" s="12" t="s">
        <v>8315</v>
      </c>
      <c r="R2846" s="11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50</v>
      </c>
      <c r="P2847" s="24">
        <f t="shared" si="221"/>
        <v>7.69</v>
      </c>
      <c r="Q2847" s="12" t="s">
        <v>8315</v>
      </c>
      <c r="R2847" s="11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300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100</v>
      </c>
      <c r="P2848" s="24">
        <f t="shared" si="221"/>
        <v>0</v>
      </c>
      <c r="Q2848" s="12" t="s">
        <v>8315</v>
      </c>
      <c r="R2848" s="11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12</v>
      </c>
      <c r="P2849" s="24">
        <f t="shared" si="221"/>
        <v>0</v>
      </c>
      <c r="Q2849" s="12" t="s">
        <v>8315</v>
      </c>
      <c r="R2849" s="11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10000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3</v>
      </c>
      <c r="P2850" s="24">
        <f t="shared" si="221"/>
        <v>100</v>
      </c>
      <c r="Q2850" s="12" t="s">
        <v>8315</v>
      </c>
      <c r="R2850" s="11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60</v>
      </c>
      <c r="P2851" s="24">
        <f t="shared" si="221"/>
        <v>300</v>
      </c>
      <c r="Q2851" s="12" t="s">
        <v>8315</v>
      </c>
      <c r="R2851" s="1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1</v>
      </c>
      <c r="P2852" s="24">
        <f t="shared" si="221"/>
        <v>22.92</v>
      </c>
      <c r="Q2852" s="12" t="s">
        <v>8315</v>
      </c>
      <c r="R2852" s="11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25000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1</v>
      </c>
      <c r="P2853" s="24">
        <f t="shared" si="221"/>
        <v>0</v>
      </c>
      <c r="Q2853" s="12" t="s">
        <v>8315</v>
      </c>
      <c r="R2853" s="11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24</v>
      </c>
      <c r="P2854" s="24">
        <f t="shared" si="221"/>
        <v>48.67</v>
      </c>
      <c r="Q2854" s="12" t="s">
        <v>8315</v>
      </c>
      <c r="R2854" s="11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290</v>
      </c>
      <c r="P2855" s="24">
        <f t="shared" si="221"/>
        <v>0</v>
      </c>
      <c r="Q2855" s="12" t="s">
        <v>8315</v>
      </c>
      <c r="R2855" s="11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3000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10</v>
      </c>
      <c r="P2856" s="24">
        <f t="shared" si="221"/>
        <v>20.64</v>
      </c>
      <c r="Q2856" s="12" t="s">
        <v>8315</v>
      </c>
      <c r="R2856" s="11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29</v>
      </c>
      <c r="P2857" s="24">
        <f t="shared" si="221"/>
        <v>57.8</v>
      </c>
      <c r="Q2857" s="12" t="s">
        <v>8315</v>
      </c>
      <c r="R2857" s="11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101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286</v>
      </c>
      <c r="P2858" s="24">
        <f t="shared" si="221"/>
        <v>48.17</v>
      </c>
      <c r="Q2858" s="12" t="s">
        <v>8315</v>
      </c>
      <c r="R2858" s="11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</v>
      </c>
      <c r="P2859" s="24">
        <f t="shared" si="221"/>
        <v>19.07</v>
      </c>
      <c r="Q2859" s="12" t="s">
        <v>8315</v>
      </c>
      <c r="R2859" s="11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2000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14</v>
      </c>
      <c r="P2860" s="24">
        <f t="shared" si="221"/>
        <v>0</v>
      </c>
      <c r="Q2860" s="12" t="s">
        <v>8315</v>
      </c>
      <c r="R2860" s="11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10000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3</v>
      </c>
      <c r="P2861" s="24">
        <f t="shared" si="221"/>
        <v>285</v>
      </c>
      <c r="Q2861" s="12" t="s">
        <v>8315</v>
      </c>
      <c r="R2861" s="1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1</v>
      </c>
      <c r="P2862" s="24">
        <f t="shared" si="221"/>
        <v>31.56</v>
      </c>
      <c r="Q2862" s="12" t="s">
        <v>8315</v>
      </c>
      <c r="R2862" s="11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</v>
      </c>
      <c r="P2863" s="24">
        <f t="shared" si="221"/>
        <v>93.67</v>
      </c>
      <c r="Q2863" s="12" t="s">
        <v>8315</v>
      </c>
      <c r="R2863" s="11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37</v>
      </c>
      <c r="P2864" s="24">
        <f t="shared" si="221"/>
        <v>93.33</v>
      </c>
      <c r="Q2864" s="12" t="s">
        <v>8315</v>
      </c>
      <c r="R2864" s="11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1</v>
      </c>
      <c r="P2865" s="24">
        <f t="shared" si="221"/>
        <v>280</v>
      </c>
      <c r="Q2865" s="12" t="s">
        <v>8315</v>
      </c>
      <c r="R2865" s="11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100000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0</v>
      </c>
      <c r="P2866" s="24">
        <f t="shared" si="221"/>
        <v>93.33</v>
      </c>
      <c r="Q2866" s="12" t="s">
        <v>8315</v>
      </c>
      <c r="R2866" s="11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9</v>
      </c>
      <c r="P2867" s="24">
        <f t="shared" si="221"/>
        <v>0</v>
      </c>
      <c r="Q2867" s="12" t="s">
        <v>8315</v>
      </c>
      <c r="R2867" s="11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15000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2</v>
      </c>
      <c r="P2868" s="24">
        <f t="shared" si="221"/>
        <v>140</v>
      </c>
      <c r="Q2868" s="12" t="s">
        <v>8315</v>
      </c>
      <c r="R2868" s="11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112</v>
      </c>
      <c r="P2869" s="24">
        <f t="shared" si="221"/>
        <v>28</v>
      </c>
      <c r="Q2869" s="12" t="s">
        <v>8315</v>
      </c>
      <c r="R2869" s="11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1</v>
      </c>
      <c r="P2870" s="24">
        <f t="shared" si="221"/>
        <v>4.6500000000000004</v>
      </c>
      <c r="Q2870" s="12" t="s">
        <v>8315</v>
      </c>
      <c r="R2870" s="11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14</v>
      </c>
      <c r="P2871" s="24">
        <f t="shared" si="221"/>
        <v>55.6</v>
      </c>
      <c r="Q2871" s="12" t="s">
        <v>8315</v>
      </c>
      <c r="R2871" s="1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200000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0</v>
      </c>
      <c r="P2872" s="24">
        <f t="shared" si="221"/>
        <v>30.78</v>
      </c>
      <c r="Q2872" s="12" t="s">
        <v>8315</v>
      </c>
      <c r="R2872" s="11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200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139</v>
      </c>
      <c r="P2873" s="24">
        <f t="shared" si="221"/>
        <v>21.31</v>
      </c>
      <c r="Q2873" s="12" t="s">
        <v>8315</v>
      </c>
      <c r="R2873" s="11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1</v>
      </c>
      <c r="P2874" s="24">
        <f t="shared" si="221"/>
        <v>0</v>
      </c>
      <c r="Q2874" s="12" t="s">
        <v>8315</v>
      </c>
      <c r="R2874" s="11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1</v>
      </c>
      <c r="P2875" s="24">
        <f t="shared" si="221"/>
        <v>34.130000000000003</v>
      </c>
      <c r="Q2875" s="12" t="s">
        <v>8315</v>
      </c>
      <c r="R2875" s="11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3</v>
      </c>
      <c r="P2876" s="24">
        <f t="shared" si="221"/>
        <v>91</v>
      </c>
      <c r="Q2876" s="12" t="s">
        <v>8315</v>
      </c>
      <c r="R2876" s="11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3</v>
      </c>
      <c r="P2877" s="24">
        <f t="shared" si="221"/>
        <v>91</v>
      </c>
      <c r="Q2877" s="12" t="s">
        <v>8315</v>
      </c>
      <c r="R2877" s="11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136</v>
      </c>
      <c r="P2878" s="24">
        <f t="shared" si="221"/>
        <v>0</v>
      </c>
      <c r="Q2878" s="12" t="s">
        <v>8315</v>
      </c>
      <c r="R2878" s="11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5</v>
      </c>
      <c r="P2879" s="24">
        <f t="shared" si="221"/>
        <v>45.17</v>
      </c>
      <c r="Q2879" s="12" t="s">
        <v>8315</v>
      </c>
      <c r="R2879" s="11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4190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6</v>
      </c>
      <c r="P2880" s="24">
        <f t="shared" si="221"/>
        <v>67.5</v>
      </c>
      <c r="Q2880" s="12" t="s">
        <v>8315</v>
      </c>
      <c r="R2880" s="11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70000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24">
        <f t="shared" si="221"/>
        <v>270</v>
      </c>
      <c r="Q2881" s="12" t="s">
        <v>8315</v>
      </c>
      <c r="R2881" s="1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18</v>
      </c>
      <c r="P2882" s="24">
        <f t="shared" si="221"/>
        <v>9.31</v>
      </c>
      <c r="Q2882" s="12" t="s">
        <v>8315</v>
      </c>
      <c r="R2882" s="11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250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108</v>
      </c>
      <c r="P2883" s="24">
        <f t="shared" ref="P2883:P2946" si="226">IFERROR(ROUND(E2883/L2883,2),0)</f>
        <v>0</v>
      </c>
      <c r="Q2883" s="12" t="s">
        <v>8315</v>
      </c>
      <c r="R2883" s="11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</v>
      </c>
      <c r="P2884" s="24">
        <f t="shared" si="226"/>
        <v>66.5</v>
      </c>
      <c r="Q2884" s="12" t="s">
        <v>8315</v>
      </c>
      <c r="R2884" s="11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7</v>
      </c>
      <c r="P2885" s="24">
        <f t="shared" si="226"/>
        <v>53.2</v>
      </c>
      <c r="Q2885" s="12" t="s">
        <v>8315</v>
      </c>
      <c r="R2885" s="11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3</v>
      </c>
      <c r="P2886" s="24">
        <f t="shared" si="226"/>
        <v>66</v>
      </c>
      <c r="Q2886" s="12" t="s">
        <v>8315</v>
      </c>
      <c r="R2886" s="11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10</v>
      </c>
      <c r="P2887" s="24">
        <f t="shared" si="226"/>
        <v>52.4</v>
      </c>
      <c r="Q2887" s="12" t="s">
        <v>8315</v>
      </c>
      <c r="R2887" s="11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1</v>
      </c>
      <c r="P2888" s="24">
        <f t="shared" si="226"/>
        <v>261</v>
      </c>
      <c r="Q2888" s="12" t="s">
        <v>8315</v>
      </c>
      <c r="R2888" s="11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250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104</v>
      </c>
      <c r="P2889" s="24">
        <f t="shared" si="226"/>
        <v>260</v>
      </c>
      <c r="Q2889" s="12" t="s">
        <v>8315</v>
      </c>
      <c r="R2889" s="11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1</v>
      </c>
      <c r="P2890" s="24">
        <f t="shared" si="226"/>
        <v>0</v>
      </c>
      <c r="Q2890" s="12" t="s">
        <v>8315</v>
      </c>
      <c r="R2890" s="11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</v>
      </c>
      <c r="P2891" s="24">
        <f t="shared" si="226"/>
        <v>18.57</v>
      </c>
      <c r="Q2891" s="12" t="s">
        <v>8315</v>
      </c>
      <c r="R2891" s="1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24">
        <f t="shared" si="226"/>
        <v>86.67</v>
      </c>
      <c r="Q2892" s="12" t="s">
        <v>8315</v>
      </c>
      <c r="R2892" s="11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52</v>
      </c>
      <c r="P2893" s="24">
        <f t="shared" si="226"/>
        <v>26</v>
      </c>
      <c r="Q2893" s="12" t="s">
        <v>8315</v>
      </c>
      <c r="R2893" s="11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5</v>
      </c>
      <c r="P2894" s="24">
        <f t="shared" si="226"/>
        <v>15.29</v>
      </c>
      <c r="Q2894" s="12" t="s">
        <v>8315</v>
      </c>
      <c r="R2894" s="11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33</v>
      </c>
      <c r="P2895" s="24">
        <f t="shared" si="226"/>
        <v>130</v>
      </c>
      <c r="Q2895" s="12" t="s">
        <v>8315</v>
      </c>
      <c r="R2895" s="11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24">
        <f t="shared" si="226"/>
        <v>0</v>
      </c>
      <c r="Q2896" s="12" t="s">
        <v>8315</v>
      </c>
      <c r="R2896" s="11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52</v>
      </c>
      <c r="P2897" s="24">
        <f t="shared" si="226"/>
        <v>64.5</v>
      </c>
      <c r="Q2897" s="12" t="s">
        <v>8315</v>
      </c>
      <c r="R2897" s="11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1</v>
      </c>
      <c r="P2898" s="24">
        <f t="shared" si="226"/>
        <v>21.25</v>
      </c>
      <c r="Q2898" s="12" t="s">
        <v>8315</v>
      </c>
      <c r="R2898" s="11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10</v>
      </c>
      <c r="P2899" s="24">
        <f t="shared" si="226"/>
        <v>84</v>
      </c>
      <c r="Q2899" s="12" t="s">
        <v>8315</v>
      </c>
      <c r="R2899" s="11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34</v>
      </c>
      <c r="P2900" s="24">
        <f t="shared" si="226"/>
        <v>21</v>
      </c>
      <c r="Q2900" s="12" t="s">
        <v>8315</v>
      </c>
      <c r="R2900" s="11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250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100</v>
      </c>
      <c r="P2901" s="24">
        <f t="shared" si="226"/>
        <v>0</v>
      </c>
      <c r="Q2901" s="12" t="s">
        <v>8315</v>
      </c>
      <c r="R2901" s="1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13</v>
      </c>
      <c r="P2902" s="24">
        <f t="shared" si="226"/>
        <v>35.86</v>
      </c>
      <c r="Q2902" s="12" t="s">
        <v>8315</v>
      </c>
      <c r="R2902" s="11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5000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5</v>
      </c>
      <c r="P2903" s="24">
        <f t="shared" si="226"/>
        <v>125</v>
      </c>
      <c r="Q2903" s="12" t="s">
        <v>8315</v>
      </c>
      <c r="R2903" s="11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29000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1</v>
      </c>
      <c r="P2904" s="24">
        <f t="shared" si="226"/>
        <v>250</v>
      </c>
      <c r="Q2904" s="12" t="s">
        <v>8315</v>
      </c>
      <c r="R2904" s="11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1000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25</v>
      </c>
      <c r="P2905" s="24">
        <f t="shared" si="226"/>
        <v>62.5</v>
      </c>
      <c r="Q2905" s="12" t="s">
        <v>8315</v>
      </c>
      <c r="R2905" s="11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200000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0</v>
      </c>
      <c r="P2906" s="24">
        <f t="shared" si="226"/>
        <v>62.5</v>
      </c>
      <c r="Q2906" s="12" t="s">
        <v>8315</v>
      </c>
      <c r="R2906" s="11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3</v>
      </c>
      <c r="P2907" s="24">
        <f t="shared" si="226"/>
        <v>14.71</v>
      </c>
      <c r="Q2907" s="12" t="s">
        <v>8315</v>
      </c>
      <c r="R2907" s="11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93500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0</v>
      </c>
      <c r="P2908" s="24">
        <f t="shared" si="226"/>
        <v>35.71</v>
      </c>
      <c r="Q2908" s="12" t="s">
        <v>8315</v>
      </c>
      <c r="R2908" s="11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85000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24">
        <f t="shared" si="226"/>
        <v>125</v>
      </c>
      <c r="Q2909" s="12" t="s">
        <v>8315</v>
      </c>
      <c r="R2909" s="11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100000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0</v>
      </c>
      <c r="P2910" s="24">
        <f t="shared" si="226"/>
        <v>50</v>
      </c>
      <c r="Q2910" s="12" t="s">
        <v>8315</v>
      </c>
      <c r="R2910" s="11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25</v>
      </c>
      <c r="P2911" s="24">
        <f t="shared" si="226"/>
        <v>250</v>
      </c>
      <c r="Q2911" s="12" t="s">
        <v>8315</v>
      </c>
      <c r="R2911" s="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250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100</v>
      </c>
      <c r="P2912" s="24">
        <f t="shared" si="226"/>
        <v>250</v>
      </c>
      <c r="Q2912" s="12" t="s">
        <v>8315</v>
      </c>
      <c r="R2912" s="11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250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100</v>
      </c>
      <c r="P2913" s="24">
        <f t="shared" si="226"/>
        <v>17.86</v>
      </c>
      <c r="Q2913" s="12" t="s">
        <v>8315</v>
      </c>
      <c r="R2913" s="11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250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100</v>
      </c>
      <c r="P2914" s="24">
        <f t="shared" si="226"/>
        <v>9.6199999999999992</v>
      </c>
      <c r="Q2914" s="12" t="s">
        <v>8315</v>
      </c>
      <c r="R2914" s="11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5000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5</v>
      </c>
      <c r="P2915" s="24">
        <f t="shared" si="226"/>
        <v>125</v>
      </c>
      <c r="Q2915" s="12" t="s">
        <v>8315</v>
      </c>
      <c r="R2915" s="11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10000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3</v>
      </c>
      <c r="P2916" s="24">
        <f t="shared" si="226"/>
        <v>250</v>
      </c>
      <c r="Q2916" s="12" t="s">
        <v>8315</v>
      </c>
      <c r="R2916" s="11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1</v>
      </c>
      <c r="P2917" s="24">
        <f t="shared" si="226"/>
        <v>81.67</v>
      </c>
      <c r="Q2917" s="12" t="s">
        <v>8315</v>
      </c>
      <c r="R2917" s="11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2</v>
      </c>
      <c r="P2918" s="24">
        <f t="shared" si="226"/>
        <v>34.71</v>
      </c>
      <c r="Q2918" s="12" t="s">
        <v>8315</v>
      </c>
      <c r="R2918" s="11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8000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3</v>
      </c>
      <c r="P2919" s="24">
        <f t="shared" si="226"/>
        <v>26.78</v>
      </c>
      <c r="Q2919" s="12" t="s">
        <v>8315</v>
      </c>
      <c r="R2919" s="11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14500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</v>
      </c>
      <c r="P2920" s="24">
        <f t="shared" si="226"/>
        <v>12.05</v>
      </c>
      <c r="Q2920" s="12" t="s">
        <v>8315</v>
      </c>
      <c r="R2920" s="11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220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110</v>
      </c>
      <c r="P2921" s="24">
        <f t="shared" si="226"/>
        <v>40.17</v>
      </c>
      <c r="Q2921" s="12" t="s">
        <v>8315</v>
      </c>
      <c r="R2921" s="1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9000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3</v>
      </c>
      <c r="P2922" s="24">
        <f t="shared" si="226"/>
        <v>18.46</v>
      </c>
      <c r="Q2922" s="12" t="s">
        <v>8315</v>
      </c>
      <c r="R2922" s="11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5000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 s="16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5</v>
      </c>
      <c r="P2923" s="10">
        <f t="shared" si="226"/>
        <v>80</v>
      </c>
      <c r="Q2923" s="12" t="s">
        <v>8315</v>
      </c>
      <c r="R2923" s="11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 s="16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47</v>
      </c>
      <c r="P2924" s="10">
        <f t="shared" si="226"/>
        <v>39.5</v>
      </c>
      <c r="Q2924" s="12" t="s">
        <v>8315</v>
      </c>
      <c r="R2924" s="11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31000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 s="16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</v>
      </c>
      <c r="P2925" s="10">
        <f t="shared" si="226"/>
        <v>23.6</v>
      </c>
      <c r="Q2925" s="12" t="s">
        <v>8315</v>
      </c>
      <c r="R2925" s="11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 s="1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12</v>
      </c>
      <c r="P2926" s="10">
        <f t="shared" si="226"/>
        <v>1.61</v>
      </c>
      <c r="Q2926" s="12" t="s">
        <v>8315</v>
      </c>
      <c r="R2926" s="11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 s="16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5</v>
      </c>
      <c r="P2927" s="10">
        <f t="shared" si="226"/>
        <v>1.18</v>
      </c>
      <c r="Q2927" s="12" t="s">
        <v>8315</v>
      </c>
      <c r="R2927" s="11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4000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 s="16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6</v>
      </c>
      <c r="P2928" s="10">
        <f t="shared" si="226"/>
        <v>4.68</v>
      </c>
      <c r="Q2928" s="12" t="s">
        <v>8315</v>
      </c>
      <c r="R2928" s="11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 s="16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12</v>
      </c>
      <c r="P2929" s="10">
        <f t="shared" si="226"/>
        <v>11.14</v>
      </c>
      <c r="Q2929" s="12" t="s">
        <v>8315</v>
      </c>
      <c r="R2929" s="11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 s="16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104</v>
      </c>
      <c r="P2930" s="10">
        <f t="shared" si="226"/>
        <v>9.75</v>
      </c>
      <c r="Q2930" s="12" t="s">
        <v>8315</v>
      </c>
      <c r="R2930" s="11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12000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 s="16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2</v>
      </c>
      <c r="P2931" s="10">
        <f t="shared" si="226"/>
        <v>7.28</v>
      </c>
      <c r="Q2931" s="12" t="s">
        <v>8315</v>
      </c>
      <c r="R2931" s="1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6000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 s="16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4</v>
      </c>
      <c r="P2932" s="10">
        <f t="shared" si="226"/>
        <v>3.76</v>
      </c>
      <c r="Q2932" s="12" t="s">
        <v>8315</v>
      </c>
      <c r="R2932" s="11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20000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 s="16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</v>
      </c>
      <c r="P2933" s="10">
        <f t="shared" si="226"/>
        <v>25.56</v>
      </c>
      <c r="Q2933" s="12" t="s">
        <v>8315</v>
      </c>
      <c r="R2933" s="11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150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 s="16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153</v>
      </c>
      <c r="P2934" s="10">
        <f t="shared" si="226"/>
        <v>6.05</v>
      </c>
      <c r="Q2934" s="12" t="s">
        <v>8315</v>
      </c>
      <c r="R2934" s="11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 s="16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0</v>
      </c>
      <c r="P2935" s="10">
        <f t="shared" si="226"/>
        <v>4.1900000000000004</v>
      </c>
      <c r="Q2935" s="12" t="s">
        <v>8315</v>
      </c>
      <c r="R2935" s="11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4000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 s="1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6</v>
      </c>
      <c r="P2936" s="10">
        <f t="shared" si="226"/>
        <v>6.08</v>
      </c>
      <c r="Q2936" s="12" t="s">
        <v>8315</v>
      </c>
      <c r="R2936" s="11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2000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 s="16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11</v>
      </c>
      <c r="P2937" s="10">
        <f t="shared" si="226"/>
        <v>5.77</v>
      </c>
      <c r="Q2937" s="12" t="s">
        <v>8315</v>
      </c>
      <c r="R2937" s="11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 s="16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23</v>
      </c>
      <c r="P2938" s="10">
        <f t="shared" si="226"/>
        <v>6.62</v>
      </c>
      <c r="Q2938" s="12" t="s">
        <v>8315</v>
      </c>
      <c r="R2938" s="11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 s="16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225</v>
      </c>
      <c r="P2939" s="10">
        <f t="shared" si="226"/>
        <v>4.09</v>
      </c>
      <c r="Q2939" s="12" t="s">
        <v>8315</v>
      </c>
      <c r="R2939" s="11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600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 s="16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38</v>
      </c>
      <c r="P2940" s="10">
        <f t="shared" si="226"/>
        <v>7.03</v>
      </c>
      <c r="Q2940" s="12" t="s">
        <v>8315</v>
      </c>
      <c r="R2940" s="11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 s="16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4</v>
      </c>
      <c r="P2941" s="10">
        <f t="shared" si="226"/>
        <v>8.92</v>
      </c>
      <c r="Q2941" s="12" t="s">
        <v>8315</v>
      </c>
      <c r="R2941" s="1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9000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 s="16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2</v>
      </c>
      <c r="P2942" s="10">
        <f t="shared" si="226"/>
        <v>6.76</v>
      </c>
      <c r="Q2942" s="12" t="s">
        <v>8315</v>
      </c>
      <c r="R2942" s="11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 s="16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220</v>
      </c>
      <c r="Q2943" s="12" t="s">
        <v>8315</v>
      </c>
      <c r="R2943" s="11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5105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 s="16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4</v>
      </c>
      <c r="P2944" s="10">
        <f t="shared" si="226"/>
        <v>1.07</v>
      </c>
      <c r="Q2944" s="12" t="s">
        <v>8315</v>
      </c>
      <c r="R2944" s="11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 s="16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7</v>
      </c>
      <c r="P2945" s="10">
        <f t="shared" si="226"/>
        <v>0</v>
      </c>
      <c r="Q2945" s="12" t="s">
        <v>8315</v>
      </c>
      <c r="R2945" s="11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 s="1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11</v>
      </c>
      <c r="P2946" s="10">
        <f t="shared" si="226"/>
        <v>216</v>
      </c>
      <c r="Q2946" s="12" t="s">
        <v>8315</v>
      </c>
      <c r="R2946" s="11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 s="16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s="11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 s="16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3</v>
      </c>
      <c r="P2948" s="10">
        <f t="shared" si="231"/>
        <v>107.5</v>
      </c>
      <c r="Q2948" s="12" t="s">
        <v>8315</v>
      </c>
      <c r="R2948" s="11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 s="16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7</v>
      </c>
      <c r="P2949" s="10">
        <f t="shared" si="231"/>
        <v>16.54</v>
      </c>
      <c r="Q2949" s="12" t="s">
        <v>8315</v>
      </c>
      <c r="R2949" s="11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 s="16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11</v>
      </c>
      <c r="P2950" s="10">
        <f t="shared" si="231"/>
        <v>23.78</v>
      </c>
      <c r="Q2950" s="12" t="s">
        <v>8315</v>
      </c>
      <c r="R2950" s="11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5000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 s="16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4</v>
      </c>
      <c r="P2951" s="10">
        <f t="shared" si="231"/>
        <v>106</v>
      </c>
      <c r="Q2951" s="12" t="s">
        <v>8315</v>
      </c>
      <c r="R2951" s="1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 s="16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1</v>
      </c>
      <c r="P2952" s="10">
        <f t="shared" si="231"/>
        <v>0</v>
      </c>
      <c r="Q2952" s="12" t="s">
        <v>8315</v>
      </c>
      <c r="R2952" s="11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20000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 s="16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1</v>
      </c>
      <c r="P2953" s="10">
        <f t="shared" si="231"/>
        <v>3.66</v>
      </c>
      <c r="Q2953" s="12" t="s">
        <v>8315</v>
      </c>
      <c r="R2953" s="11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2825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 s="16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7</v>
      </c>
      <c r="P2954" s="10">
        <f t="shared" si="231"/>
        <v>26.38</v>
      </c>
      <c r="Q2954" s="12" t="s">
        <v>8315</v>
      </c>
      <c r="R2954" s="11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1000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 s="16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21</v>
      </c>
      <c r="P2955" s="10">
        <f t="shared" si="231"/>
        <v>70.33</v>
      </c>
      <c r="Q2955" s="12" t="s">
        <v>8315</v>
      </c>
      <c r="R2955" s="11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 s="1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3</v>
      </c>
      <c r="P2956" s="10">
        <f t="shared" si="231"/>
        <v>0</v>
      </c>
      <c r="Q2956" s="12" t="s">
        <v>8315</v>
      </c>
      <c r="R2956" s="11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 s="16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2</v>
      </c>
      <c r="P2957" s="10">
        <f t="shared" si="231"/>
        <v>19.09</v>
      </c>
      <c r="Q2957" s="12" t="s">
        <v>8315</v>
      </c>
      <c r="R2957" s="11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 s="16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103</v>
      </c>
      <c r="P2958" s="10">
        <f t="shared" si="231"/>
        <v>10.25</v>
      </c>
      <c r="Q2958" s="12" t="s">
        <v>8315</v>
      </c>
      <c r="R2958" s="11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 s="16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1</v>
      </c>
      <c r="P2959" s="10">
        <f t="shared" si="231"/>
        <v>68.33</v>
      </c>
      <c r="Q2959" s="12" t="s">
        <v>8315</v>
      </c>
      <c r="R2959" s="11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100000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 s="16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8315</v>
      </c>
      <c r="R2960" s="11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500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 s="16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41</v>
      </c>
      <c r="P2961" s="10">
        <f t="shared" si="231"/>
        <v>0</v>
      </c>
      <c r="Q2961" s="12" t="s">
        <v>8315</v>
      </c>
      <c r="R2961" s="1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 s="16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11</v>
      </c>
      <c r="P2962" s="10">
        <f t="shared" si="231"/>
        <v>0</v>
      </c>
      <c r="Q2962" s="12" t="s">
        <v>8315</v>
      </c>
      <c r="R2962" s="11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1000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21</v>
      </c>
      <c r="P2963" s="24">
        <f t="shared" si="231"/>
        <v>1.9</v>
      </c>
      <c r="Q2963" s="12" t="s">
        <v>8315</v>
      </c>
      <c r="R2963" s="11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13</v>
      </c>
      <c r="P2964" s="24">
        <f t="shared" si="231"/>
        <v>10.199999999999999</v>
      </c>
      <c r="Q2964" s="12" t="s">
        <v>8315</v>
      </c>
      <c r="R2964" s="11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7</v>
      </c>
      <c r="P2965" s="24">
        <f t="shared" si="231"/>
        <v>2.08</v>
      </c>
      <c r="Q2965" s="12" t="s">
        <v>8315</v>
      </c>
      <c r="R2965" s="11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1200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17</v>
      </c>
      <c r="P2966" s="24">
        <f t="shared" si="231"/>
        <v>1.03</v>
      </c>
      <c r="Q2966" s="12" t="s">
        <v>8315</v>
      </c>
      <c r="R2966" s="11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8500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2</v>
      </c>
      <c r="P2967" s="24">
        <f t="shared" si="231"/>
        <v>5.18</v>
      </c>
      <c r="Q2967" s="12" t="s">
        <v>8315</v>
      </c>
      <c r="R2967" s="11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28000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</v>
      </c>
      <c r="P2968" s="24">
        <f t="shared" si="231"/>
        <v>1.57</v>
      </c>
      <c r="Q2968" s="12" t="s">
        <v>8315</v>
      </c>
      <c r="R2968" s="11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200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101</v>
      </c>
      <c r="P2969" s="24">
        <f t="shared" si="231"/>
        <v>2.83</v>
      </c>
      <c r="Q2969" s="12" t="s">
        <v>8315</v>
      </c>
      <c r="R2969" s="11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2000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</v>
      </c>
      <c r="P2970" s="24">
        <f t="shared" si="231"/>
        <v>4.28</v>
      </c>
      <c r="Q2970" s="12" t="s">
        <v>8315</v>
      </c>
      <c r="R2970" s="11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20</v>
      </c>
      <c r="P2971" s="24">
        <f t="shared" si="231"/>
        <v>11.76</v>
      </c>
      <c r="Q2971" s="12" t="s">
        <v>8315</v>
      </c>
      <c r="R2971" s="1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8000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3</v>
      </c>
      <c r="P2972" s="24">
        <f t="shared" si="231"/>
        <v>2.2000000000000002</v>
      </c>
      <c r="Q2972" s="12" t="s">
        <v>8315</v>
      </c>
      <c r="R2972" s="11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</v>
      </c>
      <c r="P2973" s="24">
        <f t="shared" si="231"/>
        <v>4.6500000000000004</v>
      </c>
      <c r="Q2973" s="12" t="s">
        <v>8315</v>
      </c>
      <c r="R2973" s="11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100</v>
      </c>
      <c r="P2974" s="24">
        <f t="shared" si="231"/>
        <v>11.76</v>
      </c>
      <c r="Q2974" s="12" t="s">
        <v>8315</v>
      </c>
      <c r="R2974" s="11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200000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0</v>
      </c>
      <c r="P2975" s="24">
        <f t="shared" si="231"/>
        <v>6.06</v>
      </c>
      <c r="Q2975" s="12" t="s">
        <v>8315</v>
      </c>
      <c r="R2975" s="11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8000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3</v>
      </c>
      <c r="P2976" s="24">
        <f t="shared" si="231"/>
        <v>2.2999999999999998</v>
      </c>
      <c r="Q2976" s="12" t="s">
        <v>8315</v>
      </c>
      <c r="R2976" s="11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24">
        <f t="shared" si="231"/>
        <v>1.77</v>
      </c>
      <c r="Q2977" s="12" t="s">
        <v>8315</v>
      </c>
      <c r="R2977" s="11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13500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</v>
      </c>
      <c r="P2978" s="24">
        <f t="shared" si="231"/>
        <v>14.29</v>
      </c>
      <c r="Q2978" s="12" t="s">
        <v>8315</v>
      </c>
      <c r="R2978" s="11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</v>
      </c>
      <c r="P2979" s="24">
        <f t="shared" si="231"/>
        <v>6.63</v>
      </c>
      <c r="Q2979" s="12" t="s">
        <v>8315</v>
      </c>
      <c r="R2979" s="11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6500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3</v>
      </c>
      <c r="P2980" s="24">
        <f t="shared" si="231"/>
        <v>12.25</v>
      </c>
      <c r="Q2980" s="12" t="s">
        <v>8315</v>
      </c>
      <c r="R2980" s="11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3900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5</v>
      </c>
      <c r="P2981" s="24">
        <f t="shared" si="231"/>
        <v>4.26</v>
      </c>
      <c r="Q2981" s="12" t="s">
        <v>8315</v>
      </c>
      <c r="R2981" s="1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8000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2</v>
      </c>
      <c r="P2982" s="24">
        <f t="shared" si="231"/>
        <v>8.1300000000000008</v>
      </c>
      <c r="Q2982" s="12" t="s">
        <v>8315</v>
      </c>
      <c r="R2982" s="11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150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 s="16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130</v>
      </c>
      <c r="P2983" s="10">
        <f t="shared" si="231"/>
        <v>2.0099999999999998</v>
      </c>
      <c r="Q2983" s="12" t="s">
        <v>8315</v>
      </c>
      <c r="R2983" s="11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6000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 s="16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3</v>
      </c>
      <c r="P2984" s="10">
        <f t="shared" si="231"/>
        <v>3.31</v>
      </c>
      <c r="Q2984" s="12" t="s">
        <v>8315</v>
      </c>
      <c r="R2984" s="11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 s="16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</v>
      </c>
      <c r="P2985" s="10">
        <f t="shared" si="231"/>
        <v>0.18</v>
      </c>
      <c r="Q2985" s="12" t="s">
        <v>8315</v>
      </c>
      <c r="R2985" s="11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8000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 s="1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2</v>
      </c>
      <c r="P2986" s="10">
        <f t="shared" si="231"/>
        <v>0.87</v>
      </c>
      <c r="Q2986" s="12" t="s">
        <v>8315</v>
      </c>
      <c r="R2986" s="11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199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 s="16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95</v>
      </c>
      <c r="P2987" s="10">
        <f t="shared" si="231"/>
        <v>1.71</v>
      </c>
      <c r="Q2987" s="12" t="s">
        <v>8315</v>
      </c>
      <c r="R2987" s="11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 s="16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3</v>
      </c>
      <c r="P2988" s="10">
        <f t="shared" si="231"/>
        <v>3.38</v>
      </c>
      <c r="Q2988" s="12" t="s">
        <v>8315</v>
      </c>
      <c r="R2988" s="11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 s="16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</v>
      </c>
      <c r="P2989" s="10">
        <f t="shared" si="231"/>
        <v>0.71</v>
      </c>
      <c r="Q2989" s="12" t="s">
        <v>8315</v>
      </c>
      <c r="R2989" s="11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 s="16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4</v>
      </c>
      <c r="P2990" s="10">
        <f t="shared" si="231"/>
        <v>6.68</v>
      </c>
      <c r="Q2990" s="12" t="s">
        <v>8315</v>
      </c>
      <c r="R2990" s="11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 s="16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0</v>
      </c>
      <c r="P2991" s="10">
        <f t="shared" si="231"/>
        <v>0.51</v>
      </c>
      <c r="Q2991" s="12" t="s">
        <v>8315</v>
      </c>
      <c r="R2991" s="1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45000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 s="16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0</v>
      </c>
      <c r="P2992" s="10">
        <f t="shared" si="231"/>
        <v>6.85</v>
      </c>
      <c r="Q2992" s="12" t="s">
        <v>8315</v>
      </c>
      <c r="R2992" s="11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6000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 s="16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3</v>
      </c>
      <c r="P2993" s="10">
        <f t="shared" si="231"/>
        <v>1.99</v>
      </c>
      <c r="Q2993" s="12" t="s">
        <v>8315</v>
      </c>
      <c r="R2993" s="11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450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 s="16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40</v>
      </c>
      <c r="P2994" s="10">
        <f t="shared" si="231"/>
        <v>2.81</v>
      </c>
      <c r="Q2994" s="12" t="s">
        <v>8315</v>
      </c>
      <c r="R2994" s="11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2725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 s="16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7</v>
      </c>
      <c r="P2995" s="10">
        <f t="shared" si="231"/>
        <v>8.18</v>
      </c>
      <c r="Q2995" s="12" t="s">
        <v>8315</v>
      </c>
      <c r="R2995" s="11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150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 s="1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120</v>
      </c>
      <c r="P2996" s="10">
        <f t="shared" si="231"/>
        <v>3.05</v>
      </c>
      <c r="Q2996" s="12" t="s">
        <v>8315</v>
      </c>
      <c r="R2996" s="11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5500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 s="16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3</v>
      </c>
      <c r="P2997" s="10">
        <f t="shared" si="231"/>
        <v>0.72</v>
      </c>
      <c r="Q2997" s="12" t="s">
        <v>8315</v>
      </c>
      <c r="R2997" s="11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 s="16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180</v>
      </c>
      <c r="P2998" s="10">
        <f t="shared" si="231"/>
        <v>0.46</v>
      </c>
      <c r="Q2998" s="12" t="s">
        <v>8315</v>
      </c>
      <c r="R2998" s="11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 s="16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0</v>
      </c>
      <c r="P2999" s="10">
        <f t="shared" si="231"/>
        <v>1.55</v>
      </c>
      <c r="Q2999" s="12" t="s">
        <v>8315</v>
      </c>
      <c r="R2999" s="11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 s="16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18</v>
      </c>
      <c r="P3000" s="10">
        <f t="shared" si="231"/>
        <v>0.41</v>
      </c>
      <c r="Q3000" s="12" t="s">
        <v>8315</v>
      </c>
      <c r="R3000" s="11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 s="16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4</v>
      </c>
      <c r="P3001" s="10">
        <f t="shared" si="231"/>
        <v>8.85</v>
      </c>
      <c r="Q3001" s="12" t="s">
        <v>8315</v>
      </c>
      <c r="R3001" s="1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20000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 s="16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</v>
      </c>
      <c r="P3002" s="10">
        <f t="shared" si="231"/>
        <v>22.13</v>
      </c>
      <c r="Q3002" s="12" t="s">
        <v>8315</v>
      </c>
      <c r="R3002" s="11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12000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 s="16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1</v>
      </c>
      <c r="P3003" s="10">
        <f t="shared" si="231"/>
        <v>1</v>
      </c>
      <c r="Q3003" s="12" t="s">
        <v>8315</v>
      </c>
      <c r="R3003" s="11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250000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 s="16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0</v>
      </c>
      <c r="P3004" s="10">
        <f t="shared" si="231"/>
        <v>1.68</v>
      </c>
      <c r="Q3004" s="12" t="s">
        <v>8315</v>
      </c>
      <c r="R3004" s="11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 s="16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12</v>
      </c>
      <c r="P3005" s="10">
        <f t="shared" si="231"/>
        <v>10.18</v>
      </c>
      <c r="Q3005" s="12" t="s">
        <v>8315</v>
      </c>
      <c r="R3005" s="11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10000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 s="1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2</v>
      </c>
      <c r="P3006" s="10">
        <f t="shared" si="231"/>
        <v>0.61</v>
      </c>
      <c r="Q3006" s="12" t="s">
        <v>8315</v>
      </c>
      <c r="R3006" s="11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50000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 s="16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0</v>
      </c>
      <c r="P3007" s="10">
        <f t="shared" si="231"/>
        <v>1.44</v>
      </c>
      <c r="Q3007" s="12" t="s">
        <v>8315</v>
      </c>
      <c r="R3007" s="11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500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 s="16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34</v>
      </c>
      <c r="P3008" s="10">
        <f t="shared" si="231"/>
        <v>1.75</v>
      </c>
      <c r="Q3008" s="12" t="s">
        <v>8315</v>
      </c>
      <c r="R3008" s="11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1600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 s="16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11</v>
      </c>
      <c r="P3009" s="10">
        <f t="shared" si="231"/>
        <v>8.5</v>
      </c>
      <c r="Q3009" s="12" t="s">
        <v>8315</v>
      </c>
      <c r="R3009" s="11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850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 s="16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20</v>
      </c>
      <c r="P3010" s="10">
        <f t="shared" si="231"/>
        <v>6.54</v>
      </c>
      <c r="Q3010" s="12" t="s">
        <v>8315</v>
      </c>
      <c r="R3010" s="11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400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 s="16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41</v>
      </c>
      <c r="P3011" s="10">
        <f t="shared" ref="P3011:P3074" si="236">IFERROR(ROUND(E3011/L3011,2),0)</f>
        <v>1.29</v>
      </c>
      <c r="Q3011" s="12" t="s">
        <v>8315</v>
      </c>
      <c r="R3011" s="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 s="16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17</v>
      </c>
      <c r="P3012" s="10">
        <f t="shared" si="236"/>
        <v>11</v>
      </c>
      <c r="Q3012" s="12" t="s">
        <v>8315</v>
      </c>
      <c r="R3012" s="11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 s="16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21</v>
      </c>
      <c r="P3013" s="10">
        <f t="shared" si="236"/>
        <v>6.48</v>
      </c>
      <c r="Q3013" s="12" t="s">
        <v>8315</v>
      </c>
      <c r="R3013" s="11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5000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 s="16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3</v>
      </c>
      <c r="P3014" s="10">
        <f t="shared" si="236"/>
        <v>2.91</v>
      </c>
      <c r="Q3014" s="12" t="s">
        <v>8315</v>
      </c>
      <c r="R3014" s="11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6000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 s="16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3</v>
      </c>
      <c r="P3015" s="10">
        <f t="shared" si="236"/>
        <v>1.5</v>
      </c>
      <c r="Q3015" s="12" t="s">
        <v>8315</v>
      </c>
      <c r="R3015" s="11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 s="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0</v>
      </c>
      <c r="P3016" s="10">
        <f t="shared" si="236"/>
        <v>0.28000000000000003</v>
      </c>
      <c r="Q3016" s="12" t="s">
        <v>8315</v>
      </c>
      <c r="R3016" s="11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 s="16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155</v>
      </c>
      <c r="P3017" s="10">
        <f t="shared" si="236"/>
        <v>3.88</v>
      </c>
      <c r="Q3017" s="12" t="s">
        <v>8315</v>
      </c>
      <c r="R3017" s="11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20000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 s="16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</v>
      </c>
      <c r="P3018" s="10">
        <f t="shared" si="236"/>
        <v>4.25</v>
      </c>
      <c r="Q3018" s="12" t="s">
        <v>8315</v>
      </c>
      <c r="R3018" s="11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 s="16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100</v>
      </c>
      <c r="P3019" s="10">
        <f t="shared" si="236"/>
        <v>0.96</v>
      </c>
      <c r="Q3019" s="12" t="s">
        <v>8315</v>
      </c>
      <c r="R3019" s="11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1000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 s="16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15</v>
      </c>
      <c r="P3020" s="10">
        <f t="shared" si="236"/>
        <v>3.73</v>
      </c>
      <c r="Q3020" s="12" t="s">
        <v>8315</v>
      </c>
      <c r="R3020" s="11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55000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 s="16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0</v>
      </c>
      <c r="P3021" s="10">
        <f t="shared" si="236"/>
        <v>0.67</v>
      </c>
      <c r="Q3021" s="12" t="s">
        <v>8315</v>
      </c>
      <c r="R3021" s="1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50000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 s="16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0</v>
      </c>
      <c r="P3022" s="10">
        <f t="shared" si="236"/>
        <v>5.03</v>
      </c>
      <c r="Q3022" s="12" t="s">
        <v>8315</v>
      </c>
      <c r="R3022" s="11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10000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 s="16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2</v>
      </c>
      <c r="P3023" s="10">
        <f t="shared" si="236"/>
        <v>1.47</v>
      </c>
      <c r="Q3023" s="12" t="s">
        <v>8315</v>
      </c>
      <c r="R3023" s="11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25000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 s="16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</v>
      </c>
      <c r="P3024" s="10">
        <f t="shared" si="236"/>
        <v>2.44</v>
      </c>
      <c r="Q3024" s="12" t="s">
        <v>8315</v>
      </c>
      <c r="R3024" s="11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3750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 s="16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4</v>
      </c>
      <c r="P3025" s="10">
        <f t="shared" si="236"/>
        <v>25.17</v>
      </c>
      <c r="Q3025" s="12" t="s">
        <v>8315</v>
      </c>
      <c r="R3025" s="11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400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 s="1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38</v>
      </c>
      <c r="P3026" s="10">
        <f t="shared" si="236"/>
        <v>0.83</v>
      </c>
      <c r="Q3026" s="12" t="s">
        <v>8315</v>
      </c>
      <c r="R3026" s="11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 s="16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</v>
      </c>
      <c r="P3027" s="10">
        <f t="shared" si="236"/>
        <v>1.03</v>
      </c>
      <c r="Q3027" s="12" t="s">
        <v>8315</v>
      </c>
      <c r="R3027" s="11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6700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 s="16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2</v>
      </c>
      <c r="P3028" s="10">
        <f t="shared" si="236"/>
        <v>6</v>
      </c>
      <c r="Q3028" s="12" t="s">
        <v>8315</v>
      </c>
      <c r="R3028" s="11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 s="16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8</v>
      </c>
      <c r="P3029" s="10">
        <f t="shared" si="236"/>
        <v>0.47</v>
      </c>
      <c r="Q3029" s="12" t="s">
        <v>8315</v>
      </c>
      <c r="R3029" s="11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 s="16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3</v>
      </c>
      <c r="P3030" s="10">
        <f t="shared" si="236"/>
        <v>1.52</v>
      </c>
      <c r="Q3030" s="12" t="s">
        <v>8315</v>
      </c>
      <c r="R3030" s="11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700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 s="16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21</v>
      </c>
      <c r="P3031" s="10">
        <f t="shared" si="236"/>
        <v>0.43</v>
      </c>
      <c r="Q3031" s="12" t="s">
        <v>8315</v>
      </c>
      <c r="R3031" s="1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 s="16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0</v>
      </c>
      <c r="P3032" s="10">
        <f t="shared" si="236"/>
        <v>3.63</v>
      </c>
      <c r="Q3032" s="12" t="s">
        <v>8315</v>
      </c>
      <c r="R3032" s="11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 s="16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5</v>
      </c>
      <c r="P3033" s="10">
        <f t="shared" si="236"/>
        <v>5.03</v>
      </c>
      <c r="Q3033" s="12" t="s">
        <v>8315</v>
      </c>
      <c r="R3033" s="11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 s="16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3</v>
      </c>
      <c r="P3034" s="10">
        <f t="shared" si="236"/>
        <v>5.8</v>
      </c>
      <c r="Q3034" s="12" t="s">
        <v>8315</v>
      </c>
      <c r="R3034" s="11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6500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 s="16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2</v>
      </c>
      <c r="P3035" s="10">
        <f t="shared" si="236"/>
        <v>6.3</v>
      </c>
      <c r="Q3035" s="12" t="s">
        <v>8315</v>
      </c>
      <c r="R3035" s="11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1850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 s="1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8</v>
      </c>
      <c r="P3036" s="10">
        <f t="shared" si="236"/>
        <v>0.12</v>
      </c>
      <c r="Q3036" s="12" t="s">
        <v>8315</v>
      </c>
      <c r="R3036" s="11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 s="16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0</v>
      </c>
      <c r="P3037" s="10">
        <f t="shared" si="236"/>
        <v>0.46</v>
      </c>
      <c r="Q3037" s="12" t="s">
        <v>8315</v>
      </c>
      <c r="R3037" s="11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800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 s="16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18</v>
      </c>
      <c r="P3038" s="10">
        <f t="shared" si="236"/>
        <v>0.43</v>
      </c>
      <c r="Q3038" s="12" t="s">
        <v>8315</v>
      </c>
      <c r="R3038" s="11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1000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 s="16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14</v>
      </c>
      <c r="P3039" s="10">
        <f t="shared" si="236"/>
        <v>4.41</v>
      </c>
      <c r="Q3039" s="12" t="s">
        <v>8315</v>
      </c>
      <c r="R3039" s="11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250000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 s="16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0</v>
      </c>
      <c r="P3040" s="10">
        <f t="shared" si="236"/>
        <v>5.19</v>
      </c>
      <c r="Q3040" s="12" t="s">
        <v>8315</v>
      </c>
      <c r="R3040" s="11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10000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 s="16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</v>
      </c>
      <c r="P3041" s="10">
        <f t="shared" si="236"/>
        <v>0.59</v>
      </c>
      <c r="Q3041" s="12" t="s">
        <v>8315</v>
      </c>
      <c r="R3041" s="1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 s="16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7</v>
      </c>
      <c r="P3042" s="10">
        <f t="shared" si="236"/>
        <v>3.33</v>
      </c>
      <c r="Q3042" s="12" t="s">
        <v>8315</v>
      </c>
      <c r="R3042" s="11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500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 s="16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28</v>
      </c>
      <c r="P3043" s="10">
        <f t="shared" si="236"/>
        <v>1.47</v>
      </c>
      <c r="Q3043" s="12" t="s">
        <v>8315</v>
      </c>
      <c r="R3043" s="11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 s="16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27</v>
      </c>
      <c r="P3044" s="10">
        <f t="shared" si="236"/>
        <v>3.73</v>
      </c>
      <c r="Q3044" s="12" t="s">
        <v>8315</v>
      </c>
      <c r="R3044" s="11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 s="16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27</v>
      </c>
      <c r="P3045" s="10">
        <f t="shared" si="236"/>
        <v>1.07</v>
      </c>
      <c r="Q3045" s="12" t="s">
        <v>8315</v>
      </c>
      <c r="R3045" s="11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 s="1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</v>
      </c>
      <c r="P3046" s="10">
        <f t="shared" si="236"/>
        <v>0.87</v>
      </c>
      <c r="Q3046" s="12" t="s">
        <v>8315</v>
      </c>
      <c r="R3046" s="11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2500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 s="16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5</v>
      </c>
      <c r="P3047" s="10">
        <f t="shared" si="236"/>
        <v>2.11</v>
      </c>
      <c r="Q3047" s="12" t="s">
        <v>8315</v>
      </c>
      <c r="R3047" s="11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60000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 s="16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0</v>
      </c>
      <c r="P3048" s="10">
        <f t="shared" si="236"/>
        <v>2.33</v>
      </c>
      <c r="Q3048" s="12" t="s">
        <v>8315</v>
      </c>
      <c r="R3048" s="11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2500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 s="16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5</v>
      </c>
      <c r="P3049" s="10">
        <f t="shared" si="236"/>
        <v>6.75</v>
      </c>
      <c r="Q3049" s="12" t="s">
        <v>8315</v>
      </c>
      <c r="R3049" s="11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9500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 s="16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</v>
      </c>
      <c r="P3050" s="10">
        <f t="shared" si="236"/>
        <v>2.87</v>
      </c>
      <c r="Q3050" s="12" t="s">
        <v>8315</v>
      </c>
      <c r="R3050" s="11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 s="16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</v>
      </c>
      <c r="P3051" s="10">
        <f t="shared" si="236"/>
        <v>2.46</v>
      </c>
      <c r="Q3051" s="12" t="s">
        <v>8315</v>
      </c>
      <c r="R3051" s="1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3000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 s="16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4</v>
      </c>
      <c r="P3052" s="10">
        <f t="shared" si="236"/>
        <v>14.67</v>
      </c>
      <c r="Q3052" s="12" t="s">
        <v>8315</v>
      </c>
      <c r="R3052" s="11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40000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 s="16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0</v>
      </c>
      <c r="P3053" s="10">
        <f t="shared" si="236"/>
        <v>3.77</v>
      </c>
      <c r="Q3053" s="12" t="s">
        <v>8315</v>
      </c>
      <c r="R3053" s="11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 s="16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3</v>
      </c>
      <c r="P3054" s="10">
        <f t="shared" si="236"/>
        <v>65.5</v>
      </c>
      <c r="Q3054" s="12" t="s">
        <v>8315</v>
      </c>
      <c r="R3054" s="11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 s="16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7</v>
      </c>
      <c r="P3055" s="10">
        <f t="shared" si="236"/>
        <v>43.67</v>
      </c>
      <c r="Q3055" s="12" t="s">
        <v>8315</v>
      </c>
      <c r="R3055" s="11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850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 s="1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15</v>
      </c>
      <c r="P3056" s="10">
        <f t="shared" si="236"/>
        <v>0</v>
      </c>
      <c r="Q3056" s="12" t="s">
        <v>8315</v>
      </c>
      <c r="R3056" s="11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 s="16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13</v>
      </c>
      <c r="P3057" s="10">
        <f t="shared" si="236"/>
        <v>130</v>
      </c>
      <c r="Q3057" s="12" t="s">
        <v>8315</v>
      </c>
      <c r="R3057" s="11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 s="16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26</v>
      </c>
      <c r="P3058" s="10">
        <f t="shared" si="236"/>
        <v>0</v>
      </c>
      <c r="Q3058" s="12" t="s">
        <v>8315</v>
      </c>
      <c r="R3058" s="11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400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 s="16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33</v>
      </c>
      <c r="P3059" s="10">
        <f t="shared" si="236"/>
        <v>0</v>
      </c>
      <c r="Q3059" s="12" t="s">
        <v>8315</v>
      </c>
      <c r="R3059" s="11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200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 s="16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65</v>
      </c>
      <c r="P3060" s="10">
        <f t="shared" si="236"/>
        <v>43.33</v>
      </c>
      <c r="Q3060" s="12" t="s">
        <v>8315</v>
      </c>
      <c r="R3060" s="11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 s="16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9</v>
      </c>
      <c r="P3061" s="10">
        <f t="shared" si="236"/>
        <v>11.82</v>
      </c>
      <c r="Q3061" s="12" t="s">
        <v>8315</v>
      </c>
      <c r="R3061" s="1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 s="16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129</v>
      </c>
      <c r="P3062" s="10">
        <f t="shared" si="236"/>
        <v>21.5</v>
      </c>
      <c r="Q3062" s="12" t="s">
        <v>8315</v>
      </c>
      <c r="R3062" s="11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 s="16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13</v>
      </c>
      <c r="P3063" s="10">
        <f t="shared" si="236"/>
        <v>0</v>
      </c>
      <c r="Q3063" s="12" t="s">
        <v>8315</v>
      </c>
      <c r="R3063" s="11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1300000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 s="16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0</v>
      </c>
      <c r="P3064" s="10">
        <f t="shared" si="236"/>
        <v>1.91</v>
      </c>
      <c r="Q3064" s="12" t="s">
        <v>8315</v>
      </c>
      <c r="R3064" s="11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 s="16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1</v>
      </c>
      <c r="P3065" s="10">
        <f t="shared" si="236"/>
        <v>5.48</v>
      </c>
      <c r="Q3065" s="12" t="s">
        <v>8315</v>
      </c>
      <c r="R3065" s="11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 s="1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0</v>
      </c>
      <c r="P3066" s="10">
        <f t="shared" si="236"/>
        <v>1.75</v>
      </c>
      <c r="Q3066" s="12" t="s">
        <v>8315</v>
      </c>
      <c r="R3066" s="11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 s="16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6</v>
      </c>
      <c r="P3067" s="10">
        <f t="shared" si="236"/>
        <v>63</v>
      </c>
      <c r="Q3067" s="12" t="s">
        <v>8315</v>
      </c>
      <c r="R3067" s="11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2500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 s="16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5</v>
      </c>
      <c r="P3068" s="10">
        <f t="shared" si="236"/>
        <v>8.33</v>
      </c>
      <c r="Q3068" s="12" t="s">
        <v>8315</v>
      </c>
      <c r="R3068" s="11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3000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 s="16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4</v>
      </c>
      <c r="P3069" s="10">
        <f t="shared" si="236"/>
        <v>125</v>
      </c>
      <c r="Q3069" s="12" t="s">
        <v>8315</v>
      </c>
      <c r="R3069" s="11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 s="16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62.5</v>
      </c>
      <c r="Q3070" s="12" t="s">
        <v>8315</v>
      </c>
      <c r="R3070" s="11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2500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 s="16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5</v>
      </c>
      <c r="P3071" s="10">
        <f t="shared" si="236"/>
        <v>17.86</v>
      </c>
      <c r="Q3071" s="12" t="s">
        <v>8315</v>
      </c>
      <c r="R3071" s="1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25000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 s="16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1</v>
      </c>
      <c r="P3072" s="10">
        <f t="shared" si="236"/>
        <v>7.81</v>
      </c>
      <c r="Q3072" s="12" t="s">
        <v>8315</v>
      </c>
      <c r="R3072" s="11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 s="16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1</v>
      </c>
      <c r="P3073" s="10">
        <f t="shared" si="236"/>
        <v>1.07</v>
      </c>
      <c r="Q3073" s="12" t="s">
        <v>8315</v>
      </c>
      <c r="R3073" s="11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 s="16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1</v>
      </c>
      <c r="P3074" s="10">
        <f t="shared" si="236"/>
        <v>62.5</v>
      </c>
      <c r="Q3074" s="12" t="s">
        <v>8315</v>
      </c>
      <c r="R3074" s="11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 s="16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1</v>
      </c>
      <c r="P3075" s="10">
        <f t="shared" ref="P3075:P3138" si="241">IFERROR(ROUND(E3075/L3075,2),0)</f>
        <v>17.86</v>
      </c>
      <c r="Q3075" s="12" t="s">
        <v>8315</v>
      </c>
      <c r="R3075" s="11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125000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 s="1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41.33</v>
      </c>
      <c r="Q3076" s="12" t="s">
        <v>8315</v>
      </c>
      <c r="R3076" s="11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 s="16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124</v>
      </c>
      <c r="P3077" s="10">
        <f t="shared" si="241"/>
        <v>6.2</v>
      </c>
      <c r="Q3077" s="12" t="s">
        <v>8315</v>
      </c>
      <c r="R3077" s="11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 s="16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0</v>
      </c>
      <c r="P3078" s="10">
        <f t="shared" si="241"/>
        <v>2.46</v>
      </c>
      <c r="Q3078" s="12" t="s">
        <v>8315</v>
      </c>
      <c r="R3078" s="11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550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 s="16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22</v>
      </c>
      <c r="P3079" s="10">
        <f t="shared" si="241"/>
        <v>61.5</v>
      </c>
      <c r="Q3079" s="12" t="s">
        <v>8315</v>
      </c>
      <c r="R3079" s="11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 s="16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6</v>
      </c>
      <c r="P3080" s="10">
        <f t="shared" si="241"/>
        <v>40</v>
      </c>
      <c r="Q3080" s="12" t="s">
        <v>8315</v>
      </c>
      <c r="R3080" s="11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250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 s="16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48</v>
      </c>
      <c r="P3081" s="10">
        <f t="shared" si="241"/>
        <v>4.4400000000000004</v>
      </c>
      <c r="Q3081" s="12" t="s">
        <v>8315</v>
      </c>
      <c r="R3081" s="1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420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 s="16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29</v>
      </c>
      <c r="P3082" s="10">
        <f t="shared" si="241"/>
        <v>17.14</v>
      </c>
      <c r="Q3082" s="12" t="s">
        <v>8315</v>
      </c>
      <c r="R3082" s="11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45000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 s="16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24</v>
      </c>
      <c r="Q3083" s="12" t="s">
        <v>8315</v>
      </c>
      <c r="R3083" s="11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70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 s="16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171</v>
      </c>
      <c r="P3084" s="10">
        <f t="shared" si="241"/>
        <v>0</v>
      </c>
      <c r="Q3084" s="12" t="s">
        <v>8315</v>
      </c>
      <c r="R3084" s="11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60000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 s="16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40</v>
      </c>
      <c r="Q3085" s="12" t="s">
        <v>8315</v>
      </c>
      <c r="R3085" s="11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 s="1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0</v>
      </c>
      <c r="P3086" s="10">
        <f t="shared" si="241"/>
        <v>19.670000000000002</v>
      </c>
      <c r="Q3086" s="12" t="s">
        <v>8315</v>
      </c>
      <c r="R3086" s="11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 s="16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1</v>
      </c>
      <c r="P3087" s="10">
        <f t="shared" si="241"/>
        <v>13.11</v>
      </c>
      <c r="Q3087" s="12" t="s">
        <v>8315</v>
      </c>
      <c r="R3087" s="11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1000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 s="16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12</v>
      </c>
      <c r="P3088" s="10">
        <f t="shared" si="241"/>
        <v>38.67</v>
      </c>
      <c r="Q3088" s="12" t="s">
        <v>8315</v>
      </c>
      <c r="R3088" s="11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199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 s="16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 s="10">
        <f t="shared" si="241"/>
        <v>58</v>
      </c>
      <c r="Q3089" s="12" t="s">
        <v>8315</v>
      </c>
      <c r="R3089" s="11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3550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 s="16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3</v>
      </c>
      <c r="P3090" s="10">
        <f t="shared" si="241"/>
        <v>38.67</v>
      </c>
      <c r="Q3090" s="12" t="s">
        <v>8315</v>
      </c>
      <c r="R3090" s="11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20000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 s="16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1</v>
      </c>
      <c r="P3091" s="10">
        <f t="shared" si="241"/>
        <v>2.56</v>
      </c>
      <c r="Q3091" s="12" t="s">
        <v>8315</v>
      </c>
      <c r="R3091" s="1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500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 s="16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23</v>
      </c>
      <c r="P3092" s="10">
        <f t="shared" si="241"/>
        <v>12.78</v>
      </c>
      <c r="Q3092" s="12" t="s">
        <v>8315</v>
      </c>
      <c r="R3092" s="11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 s="16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10</v>
      </c>
      <c r="P3093" s="10">
        <f t="shared" si="241"/>
        <v>12.78</v>
      </c>
      <c r="Q3093" s="12" t="s">
        <v>8315</v>
      </c>
      <c r="R3093" s="11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 s="16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2</v>
      </c>
      <c r="P3094" s="10">
        <f t="shared" si="241"/>
        <v>5.48</v>
      </c>
      <c r="Q3094" s="12" t="s">
        <v>8315</v>
      </c>
      <c r="R3094" s="11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 s="16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</v>
      </c>
      <c r="P3095" s="10">
        <f t="shared" si="241"/>
        <v>6.71</v>
      </c>
      <c r="Q3095" s="12" t="s">
        <v>8315</v>
      </c>
      <c r="R3095" s="11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 s="1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3</v>
      </c>
      <c r="P3096" s="10">
        <f t="shared" si="241"/>
        <v>113</v>
      </c>
      <c r="Q3096" s="12" t="s">
        <v>8315</v>
      </c>
      <c r="R3096" s="11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4000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 s="16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3</v>
      </c>
      <c r="P3097" s="10">
        <f t="shared" si="241"/>
        <v>110</v>
      </c>
      <c r="Q3097" s="12" t="s">
        <v>8315</v>
      </c>
      <c r="R3097" s="11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 s="16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11</v>
      </c>
      <c r="P3098" s="10">
        <f t="shared" si="241"/>
        <v>7.86</v>
      </c>
      <c r="Q3098" s="12" t="s">
        <v>8315</v>
      </c>
      <c r="R3098" s="11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 s="16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</v>
      </c>
      <c r="P3099" s="10">
        <f t="shared" si="241"/>
        <v>2.62</v>
      </c>
      <c r="Q3099" s="12" t="s">
        <v>8315</v>
      </c>
      <c r="R3099" s="11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30000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 s="16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0</v>
      </c>
      <c r="P3100" s="10">
        <f t="shared" si="241"/>
        <v>4.07</v>
      </c>
      <c r="Q3100" s="12" t="s">
        <v>8315</v>
      </c>
      <c r="R3100" s="11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6000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 s="16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2</v>
      </c>
      <c r="P3101" s="10">
        <f t="shared" si="241"/>
        <v>22</v>
      </c>
      <c r="Q3101" s="12" t="s">
        <v>8315</v>
      </c>
      <c r="R3101" s="1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 s="16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2</v>
      </c>
      <c r="P3102" s="10">
        <f t="shared" si="241"/>
        <v>8.4600000000000009</v>
      </c>
      <c r="Q3102" s="12" t="s">
        <v>8315</v>
      </c>
      <c r="R3102" s="11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 s="16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22</v>
      </c>
      <c r="P3103" s="10">
        <f t="shared" si="241"/>
        <v>9.17</v>
      </c>
      <c r="Q3103" s="12" t="s">
        <v>8315</v>
      </c>
      <c r="R3103" s="11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 s="16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2</v>
      </c>
      <c r="P3104" s="10">
        <f t="shared" si="241"/>
        <v>1.21</v>
      </c>
      <c r="Q3104" s="12" t="s">
        <v>8315</v>
      </c>
      <c r="R3104" s="11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15000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 s="16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1</v>
      </c>
      <c r="P3105" s="10">
        <f t="shared" si="241"/>
        <v>54</v>
      </c>
      <c r="Q3105" s="12" t="s">
        <v>8315</v>
      </c>
      <c r="R3105" s="11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18900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 s="1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1</v>
      </c>
      <c r="P3106" s="10">
        <f t="shared" si="241"/>
        <v>21.6</v>
      </c>
      <c r="Q3106" s="12" t="s">
        <v>8315</v>
      </c>
      <c r="R3106" s="11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 s="16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</v>
      </c>
      <c r="P3107" s="10">
        <f t="shared" si="241"/>
        <v>3.45</v>
      </c>
      <c r="Q3107" s="12" t="s">
        <v>8315</v>
      </c>
      <c r="R3107" s="11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25000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 s="16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0</v>
      </c>
      <c r="P3108" s="10">
        <f t="shared" si="241"/>
        <v>26.5</v>
      </c>
      <c r="Q3108" s="12" t="s">
        <v>8315</v>
      </c>
      <c r="R3108" s="11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 s="16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1</v>
      </c>
      <c r="P3109" s="10">
        <f t="shared" si="241"/>
        <v>3.66</v>
      </c>
      <c r="Q3109" s="12" t="s">
        <v>8315</v>
      </c>
      <c r="R3109" s="11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 s="16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1</v>
      </c>
      <c r="P3110" s="10">
        <f t="shared" si="241"/>
        <v>53</v>
      </c>
      <c r="Q3110" s="12" t="s">
        <v>8315</v>
      </c>
      <c r="R3110" s="11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35000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 s="16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0</v>
      </c>
      <c r="P3111" s="10">
        <f t="shared" si="241"/>
        <v>0.93</v>
      </c>
      <c r="Q3111" s="12" t="s">
        <v>8315</v>
      </c>
      <c r="R3111" s="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 s="16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424</v>
      </c>
      <c r="P3112" s="10">
        <f t="shared" si="241"/>
        <v>106</v>
      </c>
      <c r="Q3112" s="12" t="s">
        <v>8315</v>
      </c>
      <c r="R3112" s="11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12000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 s="16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1</v>
      </c>
      <c r="P3113" s="10">
        <f t="shared" si="241"/>
        <v>1.39</v>
      </c>
      <c r="Q3113" s="12" t="s">
        <v>8315</v>
      </c>
      <c r="R3113" s="11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 s="16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0</v>
      </c>
      <c r="P3114" s="10">
        <f t="shared" si="241"/>
        <v>11.67</v>
      </c>
      <c r="Q3114" s="12" t="s">
        <v>8315</v>
      </c>
      <c r="R3114" s="11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 s="16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0</v>
      </c>
      <c r="P3115" s="10">
        <f t="shared" si="241"/>
        <v>2.84</v>
      </c>
      <c r="Q3115" s="12" t="s">
        <v>8315</v>
      </c>
      <c r="R3115" s="11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 s="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2</v>
      </c>
      <c r="P3116" s="10">
        <f t="shared" si="241"/>
        <v>0</v>
      </c>
      <c r="Q3116" s="12" t="s">
        <v>8315</v>
      </c>
      <c r="R3116" s="11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 s="16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11</v>
      </c>
      <c r="P3117" s="10">
        <f t="shared" si="241"/>
        <v>105</v>
      </c>
      <c r="Q3117" s="12" t="s">
        <v>8315</v>
      </c>
      <c r="R3117" s="11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22000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 s="16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0</v>
      </c>
      <c r="P3118" s="10">
        <f t="shared" si="241"/>
        <v>10.5</v>
      </c>
      <c r="Q3118" s="12" t="s">
        <v>8315</v>
      </c>
      <c r="R3118" s="11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 s="16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1</v>
      </c>
      <c r="P3119" s="10">
        <f t="shared" si="241"/>
        <v>105</v>
      </c>
      <c r="Q3119" s="12" t="s">
        <v>8315</v>
      </c>
      <c r="R3119" s="11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 s="16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2</v>
      </c>
      <c r="P3120" s="10">
        <f t="shared" si="241"/>
        <v>52</v>
      </c>
      <c r="Q3120" s="12" t="s">
        <v>8315</v>
      </c>
      <c r="R3120" s="11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 s="16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1</v>
      </c>
      <c r="P3121" s="10">
        <f t="shared" si="241"/>
        <v>102</v>
      </c>
      <c r="Q3121" s="12" t="s">
        <v>8315</v>
      </c>
      <c r="R3121" s="1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 s="16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1</v>
      </c>
      <c r="P3122" s="10">
        <f t="shared" si="241"/>
        <v>10.199999999999999</v>
      </c>
      <c r="Q3122" s="12" t="s">
        <v>8315</v>
      </c>
      <c r="R3122" s="11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70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 s="16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144</v>
      </c>
      <c r="P3123" s="10">
        <f t="shared" si="241"/>
        <v>101</v>
      </c>
      <c r="Q3123" s="12" t="s">
        <v>8315</v>
      </c>
      <c r="R3123" s="11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4500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 s="16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2</v>
      </c>
      <c r="P3124" s="10">
        <f t="shared" si="241"/>
        <v>50.5</v>
      </c>
      <c r="Q3124" s="12" t="s">
        <v>8315</v>
      </c>
      <c r="R3124" s="11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 s="16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13</v>
      </c>
      <c r="P3125" s="10">
        <f t="shared" si="241"/>
        <v>0.28999999999999998</v>
      </c>
      <c r="Q3125" s="12" t="s">
        <v>8315</v>
      </c>
      <c r="R3125" s="11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3000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 s="1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3</v>
      </c>
      <c r="P3126" s="10">
        <f t="shared" si="241"/>
        <v>25.25</v>
      </c>
      <c r="Q3126" s="12" t="s">
        <v>8315</v>
      </c>
      <c r="R3126" s="11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5000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 s="16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2</v>
      </c>
      <c r="P3127" s="10">
        <f t="shared" si="241"/>
        <v>0</v>
      </c>
      <c r="Q3127" s="12" t="s">
        <v>8315</v>
      </c>
      <c r="R3127" s="11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 s="16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2</v>
      </c>
      <c r="P3128" s="10">
        <f t="shared" si="241"/>
        <v>5.88</v>
      </c>
      <c r="Q3128" s="12" t="s">
        <v>8315</v>
      </c>
      <c r="R3128" s="11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20000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 s="16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1</v>
      </c>
      <c r="P3129" s="10">
        <f t="shared" si="241"/>
        <v>0</v>
      </c>
      <c r="Q3129" s="12" t="s">
        <v>8315</v>
      </c>
      <c r="R3129" s="11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4000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3</v>
      </c>
      <c r="P3130" s="24">
        <f t="shared" si="241"/>
        <v>0.85</v>
      </c>
      <c r="Q3130" s="12" t="s">
        <v>8315</v>
      </c>
      <c r="R3130" s="11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80000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0</v>
      </c>
      <c r="P3131" s="24">
        <f t="shared" si="241"/>
        <v>100</v>
      </c>
      <c r="Q3131" s="12" t="s">
        <v>8315</v>
      </c>
      <c r="R3131" s="1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25000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0</v>
      </c>
      <c r="P3132" s="24">
        <f t="shared" si="241"/>
        <v>25</v>
      </c>
      <c r="Q3132" s="12" t="s">
        <v>8315</v>
      </c>
      <c r="R3132" s="11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2500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4</v>
      </c>
      <c r="P3133" s="24">
        <f t="shared" si="241"/>
        <v>8.33</v>
      </c>
      <c r="Q3133" s="12" t="s">
        <v>8315</v>
      </c>
      <c r="R3133" s="11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50000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24">
        <f t="shared" si="241"/>
        <v>100</v>
      </c>
      <c r="Q3134" s="12" t="s">
        <v>8315</v>
      </c>
      <c r="R3134" s="11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5</v>
      </c>
      <c r="P3135" s="24">
        <f t="shared" si="241"/>
        <v>6.25</v>
      </c>
      <c r="Q3135" s="12" t="s">
        <v>8315</v>
      </c>
      <c r="R3135" s="11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30000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0</v>
      </c>
      <c r="P3136" s="24">
        <f t="shared" si="241"/>
        <v>8.33</v>
      </c>
      <c r="Q3136" s="12" t="s">
        <v>8315</v>
      </c>
      <c r="R3136" s="11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1200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8</v>
      </c>
      <c r="P3137" s="24">
        <f t="shared" si="241"/>
        <v>14.29</v>
      </c>
      <c r="Q3137" s="12" t="s">
        <v>8315</v>
      </c>
      <c r="R3137" s="11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2500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4</v>
      </c>
      <c r="P3138" s="24">
        <f t="shared" si="241"/>
        <v>4.55</v>
      </c>
      <c r="Q3138" s="12" t="s">
        <v>8315</v>
      </c>
      <c r="R3138" s="11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24">
        <f t="shared" ref="P3139:P3202" si="246">IFERROR(ROUND(E3139/L3139,2),0)</f>
        <v>100</v>
      </c>
      <c r="Q3139" s="12" t="s">
        <v>8315</v>
      </c>
      <c r="R3139" s="11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40000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24">
        <f t="shared" si="246"/>
        <v>0</v>
      </c>
      <c r="Q3140" s="12" t="s">
        <v>8315</v>
      </c>
      <c r="R3140" s="11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10000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1</v>
      </c>
      <c r="P3141" s="24">
        <f t="shared" si="246"/>
        <v>16.670000000000002</v>
      </c>
      <c r="Q3141" s="12" t="s">
        <v>8315</v>
      </c>
      <c r="R3141" s="1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5000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2</v>
      </c>
      <c r="P3142" s="24">
        <f t="shared" si="246"/>
        <v>25</v>
      </c>
      <c r="Q3142" s="12" t="s">
        <v>8315</v>
      </c>
      <c r="R3142" s="11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10000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1</v>
      </c>
      <c r="P3143" s="24">
        <f t="shared" si="246"/>
        <v>12.5</v>
      </c>
      <c r="Q3143" s="12" t="s">
        <v>8315</v>
      </c>
      <c r="R3143" s="11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100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100</v>
      </c>
      <c r="P3144" s="24">
        <f t="shared" si="246"/>
        <v>33.33</v>
      </c>
      <c r="Q3144" s="12" t="s">
        <v>8315</v>
      </c>
      <c r="R3144" s="11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500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20</v>
      </c>
      <c r="P3145" s="24">
        <f t="shared" si="246"/>
        <v>0</v>
      </c>
      <c r="Q3145" s="12" t="s">
        <v>8315</v>
      </c>
      <c r="R3145" s="11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10</v>
      </c>
      <c r="P3146" s="24">
        <f t="shared" si="246"/>
        <v>3.33</v>
      </c>
      <c r="Q3146" s="12" t="s">
        <v>8315</v>
      </c>
      <c r="R3146" s="11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2</v>
      </c>
      <c r="P3147" s="24">
        <f t="shared" si="246"/>
        <v>0</v>
      </c>
      <c r="Q3147" s="12" t="s">
        <v>8315</v>
      </c>
      <c r="R3147" s="11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5</v>
      </c>
      <c r="P3148" s="24">
        <f t="shared" si="246"/>
        <v>8.33</v>
      </c>
      <c r="Q3148" s="12" t="s">
        <v>8315</v>
      </c>
      <c r="R3148" s="11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500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20</v>
      </c>
      <c r="P3149" s="24">
        <f t="shared" si="246"/>
        <v>0.47</v>
      </c>
      <c r="Q3149" s="12" t="s">
        <v>8315</v>
      </c>
      <c r="R3149" s="11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600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17</v>
      </c>
      <c r="P3150" s="24">
        <f t="shared" si="246"/>
        <v>1.75</v>
      </c>
      <c r="Q3150" s="12" t="s">
        <v>8315</v>
      </c>
      <c r="R3150" s="11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</v>
      </c>
      <c r="P3151" s="24">
        <f t="shared" si="246"/>
        <v>4</v>
      </c>
      <c r="Q3151" s="12" t="s">
        <v>8315</v>
      </c>
      <c r="R3151" s="1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</v>
      </c>
      <c r="P3152" s="24">
        <f t="shared" si="246"/>
        <v>0.92</v>
      </c>
      <c r="Q3152" s="12" t="s">
        <v>8315</v>
      </c>
      <c r="R3152" s="11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10000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</v>
      </c>
      <c r="P3153" s="24">
        <f t="shared" si="246"/>
        <v>2.79</v>
      </c>
      <c r="Q3153" s="12" t="s">
        <v>8315</v>
      </c>
      <c r="R3153" s="11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5000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2</v>
      </c>
      <c r="P3154" s="24">
        <f t="shared" si="246"/>
        <v>1.42</v>
      </c>
      <c r="Q3154" s="12" t="s">
        <v>8315</v>
      </c>
      <c r="R3154" s="11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1500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6</v>
      </c>
      <c r="P3155" s="24">
        <f t="shared" si="246"/>
        <v>0.39</v>
      </c>
      <c r="Q3155" s="12" t="s">
        <v>8315</v>
      </c>
      <c r="R3155" s="11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3750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3</v>
      </c>
      <c r="P3156" s="24">
        <f t="shared" si="246"/>
        <v>0.77</v>
      </c>
      <c r="Q3156" s="12" t="s">
        <v>8315</v>
      </c>
      <c r="R3156" s="11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2500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4</v>
      </c>
      <c r="P3157" s="24">
        <f t="shared" si="246"/>
        <v>0.31</v>
      </c>
      <c r="Q3157" s="12" t="s">
        <v>8315</v>
      </c>
      <c r="R3157" s="11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3000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3</v>
      </c>
      <c r="P3158" s="24">
        <f t="shared" si="246"/>
        <v>1.06</v>
      </c>
      <c r="Q3158" s="12" t="s">
        <v>8315</v>
      </c>
      <c r="R3158" s="11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9</v>
      </c>
      <c r="P3159" s="24">
        <f t="shared" si="246"/>
        <v>2.27</v>
      </c>
      <c r="Q3159" s="12" t="s">
        <v>8315</v>
      </c>
      <c r="R3159" s="11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</v>
      </c>
      <c r="P3160" s="24">
        <f t="shared" si="246"/>
        <v>1.33</v>
      </c>
      <c r="Q3160" s="12" t="s">
        <v>8315</v>
      </c>
      <c r="R3160" s="11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0</v>
      </c>
      <c r="P3161" s="24">
        <f t="shared" si="246"/>
        <v>1.75</v>
      </c>
      <c r="Q3161" s="12" t="s">
        <v>8315</v>
      </c>
      <c r="R3161" s="1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0</v>
      </c>
      <c r="P3162" s="24">
        <f t="shared" si="246"/>
        <v>1.58</v>
      </c>
      <c r="Q3162" s="12" t="s">
        <v>8315</v>
      </c>
      <c r="R3162" s="11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12000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</v>
      </c>
      <c r="P3163" s="24">
        <f t="shared" si="246"/>
        <v>1.22</v>
      </c>
      <c r="Q3163" s="12" t="s">
        <v>8315</v>
      </c>
      <c r="R3163" s="11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5</v>
      </c>
      <c r="P3164" s="24">
        <f t="shared" si="246"/>
        <v>1.43</v>
      </c>
      <c r="Q3164" s="12" t="s">
        <v>8315</v>
      </c>
      <c r="R3164" s="11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30000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0</v>
      </c>
      <c r="P3165" s="24">
        <f t="shared" si="246"/>
        <v>1.25</v>
      </c>
      <c r="Q3165" s="12" t="s">
        <v>8315</v>
      </c>
      <c r="R3165" s="11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9041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</v>
      </c>
      <c r="P3166" s="24">
        <f t="shared" si="246"/>
        <v>1.27</v>
      </c>
      <c r="Q3166" s="12" t="s">
        <v>8315</v>
      </c>
      <c r="R3166" s="11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39400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0</v>
      </c>
      <c r="P3167" s="24">
        <f t="shared" si="246"/>
        <v>4.29</v>
      </c>
      <c r="Q3167" s="12" t="s">
        <v>8315</v>
      </c>
      <c r="R3167" s="11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2</v>
      </c>
      <c r="P3168" s="24">
        <f t="shared" si="246"/>
        <v>0.1</v>
      </c>
      <c r="Q3168" s="12" t="s">
        <v>8315</v>
      </c>
      <c r="R3168" s="11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110000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0</v>
      </c>
      <c r="P3169" s="24">
        <f t="shared" si="246"/>
        <v>1.56</v>
      </c>
      <c r="Q3169" s="12" t="s">
        <v>8315</v>
      </c>
      <c r="R3169" s="11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300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29</v>
      </c>
      <c r="P3170" s="24">
        <f t="shared" si="246"/>
        <v>1.41</v>
      </c>
      <c r="Q3170" s="12" t="s">
        <v>8315</v>
      </c>
      <c r="R3170" s="11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</v>
      </c>
      <c r="P3171" s="24">
        <f t="shared" si="246"/>
        <v>1.04</v>
      </c>
      <c r="Q3171" s="12" t="s">
        <v>8315</v>
      </c>
      <c r="R3171" s="1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1750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5</v>
      </c>
      <c r="P3172" s="24">
        <f t="shared" si="246"/>
        <v>1.2</v>
      </c>
      <c r="Q3172" s="12" t="s">
        <v>8315</v>
      </c>
      <c r="R3172" s="11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30000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0</v>
      </c>
      <c r="P3173" s="24">
        <f t="shared" si="246"/>
        <v>0.73</v>
      </c>
      <c r="Q3173" s="12" t="s">
        <v>8315</v>
      </c>
      <c r="R3173" s="11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42000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0</v>
      </c>
      <c r="P3174" s="24">
        <f t="shared" si="246"/>
        <v>2.93</v>
      </c>
      <c r="Q3174" s="12" t="s">
        <v>8315</v>
      </c>
      <c r="R3174" s="11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</v>
      </c>
      <c r="P3175" s="24">
        <f t="shared" si="246"/>
        <v>1.1499999999999999</v>
      </c>
      <c r="Q3175" s="12" t="s">
        <v>8315</v>
      </c>
      <c r="R3175" s="11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2700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3</v>
      </c>
      <c r="P3176" s="24">
        <f t="shared" si="246"/>
        <v>3.7</v>
      </c>
      <c r="Q3176" s="12" t="s">
        <v>8315</v>
      </c>
      <c r="R3176" s="11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1500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6</v>
      </c>
      <c r="P3177" s="24">
        <f t="shared" si="246"/>
        <v>1.42</v>
      </c>
      <c r="Q3177" s="12" t="s">
        <v>8315</v>
      </c>
      <c r="R3177" s="11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8</v>
      </c>
      <c r="P3178" s="24">
        <f t="shared" si="246"/>
        <v>1.51</v>
      </c>
      <c r="Q3178" s="12" t="s">
        <v>8315</v>
      </c>
      <c r="R3178" s="11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3</v>
      </c>
      <c r="P3179" s="24">
        <f t="shared" si="246"/>
        <v>1.61</v>
      </c>
      <c r="Q3179" s="12" t="s">
        <v>8315</v>
      </c>
      <c r="R3179" s="11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10000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</v>
      </c>
      <c r="P3180" s="24">
        <f t="shared" si="246"/>
        <v>1.05</v>
      </c>
      <c r="Q3180" s="12" t="s">
        <v>8315</v>
      </c>
      <c r="R3180" s="11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25000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0</v>
      </c>
      <c r="P3181" s="24">
        <f t="shared" si="246"/>
        <v>1.32</v>
      </c>
      <c r="Q3181" s="12" t="s">
        <v>8315</v>
      </c>
      <c r="R3181" s="1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1350000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0</v>
      </c>
      <c r="P3182" s="24">
        <f t="shared" si="246"/>
        <v>1.8</v>
      </c>
      <c r="Q3182" s="12" t="s">
        <v>8315</v>
      </c>
      <c r="R3182" s="11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3000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3</v>
      </c>
      <c r="P3183" s="24">
        <f t="shared" si="246"/>
        <v>5.4</v>
      </c>
      <c r="Q3183" s="12" t="s">
        <v>8315</v>
      </c>
      <c r="R3183" s="11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11180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</v>
      </c>
      <c r="P3184" s="24">
        <f t="shared" si="246"/>
        <v>0.53</v>
      </c>
      <c r="Q3184" s="12" t="s">
        <v>8315</v>
      </c>
      <c r="R3184" s="11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</v>
      </c>
      <c r="P3185" s="24">
        <f t="shared" si="246"/>
        <v>1.18</v>
      </c>
      <c r="Q3185" s="12" t="s">
        <v>8315</v>
      </c>
      <c r="R3185" s="11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8</v>
      </c>
      <c r="P3186" s="24">
        <f t="shared" si="246"/>
        <v>1.74</v>
      </c>
      <c r="Q3186" s="12" t="s">
        <v>8315</v>
      </c>
      <c r="R3186" s="11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250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32</v>
      </c>
      <c r="P3187" s="24">
        <f t="shared" si="246"/>
        <v>3.33</v>
      </c>
      <c r="Q3187" s="12" t="s">
        <v>8315</v>
      </c>
      <c r="R3187" s="11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700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11</v>
      </c>
      <c r="P3188" s="24">
        <f t="shared" si="246"/>
        <v>1.1399999999999999</v>
      </c>
      <c r="Q3188" s="12" t="s">
        <v>8315</v>
      </c>
      <c r="R3188" s="11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8</v>
      </c>
      <c r="P3189" s="24">
        <f t="shared" si="246"/>
        <v>0.32</v>
      </c>
      <c r="Q3189" s="12" t="s">
        <v>8315</v>
      </c>
      <c r="R3189" s="11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10000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 s="16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1</v>
      </c>
      <c r="P3190" s="10">
        <f t="shared" si="246"/>
        <v>8.56</v>
      </c>
      <c r="Q3190" s="12" t="s">
        <v>8315</v>
      </c>
      <c r="R3190" s="11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10000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 s="16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</v>
      </c>
      <c r="P3191" s="10">
        <f t="shared" si="246"/>
        <v>4</v>
      </c>
      <c r="Q3191" s="12" t="s">
        <v>8315</v>
      </c>
      <c r="R3191" s="1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5500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 s="16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1</v>
      </c>
      <c r="P3192" s="10">
        <f t="shared" si="246"/>
        <v>0</v>
      </c>
      <c r="Q3192" s="12" t="s">
        <v>8315</v>
      </c>
      <c r="R3192" s="11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20000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 s="16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0</v>
      </c>
      <c r="P3193" s="10">
        <f t="shared" si="246"/>
        <v>18.75</v>
      </c>
      <c r="Q3193" s="12" t="s">
        <v>8315</v>
      </c>
      <c r="R3193" s="11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50000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 s="16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0</v>
      </c>
      <c r="P3194" s="10">
        <f t="shared" si="246"/>
        <v>9.3800000000000008</v>
      </c>
      <c r="Q3194" s="12" t="s">
        <v>8315</v>
      </c>
      <c r="R3194" s="11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 s="16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0</v>
      </c>
      <c r="P3195" s="10">
        <f t="shared" si="246"/>
        <v>3.13</v>
      </c>
      <c r="Q3195" s="12" t="s">
        <v>8315</v>
      </c>
      <c r="R3195" s="11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3250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 s="1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2</v>
      </c>
      <c r="P3196" s="10">
        <f t="shared" si="246"/>
        <v>0</v>
      </c>
      <c r="Q3196" s="12" t="s">
        <v>8315</v>
      </c>
      <c r="R3196" s="11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 s="16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0</v>
      </c>
      <c r="P3197" s="10">
        <f t="shared" si="246"/>
        <v>1.92</v>
      </c>
      <c r="Q3197" s="12" t="s">
        <v>8315</v>
      </c>
      <c r="R3197" s="11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 s="16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3</v>
      </c>
      <c r="P3198" s="10">
        <f t="shared" si="246"/>
        <v>12.5</v>
      </c>
      <c r="Q3198" s="12" t="s">
        <v>8315</v>
      </c>
      <c r="R3198" s="11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50000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 s="16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0</v>
      </c>
      <c r="P3199" s="10">
        <f t="shared" si="246"/>
        <v>18.75</v>
      </c>
      <c r="Q3199" s="12" t="s">
        <v>8315</v>
      </c>
      <c r="R3199" s="11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10000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 s="16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1</v>
      </c>
      <c r="P3200" s="10">
        <f t="shared" si="246"/>
        <v>25</v>
      </c>
      <c r="Q3200" s="12" t="s">
        <v>8315</v>
      </c>
      <c r="R3200" s="11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 s="16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150</v>
      </c>
      <c r="P3201" s="10">
        <f t="shared" si="246"/>
        <v>1.42</v>
      </c>
      <c r="Q3201" s="12" t="s">
        <v>8315</v>
      </c>
      <c r="R3201" s="1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1500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 s="16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5</v>
      </c>
      <c r="P3202" s="10">
        <f t="shared" si="246"/>
        <v>75</v>
      </c>
      <c r="Q3202" s="12" t="s">
        <v>8315</v>
      </c>
      <c r="R3202" s="11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50000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 s="16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0</v>
      </c>
      <c r="P3203" s="10">
        <f t="shared" ref="P3203:P3266" si="251">IFERROR(ROUND(E3203/L3203,2),0)</f>
        <v>37.5</v>
      </c>
      <c r="Q3203" s="12" t="s">
        <v>8315</v>
      </c>
      <c r="R3203" s="11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1930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 s="16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4</v>
      </c>
      <c r="P3204" s="10">
        <f t="shared" si="251"/>
        <v>3</v>
      </c>
      <c r="Q3204" s="12" t="s">
        <v>8315</v>
      </c>
      <c r="R3204" s="11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 s="16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0</v>
      </c>
      <c r="P3205" s="10">
        <f t="shared" si="251"/>
        <v>12.33</v>
      </c>
      <c r="Q3205" s="12" t="s">
        <v>8315</v>
      </c>
      <c r="R3205" s="11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 s="1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8315</v>
      </c>
      <c r="R3206" s="11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 s="16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7</v>
      </c>
      <c r="P3207" s="10">
        <f t="shared" si="251"/>
        <v>6</v>
      </c>
      <c r="Q3207" s="12" t="s">
        <v>8315</v>
      </c>
      <c r="R3207" s="11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 s="16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7</v>
      </c>
      <c r="P3208" s="10">
        <f t="shared" si="251"/>
        <v>0</v>
      </c>
      <c r="Q3208" s="12" t="s">
        <v>8315</v>
      </c>
      <c r="R3208" s="11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 s="16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0</v>
      </c>
      <c r="P3209" s="10">
        <f t="shared" si="251"/>
        <v>1.97</v>
      </c>
      <c r="Q3209" s="12" t="s">
        <v>8315</v>
      </c>
      <c r="R3209" s="11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60000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0</v>
      </c>
      <c r="P3210" s="24">
        <f t="shared" si="251"/>
        <v>0.87</v>
      </c>
      <c r="Q3210" s="12" t="s">
        <v>8315</v>
      </c>
      <c r="R3210" s="11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14</v>
      </c>
      <c r="P3211" s="24">
        <f t="shared" si="251"/>
        <v>0.31</v>
      </c>
      <c r="Q3211" s="12" t="s">
        <v>8315</v>
      </c>
      <c r="R3211" s="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0</v>
      </c>
      <c r="P3212" s="24">
        <f t="shared" si="251"/>
        <v>1.17</v>
      </c>
      <c r="Q3212" s="12" t="s">
        <v>8315</v>
      </c>
      <c r="R3212" s="11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2500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3</v>
      </c>
      <c r="P3213" s="24">
        <f t="shared" si="251"/>
        <v>0.22</v>
      </c>
      <c r="Q3213" s="12" t="s">
        <v>8315</v>
      </c>
      <c r="R3213" s="11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10000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</v>
      </c>
      <c r="P3214" s="24">
        <f t="shared" si="251"/>
        <v>0.74</v>
      </c>
      <c r="Q3214" s="12" t="s">
        <v>8315</v>
      </c>
      <c r="R3214" s="11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9999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</v>
      </c>
      <c r="P3215" s="24">
        <f t="shared" si="251"/>
        <v>1.49</v>
      </c>
      <c r="Q3215" s="12" t="s">
        <v>8315</v>
      </c>
      <c r="R3215" s="11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35000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0</v>
      </c>
      <c r="P3216" s="24">
        <f t="shared" si="251"/>
        <v>0.61</v>
      </c>
      <c r="Q3216" s="12" t="s">
        <v>8315</v>
      </c>
      <c r="R3216" s="11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50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140</v>
      </c>
      <c r="P3217" s="24">
        <f t="shared" si="251"/>
        <v>0.52</v>
      </c>
      <c r="Q3217" s="12" t="s">
        <v>8315</v>
      </c>
      <c r="R3217" s="11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35</v>
      </c>
      <c r="P3218" s="24">
        <f t="shared" si="251"/>
        <v>2</v>
      </c>
      <c r="Q3218" s="12" t="s">
        <v>8315</v>
      </c>
      <c r="R3218" s="11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14</v>
      </c>
      <c r="P3219" s="24">
        <f t="shared" si="251"/>
        <v>0.67</v>
      </c>
      <c r="Q3219" s="12" t="s">
        <v>8315</v>
      </c>
      <c r="R3219" s="11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2</v>
      </c>
      <c r="P3220" s="24">
        <f t="shared" si="251"/>
        <v>0.38</v>
      </c>
      <c r="Q3220" s="12" t="s">
        <v>8315</v>
      </c>
      <c r="R3220" s="11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4</v>
      </c>
      <c r="P3221" s="24">
        <f t="shared" si="251"/>
        <v>0.57999999999999996</v>
      </c>
      <c r="Q3221" s="12" t="s">
        <v>8315</v>
      </c>
      <c r="R3221" s="1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2500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3</v>
      </c>
      <c r="P3222" s="24">
        <f t="shared" si="251"/>
        <v>1.1499999999999999</v>
      </c>
      <c r="Q3222" s="12" t="s">
        <v>8315</v>
      </c>
      <c r="R3222" s="11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75000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0</v>
      </c>
      <c r="P3223" s="24">
        <f t="shared" si="251"/>
        <v>0.6</v>
      </c>
      <c r="Q3223" s="12" t="s">
        <v>8315</v>
      </c>
      <c r="R3223" s="11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</v>
      </c>
      <c r="P3224" s="24">
        <f t="shared" si="251"/>
        <v>0.8</v>
      </c>
      <c r="Q3224" s="12" t="s">
        <v>8315</v>
      </c>
      <c r="R3224" s="11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8000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</v>
      </c>
      <c r="P3225" s="24">
        <f t="shared" si="251"/>
        <v>0.88</v>
      </c>
      <c r="Q3225" s="12" t="s">
        <v>8315</v>
      </c>
      <c r="R3225" s="11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5000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</v>
      </c>
      <c r="P3226" s="24">
        <f t="shared" si="251"/>
        <v>0.3</v>
      </c>
      <c r="Q3226" s="12" t="s">
        <v>8315</v>
      </c>
      <c r="R3226" s="11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4000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2</v>
      </c>
      <c r="P3227" s="24">
        <f t="shared" si="251"/>
        <v>1.67</v>
      </c>
      <c r="Q3227" s="12" t="s">
        <v>8315</v>
      </c>
      <c r="R3227" s="11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5000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</v>
      </c>
      <c r="P3228" s="24">
        <f t="shared" si="251"/>
        <v>3.1</v>
      </c>
      <c r="Q3228" s="12" t="s">
        <v>8315</v>
      </c>
      <c r="R3228" s="11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150000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0</v>
      </c>
      <c r="P3229" s="24">
        <f t="shared" si="251"/>
        <v>2.17</v>
      </c>
      <c r="Q3229" s="12" t="s">
        <v>8315</v>
      </c>
      <c r="R3229" s="11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1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6500</v>
      </c>
      <c r="P3230" s="24">
        <f t="shared" si="251"/>
        <v>1.76</v>
      </c>
      <c r="Q3230" s="12" t="s">
        <v>8315</v>
      </c>
      <c r="R3230" s="11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750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9</v>
      </c>
      <c r="P3231" s="24">
        <f t="shared" si="251"/>
        <v>0.32</v>
      </c>
      <c r="Q3231" s="12" t="s">
        <v>8315</v>
      </c>
      <c r="R3231" s="1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160</v>
      </c>
      <c r="P3232" s="24">
        <f t="shared" si="251"/>
        <v>1.73</v>
      </c>
      <c r="Q3232" s="12" t="s">
        <v>8315</v>
      </c>
      <c r="R3232" s="11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2</v>
      </c>
      <c r="P3233" s="24">
        <f t="shared" si="251"/>
        <v>2.25</v>
      </c>
      <c r="Q3233" s="12" t="s">
        <v>8315</v>
      </c>
      <c r="R3233" s="11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0</v>
      </c>
      <c r="P3234" s="24">
        <f t="shared" si="251"/>
        <v>2.38</v>
      </c>
      <c r="Q3234" s="12" t="s">
        <v>8315</v>
      </c>
      <c r="R3234" s="11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8888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</v>
      </c>
      <c r="P3235" s="24">
        <f t="shared" si="251"/>
        <v>1</v>
      </c>
      <c r="Q3235" s="12" t="s">
        <v>8315</v>
      </c>
      <c r="R3235" s="11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100000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0</v>
      </c>
      <c r="P3236" s="24">
        <f t="shared" si="251"/>
        <v>0.53</v>
      </c>
      <c r="Q3236" s="12" t="s">
        <v>8315</v>
      </c>
      <c r="R3236" s="11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0</v>
      </c>
      <c r="P3237" s="24">
        <f t="shared" si="251"/>
        <v>0.34</v>
      </c>
      <c r="Q3237" s="12" t="s">
        <v>8315</v>
      </c>
      <c r="R3237" s="11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750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8</v>
      </c>
      <c r="P3238" s="24">
        <f t="shared" si="251"/>
        <v>0.55000000000000004</v>
      </c>
      <c r="Q3238" s="12" t="s">
        <v>8315</v>
      </c>
      <c r="R3238" s="11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15000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0</v>
      </c>
      <c r="P3239" s="24">
        <f t="shared" si="251"/>
        <v>0.22</v>
      </c>
      <c r="Q3239" s="12" t="s">
        <v>8315</v>
      </c>
      <c r="R3239" s="11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2000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3</v>
      </c>
      <c r="P3240" s="24">
        <f t="shared" si="251"/>
        <v>0.76</v>
      </c>
      <c r="Q3240" s="12" t="s">
        <v>8315</v>
      </c>
      <c r="R3240" s="11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700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9</v>
      </c>
      <c r="P3241" s="24">
        <f t="shared" si="251"/>
        <v>0.57999999999999996</v>
      </c>
      <c r="Q3241" s="12" t="s">
        <v>8315</v>
      </c>
      <c r="R3241" s="1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666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9</v>
      </c>
      <c r="P3242" s="24">
        <f t="shared" si="251"/>
        <v>1.76</v>
      </c>
      <c r="Q3242" s="12" t="s">
        <v>8315</v>
      </c>
      <c r="R3242" s="11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5000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</v>
      </c>
      <c r="P3243" s="24">
        <f t="shared" si="251"/>
        <v>0.36</v>
      </c>
      <c r="Q3243" s="12" t="s">
        <v>8315</v>
      </c>
      <c r="R3243" s="11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6</v>
      </c>
      <c r="P3244" s="24">
        <f t="shared" si="251"/>
        <v>0.33</v>
      </c>
      <c r="Q3244" s="12" t="s">
        <v>8315</v>
      </c>
      <c r="R3244" s="11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2500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2</v>
      </c>
      <c r="P3245" s="24">
        <f t="shared" si="251"/>
        <v>0.85</v>
      </c>
      <c r="Q3245" s="12" t="s">
        <v>8315</v>
      </c>
      <c r="R3245" s="11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7000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</v>
      </c>
      <c r="P3246" s="24">
        <f t="shared" si="251"/>
        <v>0.86</v>
      </c>
      <c r="Q3246" s="12" t="s">
        <v>8315</v>
      </c>
      <c r="R3246" s="11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3000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2</v>
      </c>
      <c r="P3247" s="24">
        <f t="shared" si="251"/>
        <v>0.22</v>
      </c>
      <c r="Q3247" s="12" t="s">
        <v>8315</v>
      </c>
      <c r="R3247" s="11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2</v>
      </c>
      <c r="P3248" s="24">
        <f t="shared" si="251"/>
        <v>0.3</v>
      </c>
      <c r="Q3248" s="12" t="s">
        <v>8315</v>
      </c>
      <c r="R3248" s="11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10000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</v>
      </c>
      <c r="P3249" s="24">
        <f t="shared" si="251"/>
        <v>0.98</v>
      </c>
      <c r="Q3249" s="12" t="s">
        <v>8315</v>
      </c>
      <c r="R3249" s="11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</v>
      </c>
      <c r="P3250" s="24">
        <f t="shared" si="251"/>
        <v>0.28000000000000003</v>
      </c>
      <c r="Q3250" s="12" t="s">
        <v>8315</v>
      </c>
      <c r="R3250" s="11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20000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0</v>
      </c>
      <c r="P3251" s="24">
        <f t="shared" si="251"/>
        <v>0.64</v>
      </c>
      <c r="Q3251" s="12" t="s">
        <v>8315</v>
      </c>
      <c r="R3251" s="1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15000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0</v>
      </c>
      <c r="P3252" s="24">
        <f t="shared" si="251"/>
        <v>0.26</v>
      </c>
      <c r="Q3252" s="12" t="s">
        <v>8315</v>
      </c>
      <c r="R3252" s="11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4500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</v>
      </c>
      <c r="P3253" s="24">
        <f t="shared" si="251"/>
        <v>2.75</v>
      </c>
      <c r="Q3253" s="12" t="s">
        <v>8315</v>
      </c>
      <c r="R3253" s="11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10000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</v>
      </c>
      <c r="P3254" s="24">
        <f t="shared" si="251"/>
        <v>1.1000000000000001</v>
      </c>
      <c r="Q3254" s="12" t="s">
        <v>8315</v>
      </c>
      <c r="R3254" s="11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8000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</v>
      </c>
      <c r="P3255" s="24">
        <f t="shared" si="251"/>
        <v>0.48</v>
      </c>
      <c r="Q3255" s="12" t="s">
        <v>8315</v>
      </c>
      <c r="R3255" s="11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15000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0</v>
      </c>
      <c r="P3256" s="24">
        <f t="shared" si="251"/>
        <v>0.3</v>
      </c>
      <c r="Q3256" s="12" t="s">
        <v>8315</v>
      </c>
      <c r="R3256" s="11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8000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</v>
      </c>
      <c r="P3257" s="24">
        <f t="shared" si="251"/>
        <v>3.06</v>
      </c>
      <c r="Q3257" s="12" t="s">
        <v>8315</v>
      </c>
      <c r="R3257" s="11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12700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0</v>
      </c>
      <c r="P3258" s="24">
        <f t="shared" si="251"/>
        <v>0.31</v>
      </c>
      <c r="Q3258" s="12" t="s">
        <v>8315</v>
      </c>
      <c r="R3258" s="11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1000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6</v>
      </c>
      <c r="P3259" s="24">
        <f t="shared" si="251"/>
        <v>1.34</v>
      </c>
      <c r="Q3259" s="12" t="s">
        <v>8315</v>
      </c>
      <c r="R3259" s="11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50000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0</v>
      </c>
      <c r="P3260" s="24">
        <f t="shared" si="251"/>
        <v>0.71</v>
      </c>
      <c r="Q3260" s="12" t="s">
        <v>8315</v>
      </c>
      <c r="R3260" s="11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40000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0</v>
      </c>
      <c r="P3261" s="24">
        <f t="shared" si="251"/>
        <v>0.55000000000000004</v>
      </c>
      <c r="Q3261" s="12" t="s">
        <v>8315</v>
      </c>
      <c r="R3261" s="1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</v>
      </c>
      <c r="P3262" s="24">
        <f t="shared" si="251"/>
        <v>0.73</v>
      </c>
      <c r="Q3262" s="12" t="s">
        <v>8315</v>
      </c>
      <c r="R3262" s="11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2500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2</v>
      </c>
      <c r="P3263" s="24">
        <f t="shared" si="251"/>
        <v>1.08</v>
      </c>
      <c r="Q3263" s="12" t="s">
        <v>8315</v>
      </c>
      <c r="R3263" s="11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12000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0</v>
      </c>
      <c r="P3264" s="24">
        <f t="shared" si="251"/>
        <v>0.39</v>
      </c>
      <c r="Q3264" s="12" t="s">
        <v>8315</v>
      </c>
      <c r="R3264" s="11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60000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0</v>
      </c>
      <c r="P3265" s="24">
        <f t="shared" si="251"/>
        <v>0.76</v>
      </c>
      <c r="Q3265" s="12" t="s">
        <v>8315</v>
      </c>
      <c r="R3265" s="11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12000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0</v>
      </c>
      <c r="P3266" s="24">
        <f t="shared" si="251"/>
        <v>1.06</v>
      </c>
      <c r="Q3266" s="12" t="s">
        <v>8315</v>
      </c>
      <c r="R3266" s="11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3</v>
      </c>
      <c r="P3267" s="24">
        <f t="shared" ref="P3267:P3330" si="256">IFERROR(ROUND(E3267/L3267,2),0)</f>
        <v>0.81</v>
      </c>
      <c r="Q3267" s="12" t="s">
        <v>8315</v>
      </c>
      <c r="R3267" s="11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5000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</v>
      </c>
      <c r="P3268" s="24">
        <f t="shared" si="256"/>
        <v>0.31</v>
      </c>
      <c r="Q3268" s="12" t="s">
        <v>8315</v>
      </c>
      <c r="R3268" s="11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75000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0</v>
      </c>
      <c r="P3269" s="24">
        <f t="shared" si="256"/>
        <v>0.18</v>
      </c>
      <c r="Q3269" s="12" t="s">
        <v>8315</v>
      </c>
      <c r="R3269" s="11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5000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</v>
      </c>
      <c r="P3270" s="24">
        <f t="shared" si="256"/>
        <v>1.21</v>
      </c>
      <c r="Q3270" s="12" t="s">
        <v>8315</v>
      </c>
      <c r="R3270" s="11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10000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</v>
      </c>
      <c r="P3271" s="24">
        <f t="shared" si="256"/>
        <v>0.73</v>
      </c>
      <c r="Q3271" s="12" t="s">
        <v>8315</v>
      </c>
      <c r="R3271" s="1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1600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3</v>
      </c>
      <c r="P3272" s="24">
        <f t="shared" si="256"/>
        <v>1.7</v>
      </c>
      <c r="Q3272" s="12" t="s">
        <v>8315</v>
      </c>
      <c r="R3272" s="11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8500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</v>
      </c>
      <c r="P3273" s="24">
        <f t="shared" si="256"/>
        <v>1</v>
      </c>
      <c r="Q3273" s="12" t="s">
        <v>8315</v>
      </c>
      <c r="R3273" s="11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0</v>
      </c>
      <c r="P3274" s="24">
        <f t="shared" si="256"/>
        <v>0.35</v>
      </c>
      <c r="Q3274" s="12" t="s">
        <v>8315</v>
      </c>
      <c r="R3274" s="11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600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9</v>
      </c>
      <c r="P3275" s="24">
        <f t="shared" si="256"/>
        <v>2.4300000000000002</v>
      </c>
      <c r="Q3275" s="12" t="s">
        <v>8315</v>
      </c>
      <c r="R3275" s="11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12000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0</v>
      </c>
      <c r="P3276" s="24">
        <f t="shared" si="256"/>
        <v>0.17</v>
      </c>
      <c r="Q3276" s="12" t="s">
        <v>8315</v>
      </c>
      <c r="R3276" s="11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15000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0</v>
      </c>
      <c r="P3277" s="24">
        <f t="shared" si="256"/>
        <v>4.17</v>
      </c>
      <c r="Q3277" s="12" t="s">
        <v>8315</v>
      </c>
      <c r="R3277" s="11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1000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5</v>
      </c>
      <c r="P3278" s="24">
        <f t="shared" si="256"/>
        <v>0.5</v>
      </c>
      <c r="Q3278" s="12" t="s">
        <v>8315</v>
      </c>
      <c r="R3278" s="11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550000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0</v>
      </c>
      <c r="P3279" s="24">
        <f t="shared" si="256"/>
        <v>0.5</v>
      </c>
      <c r="Q3279" s="12" t="s">
        <v>8315</v>
      </c>
      <c r="R3279" s="11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3</v>
      </c>
      <c r="P3280" s="24">
        <f t="shared" si="256"/>
        <v>1.47</v>
      </c>
      <c r="Q3280" s="12" t="s">
        <v>8315</v>
      </c>
      <c r="R3280" s="11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240000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0</v>
      </c>
      <c r="P3281" s="24">
        <f t="shared" si="256"/>
        <v>0.79</v>
      </c>
      <c r="Q3281" s="12" t="s">
        <v>8315</v>
      </c>
      <c r="R3281" s="1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3</v>
      </c>
      <c r="P3282" s="24">
        <f t="shared" si="256"/>
        <v>1.67</v>
      </c>
      <c r="Q3282" s="12" t="s">
        <v>8315</v>
      </c>
      <c r="R3282" s="11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45000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0</v>
      </c>
      <c r="P3283" s="24">
        <f t="shared" si="256"/>
        <v>1.06</v>
      </c>
      <c r="Q3283" s="12" t="s">
        <v>8315</v>
      </c>
      <c r="R3283" s="11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</v>
      </c>
      <c r="P3284" s="24">
        <f t="shared" si="256"/>
        <v>0.21</v>
      </c>
      <c r="Q3284" s="12" t="s">
        <v>8315</v>
      </c>
      <c r="R3284" s="11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</v>
      </c>
      <c r="P3285" s="24">
        <f t="shared" si="256"/>
        <v>1.06</v>
      </c>
      <c r="Q3285" s="12" t="s">
        <v>8315</v>
      </c>
      <c r="R3285" s="11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1000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5</v>
      </c>
      <c r="P3286" s="24">
        <f t="shared" si="256"/>
        <v>3.33</v>
      </c>
      <c r="Q3286" s="12" t="s">
        <v>8315</v>
      </c>
      <c r="R3286" s="11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8000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</v>
      </c>
      <c r="P3287" s="24">
        <f t="shared" si="256"/>
        <v>0.62</v>
      </c>
      <c r="Q3287" s="12" t="s">
        <v>8315</v>
      </c>
      <c r="R3287" s="11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7000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</v>
      </c>
      <c r="P3288" s="24">
        <f t="shared" si="256"/>
        <v>0.41</v>
      </c>
      <c r="Q3288" s="12" t="s">
        <v>8315</v>
      </c>
      <c r="R3288" s="11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15000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0</v>
      </c>
      <c r="P3289" s="24">
        <f t="shared" si="256"/>
        <v>1.47</v>
      </c>
      <c r="Q3289" s="12" t="s">
        <v>8315</v>
      </c>
      <c r="R3289" s="11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3000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2</v>
      </c>
      <c r="P3290" s="24">
        <f t="shared" si="256"/>
        <v>0.24</v>
      </c>
      <c r="Q3290" s="12" t="s">
        <v>8315</v>
      </c>
      <c r="R3290" s="11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0</v>
      </c>
      <c r="P3291" s="24">
        <f t="shared" si="256"/>
        <v>2</v>
      </c>
      <c r="Q3291" s="12" t="s">
        <v>8315</v>
      </c>
      <c r="R3291" s="1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5000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</v>
      </c>
      <c r="P3292" s="24">
        <f t="shared" si="256"/>
        <v>0.69</v>
      </c>
      <c r="Q3292" s="12" t="s">
        <v>8315</v>
      </c>
      <c r="R3292" s="11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10</v>
      </c>
      <c r="P3293" s="24">
        <f t="shared" si="256"/>
        <v>3.57</v>
      </c>
      <c r="Q3293" s="12" t="s">
        <v>8315</v>
      </c>
      <c r="R3293" s="11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30000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0</v>
      </c>
      <c r="P3294" s="24">
        <f t="shared" si="256"/>
        <v>3.33</v>
      </c>
      <c r="Q3294" s="12" t="s">
        <v>8315</v>
      </c>
      <c r="R3294" s="11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850000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0</v>
      </c>
      <c r="P3295" s="24">
        <f t="shared" si="256"/>
        <v>0.55000000000000004</v>
      </c>
      <c r="Q3295" s="12" t="s">
        <v>8315</v>
      </c>
      <c r="R3295" s="11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100000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0</v>
      </c>
      <c r="P3296" s="24">
        <f t="shared" si="256"/>
        <v>2.08</v>
      </c>
      <c r="Q3296" s="12" t="s">
        <v>8315</v>
      </c>
      <c r="R3296" s="11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15000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0</v>
      </c>
      <c r="P3297" s="24">
        <f t="shared" si="256"/>
        <v>1.85</v>
      </c>
      <c r="Q3297" s="12" t="s">
        <v>8315</v>
      </c>
      <c r="R3297" s="11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10000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</v>
      </c>
      <c r="P3298" s="24">
        <f t="shared" si="256"/>
        <v>1.06</v>
      </c>
      <c r="Q3298" s="12" t="s">
        <v>8315</v>
      </c>
      <c r="R3298" s="11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30000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0</v>
      </c>
      <c r="P3299" s="24">
        <f t="shared" si="256"/>
        <v>1.1399999999999999</v>
      </c>
      <c r="Q3299" s="12" t="s">
        <v>8315</v>
      </c>
      <c r="R3299" s="11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30000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0</v>
      </c>
      <c r="P3300" s="24">
        <f t="shared" si="256"/>
        <v>0.69</v>
      </c>
      <c r="Q3300" s="12" t="s">
        <v>8315</v>
      </c>
      <c r="R3300" s="11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20000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0</v>
      </c>
      <c r="P3301" s="24">
        <f t="shared" si="256"/>
        <v>0.79</v>
      </c>
      <c r="Q3301" s="12" t="s">
        <v>8315</v>
      </c>
      <c r="R3301" s="1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14920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0</v>
      </c>
      <c r="P3302" s="24">
        <f t="shared" si="256"/>
        <v>0.56999999999999995</v>
      </c>
      <c r="Q3302" s="12" t="s">
        <v>8315</v>
      </c>
      <c r="R3302" s="11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3</v>
      </c>
      <c r="P3303" s="24">
        <f t="shared" si="256"/>
        <v>0.71</v>
      </c>
      <c r="Q3303" s="12" t="s">
        <v>8315</v>
      </c>
      <c r="R3303" s="11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5000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</v>
      </c>
      <c r="P3304" s="24">
        <f t="shared" si="256"/>
        <v>1</v>
      </c>
      <c r="Q3304" s="12" t="s">
        <v>8315</v>
      </c>
      <c r="R3304" s="11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1000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5</v>
      </c>
      <c r="P3305" s="24">
        <f t="shared" si="256"/>
        <v>1.43</v>
      </c>
      <c r="Q3305" s="12" t="s">
        <v>8315</v>
      </c>
      <c r="R3305" s="11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5500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</v>
      </c>
      <c r="P3306" s="24">
        <f t="shared" si="256"/>
        <v>0.28999999999999998</v>
      </c>
      <c r="Q3306" s="12" t="s">
        <v>8315</v>
      </c>
      <c r="R3306" s="11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</v>
      </c>
      <c r="P3307" s="24">
        <f t="shared" si="256"/>
        <v>2.5</v>
      </c>
      <c r="Q3307" s="12" t="s">
        <v>8315</v>
      </c>
      <c r="R3307" s="11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0</v>
      </c>
      <c r="P3308" s="24">
        <f t="shared" si="256"/>
        <v>0.89</v>
      </c>
      <c r="Q3308" s="12" t="s">
        <v>8315</v>
      </c>
      <c r="R3308" s="11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0</v>
      </c>
      <c r="P3309" s="24">
        <f t="shared" si="256"/>
        <v>2.38</v>
      </c>
      <c r="Q3309" s="12" t="s">
        <v>8315</v>
      </c>
      <c r="R3309" s="11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100000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0</v>
      </c>
      <c r="P3310" s="24">
        <f t="shared" si="256"/>
        <v>0.82</v>
      </c>
      <c r="Q3310" s="12" t="s">
        <v>8315</v>
      </c>
      <c r="R3310" s="11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1000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5</v>
      </c>
      <c r="P3311" s="24">
        <f t="shared" si="256"/>
        <v>1.52</v>
      </c>
      <c r="Q3311" s="12" t="s">
        <v>8315</v>
      </c>
      <c r="R3311" s="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2000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2</v>
      </c>
      <c r="P3312" s="24">
        <f t="shared" si="256"/>
        <v>1.45</v>
      </c>
      <c r="Q3312" s="12" t="s">
        <v>8315</v>
      </c>
      <c r="R3312" s="11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65000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0</v>
      </c>
      <c r="P3313" s="24">
        <f t="shared" si="256"/>
        <v>1</v>
      </c>
      <c r="Q3313" s="12" t="s">
        <v>8315</v>
      </c>
      <c r="R3313" s="11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2200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2</v>
      </c>
      <c r="P3314" s="24">
        <f t="shared" si="256"/>
        <v>1.1000000000000001</v>
      </c>
      <c r="Q3314" s="12" t="s">
        <v>8315</v>
      </c>
      <c r="R3314" s="11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3500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</v>
      </c>
      <c r="P3315" s="24">
        <f t="shared" si="256"/>
        <v>1.55</v>
      </c>
      <c r="Q3315" s="12" t="s">
        <v>8315</v>
      </c>
      <c r="R3315" s="11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30000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0</v>
      </c>
      <c r="P3316" s="24">
        <f t="shared" si="256"/>
        <v>0.78</v>
      </c>
      <c r="Q3316" s="12" t="s">
        <v>8315</v>
      </c>
      <c r="R3316" s="11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1000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5</v>
      </c>
      <c r="P3317" s="24">
        <f t="shared" si="256"/>
        <v>0.51</v>
      </c>
      <c r="Q3317" s="12" t="s">
        <v>8315</v>
      </c>
      <c r="R3317" s="11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600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8</v>
      </c>
      <c r="P3318" s="24">
        <f t="shared" si="256"/>
        <v>0.36</v>
      </c>
      <c r="Q3318" s="12" t="s">
        <v>8315</v>
      </c>
      <c r="R3318" s="11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10000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0</v>
      </c>
      <c r="P3319" s="24">
        <f t="shared" si="256"/>
        <v>2.5</v>
      </c>
      <c r="Q3319" s="12" t="s">
        <v>8315</v>
      </c>
      <c r="R3319" s="11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1000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5</v>
      </c>
      <c r="P3320" s="24">
        <f t="shared" si="256"/>
        <v>1.41</v>
      </c>
      <c r="Q3320" s="12" t="s">
        <v>8315</v>
      </c>
      <c r="R3320" s="11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117000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0</v>
      </c>
      <c r="P3321" s="24">
        <f t="shared" si="256"/>
        <v>2.81</v>
      </c>
      <c r="Q3321" s="12" t="s">
        <v>8315</v>
      </c>
      <c r="R3321" s="1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4000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</v>
      </c>
      <c r="P3322" s="24">
        <f t="shared" si="256"/>
        <v>1.18</v>
      </c>
      <c r="Q3322" s="12" t="s">
        <v>8315</v>
      </c>
      <c r="R3322" s="11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</v>
      </c>
      <c r="P3323" s="24">
        <f t="shared" si="256"/>
        <v>3</v>
      </c>
      <c r="Q3323" s="12" t="s">
        <v>8315</v>
      </c>
      <c r="R3323" s="11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2750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2</v>
      </c>
      <c r="P3324" s="24">
        <f t="shared" si="256"/>
        <v>1.96</v>
      </c>
      <c r="Q3324" s="12" t="s">
        <v>8315</v>
      </c>
      <c r="R3324" s="11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3000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2</v>
      </c>
      <c r="P3325" s="24">
        <f t="shared" si="256"/>
        <v>0.92</v>
      </c>
      <c r="Q3325" s="12" t="s">
        <v>8315</v>
      </c>
      <c r="R3325" s="11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1400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3</v>
      </c>
      <c r="P3326" s="24">
        <f t="shared" si="256"/>
        <v>4.5</v>
      </c>
      <c r="Q3326" s="12" t="s">
        <v>8315</v>
      </c>
      <c r="R3326" s="11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7500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</v>
      </c>
      <c r="P3327" s="24">
        <f t="shared" si="256"/>
        <v>3</v>
      </c>
      <c r="Q3327" s="12" t="s">
        <v>8315</v>
      </c>
      <c r="R3327" s="11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14</v>
      </c>
      <c r="P3328" s="24">
        <f t="shared" si="256"/>
        <v>0.74</v>
      </c>
      <c r="Q3328" s="12" t="s">
        <v>8315</v>
      </c>
      <c r="R3328" s="11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1000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4</v>
      </c>
      <c r="P3329" s="24">
        <f t="shared" si="256"/>
        <v>1.27</v>
      </c>
      <c r="Q3329" s="12" t="s">
        <v>8315</v>
      </c>
      <c r="R3329" s="11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25000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0</v>
      </c>
      <c r="P3330" s="24">
        <f t="shared" si="256"/>
        <v>4.67</v>
      </c>
      <c r="Q3330" s="12" t="s">
        <v>8315</v>
      </c>
      <c r="R3330" s="11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0</v>
      </c>
      <c r="P3331" s="24">
        <f t="shared" ref="P3331:P3394" si="261">IFERROR(ROUND(E3331/L3331,2),0)</f>
        <v>1.58</v>
      </c>
      <c r="Q3331" s="12" t="s">
        <v>8315</v>
      </c>
      <c r="R3331" s="1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1000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4</v>
      </c>
      <c r="P3332" s="24">
        <f t="shared" si="261"/>
        <v>0.59</v>
      </c>
      <c r="Q3332" s="12" t="s">
        <v>8315</v>
      </c>
      <c r="R3332" s="11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2000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2</v>
      </c>
      <c r="P3333" s="24">
        <f t="shared" si="261"/>
        <v>0.63</v>
      </c>
      <c r="Q3333" s="12" t="s">
        <v>8315</v>
      </c>
      <c r="R3333" s="11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50000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0</v>
      </c>
      <c r="P3334" s="24">
        <f t="shared" si="261"/>
        <v>0.48</v>
      </c>
      <c r="Q3334" s="12" t="s">
        <v>8315</v>
      </c>
      <c r="R3334" s="11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3</v>
      </c>
      <c r="P3335" s="24">
        <f t="shared" si="261"/>
        <v>0.36</v>
      </c>
      <c r="Q3335" s="12" t="s">
        <v>8315</v>
      </c>
      <c r="R3335" s="11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</v>
      </c>
      <c r="P3336" s="24">
        <f t="shared" si="261"/>
        <v>0.87</v>
      </c>
      <c r="Q3336" s="12" t="s">
        <v>8315</v>
      </c>
      <c r="R3336" s="11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2750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</v>
      </c>
      <c r="P3337" s="24">
        <f t="shared" si="261"/>
        <v>0.63</v>
      </c>
      <c r="Q3337" s="12" t="s">
        <v>8315</v>
      </c>
      <c r="R3337" s="11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</v>
      </c>
      <c r="P3338" s="24">
        <f t="shared" si="261"/>
        <v>4.4400000000000004</v>
      </c>
      <c r="Q3338" s="12" t="s">
        <v>8315</v>
      </c>
      <c r="R3338" s="11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8000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</v>
      </c>
      <c r="P3339" s="24">
        <f t="shared" si="261"/>
        <v>1.18</v>
      </c>
      <c r="Q3339" s="12" t="s">
        <v>8315</v>
      </c>
      <c r="R3339" s="11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3000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</v>
      </c>
      <c r="P3340" s="24">
        <f t="shared" si="261"/>
        <v>0.36</v>
      </c>
      <c r="Q3340" s="12" t="s">
        <v>8315</v>
      </c>
      <c r="R3340" s="11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54000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0</v>
      </c>
      <c r="P3341" s="24">
        <f t="shared" si="261"/>
        <v>0.85</v>
      </c>
      <c r="Q3341" s="12" t="s">
        <v>8315</v>
      </c>
      <c r="R3341" s="1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5000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</v>
      </c>
      <c r="P3342" s="24">
        <f t="shared" si="261"/>
        <v>1.05</v>
      </c>
      <c r="Q3342" s="12" t="s">
        <v>8315</v>
      </c>
      <c r="R3342" s="11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2500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2</v>
      </c>
      <c r="P3343" s="24">
        <f t="shared" si="261"/>
        <v>1.43</v>
      </c>
      <c r="Q3343" s="12" t="s">
        <v>8315</v>
      </c>
      <c r="R3343" s="11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10000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0</v>
      </c>
      <c r="P3344" s="24">
        <f t="shared" si="261"/>
        <v>0.51</v>
      </c>
      <c r="Q3344" s="12" t="s">
        <v>8315</v>
      </c>
      <c r="R3344" s="11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3</v>
      </c>
      <c r="P3345" s="24">
        <f t="shared" si="261"/>
        <v>1.74</v>
      </c>
      <c r="Q3345" s="12" t="s">
        <v>8315</v>
      </c>
      <c r="R3345" s="11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3000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</v>
      </c>
      <c r="P3346" s="24">
        <f t="shared" si="261"/>
        <v>1</v>
      </c>
      <c r="Q3346" s="12" t="s">
        <v>8315</v>
      </c>
      <c r="R3346" s="11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60000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0</v>
      </c>
      <c r="P3347" s="24">
        <f t="shared" si="261"/>
        <v>3</v>
      </c>
      <c r="Q3347" s="12" t="s">
        <v>8315</v>
      </c>
      <c r="R3347" s="11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5000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</v>
      </c>
      <c r="P3348" s="24">
        <f t="shared" si="261"/>
        <v>2.17</v>
      </c>
      <c r="Q3348" s="12" t="s">
        <v>8315</v>
      </c>
      <c r="R3348" s="11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4</v>
      </c>
      <c r="P3349" s="24">
        <f t="shared" si="261"/>
        <v>1.73</v>
      </c>
      <c r="Q3349" s="12" t="s">
        <v>8315</v>
      </c>
      <c r="R3349" s="11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</v>
      </c>
      <c r="P3350" s="24">
        <f t="shared" si="261"/>
        <v>0.47</v>
      </c>
      <c r="Q3350" s="12" t="s">
        <v>8315</v>
      </c>
      <c r="R3350" s="11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8000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0</v>
      </c>
      <c r="P3351" s="24">
        <f t="shared" si="261"/>
        <v>2.57</v>
      </c>
      <c r="Q3351" s="12" t="s">
        <v>8315</v>
      </c>
      <c r="R3351" s="1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2500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</v>
      </c>
      <c r="P3352" s="24">
        <f t="shared" si="261"/>
        <v>0.71</v>
      </c>
      <c r="Q3352" s="12" t="s">
        <v>8315</v>
      </c>
      <c r="R3352" s="11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15000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0</v>
      </c>
      <c r="P3353" s="24">
        <f t="shared" si="261"/>
        <v>0.67</v>
      </c>
      <c r="Q3353" s="12" t="s">
        <v>8315</v>
      </c>
      <c r="R3353" s="11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</v>
      </c>
      <c r="P3354" s="24">
        <f t="shared" si="261"/>
        <v>0.51</v>
      </c>
      <c r="Q3354" s="12" t="s">
        <v>8315</v>
      </c>
      <c r="R3354" s="11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1</v>
      </c>
      <c r="P3355" s="24">
        <f t="shared" si="261"/>
        <v>0.8</v>
      </c>
      <c r="Q3355" s="12" t="s">
        <v>8315</v>
      </c>
      <c r="R3355" s="11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7500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0</v>
      </c>
      <c r="P3356" s="24">
        <f t="shared" si="261"/>
        <v>0.64</v>
      </c>
      <c r="Q3356" s="12" t="s">
        <v>8315</v>
      </c>
      <c r="R3356" s="11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60000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0</v>
      </c>
      <c r="P3357" s="24">
        <f t="shared" si="261"/>
        <v>2.33</v>
      </c>
      <c r="Q3357" s="12" t="s">
        <v>8315</v>
      </c>
      <c r="R3357" s="11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750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5</v>
      </c>
      <c r="P3358" s="24">
        <f t="shared" si="261"/>
        <v>1.3</v>
      </c>
      <c r="Q3358" s="12" t="s">
        <v>8315</v>
      </c>
      <c r="R3358" s="11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4000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</v>
      </c>
      <c r="P3359" s="24">
        <f t="shared" si="261"/>
        <v>1.67</v>
      </c>
      <c r="Q3359" s="12" t="s">
        <v>8315</v>
      </c>
      <c r="R3359" s="11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</v>
      </c>
      <c r="P3360" s="24">
        <f t="shared" si="261"/>
        <v>0.22</v>
      </c>
      <c r="Q3360" s="12" t="s">
        <v>8315</v>
      </c>
      <c r="R3360" s="11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65000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0</v>
      </c>
      <c r="P3361" s="24">
        <f t="shared" si="261"/>
        <v>1.52</v>
      </c>
      <c r="Q3361" s="12" t="s">
        <v>8315</v>
      </c>
      <c r="R3361" s="1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8000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0</v>
      </c>
      <c r="P3362" s="24">
        <f t="shared" si="261"/>
        <v>0.49</v>
      </c>
      <c r="Q3362" s="12" t="s">
        <v>8315</v>
      </c>
      <c r="R3362" s="11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2</v>
      </c>
      <c r="P3363" s="24">
        <f t="shared" si="261"/>
        <v>0.51</v>
      </c>
      <c r="Q3363" s="12" t="s">
        <v>8315</v>
      </c>
      <c r="R3363" s="11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12500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0</v>
      </c>
      <c r="P3364" s="24">
        <f t="shared" si="261"/>
        <v>1.75</v>
      </c>
      <c r="Q3364" s="12" t="s">
        <v>8315</v>
      </c>
      <c r="R3364" s="11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2000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2</v>
      </c>
      <c r="P3365" s="24">
        <f t="shared" si="261"/>
        <v>1.35</v>
      </c>
      <c r="Q3365" s="12" t="s">
        <v>8315</v>
      </c>
      <c r="R3365" s="11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</v>
      </c>
      <c r="P3366" s="24">
        <f t="shared" si="261"/>
        <v>0.49</v>
      </c>
      <c r="Q3366" s="12" t="s">
        <v>8315</v>
      </c>
      <c r="R3366" s="11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5000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</v>
      </c>
      <c r="P3367" s="24">
        <f t="shared" si="261"/>
        <v>11.33</v>
      </c>
      <c r="Q3367" s="12" t="s">
        <v>8315</v>
      </c>
      <c r="R3367" s="11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372625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0</v>
      </c>
      <c r="P3368" s="24">
        <f t="shared" si="261"/>
        <v>1.89</v>
      </c>
      <c r="Q3368" s="12" t="s">
        <v>8315</v>
      </c>
      <c r="R3368" s="11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4000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</v>
      </c>
      <c r="P3369" s="24">
        <f t="shared" si="261"/>
        <v>1.1299999999999999</v>
      </c>
      <c r="Q3369" s="12" t="s">
        <v>8315</v>
      </c>
      <c r="R3369" s="11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3759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</v>
      </c>
      <c r="P3370" s="24">
        <f t="shared" si="261"/>
        <v>1.39</v>
      </c>
      <c r="Q3370" s="12" t="s">
        <v>8315</v>
      </c>
      <c r="R3370" s="11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2</v>
      </c>
      <c r="P3371" s="24">
        <f t="shared" si="261"/>
        <v>0.59</v>
      </c>
      <c r="Q3371" s="12" t="s">
        <v>8315</v>
      </c>
      <c r="R3371" s="1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3</v>
      </c>
      <c r="P3372" s="24">
        <f t="shared" si="261"/>
        <v>1.23</v>
      </c>
      <c r="Q3372" s="12" t="s">
        <v>8315</v>
      </c>
      <c r="R3372" s="11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0</v>
      </c>
      <c r="P3373" s="24">
        <f t="shared" si="261"/>
        <v>3.44</v>
      </c>
      <c r="Q3373" s="12" t="s">
        <v>8315</v>
      </c>
      <c r="R3373" s="11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50000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0</v>
      </c>
      <c r="P3374" s="24">
        <f t="shared" si="261"/>
        <v>1.1499999999999999</v>
      </c>
      <c r="Q3374" s="12" t="s">
        <v>8315</v>
      </c>
      <c r="R3374" s="11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380000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0</v>
      </c>
      <c r="P3375" s="24">
        <f t="shared" si="261"/>
        <v>1</v>
      </c>
      <c r="Q3375" s="12" t="s">
        <v>8315</v>
      </c>
      <c r="R3375" s="11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4480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</v>
      </c>
      <c r="P3376" s="24">
        <f t="shared" si="261"/>
        <v>0.57999999999999996</v>
      </c>
      <c r="Q3376" s="12" t="s">
        <v>8315</v>
      </c>
      <c r="R3376" s="11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3750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</v>
      </c>
      <c r="P3377" s="24">
        <f t="shared" si="261"/>
        <v>1.76</v>
      </c>
      <c r="Q3377" s="12" t="s">
        <v>8315</v>
      </c>
      <c r="R3377" s="11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3500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</v>
      </c>
      <c r="P3378" s="24">
        <f t="shared" si="261"/>
        <v>1.58</v>
      </c>
      <c r="Q3378" s="12" t="s">
        <v>8315</v>
      </c>
      <c r="R3378" s="11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5000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</v>
      </c>
      <c r="P3379" s="24">
        <f t="shared" si="261"/>
        <v>0.39</v>
      </c>
      <c r="Q3379" s="12" t="s">
        <v>8315</v>
      </c>
      <c r="R3379" s="11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125000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0</v>
      </c>
      <c r="P3380" s="24">
        <f t="shared" si="261"/>
        <v>1.43</v>
      </c>
      <c r="Q3380" s="12" t="s">
        <v>8315</v>
      </c>
      <c r="R3380" s="11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4000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</v>
      </c>
      <c r="P3381" s="24">
        <f t="shared" si="261"/>
        <v>0.79</v>
      </c>
      <c r="Q3381" s="12" t="s">
        <v>8315</v>
      </c>
      <c r="R3381" s="1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120</v>
      </c>
      <c r="P3382" s="24">
        <f t="shared" si="261"/>
        <v>1.07</v>
      </c>
      <c r="Q3382" s="12" t="s">
        <v>8315</v>
      </c>
      <c r="R3382" s="11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16000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0</v>
      </c>
      <c r="P3383" s="24">
        <f t="shared" si="261"/>
        <v>0.63</v>
      </c>
      <c r="Q3383" s="12" t="s">
        <v>8315</v>
      </c>
      <c r="R3383" s="11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15000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0</v>
      </c>
      <c r="P3384" s="24">
        <f t="shared" si="261"/>
        <v>0.65</v>
      </c>
      <c r="Q3384" s="12" t="s">
        <v>8315</v>
      </c>
      <c r="R3384" s="11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5000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</v>
      </c>
      <c r="P3385" s="24">
        <f t="shared" si="261"/>
        <v>1</v>
      </c>
      <c r="Q3385" s="12" t="s">
        <v>8315</v>
      </c>
      <c r="R3385" s="11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550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5</v>
      </c>
      <c r="P3386" s="24">
        <f t="shared" si="261"/>
        <v>0.47</v>
      </c>
      <c r="Q3386" s="12" t="s">
        <v>8315</v>
      </c>
      <c r="R3386" s="11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500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6</v>
      </c>
      <c r="P3387" s="24">
        <f t="shared" si="261"/>
        <v>2</v>
      </c>
      <c r="Q3387" s="12" t="s">
        <v>8315</v>
      </c>
      <c r="R3387" s="11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250000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0</v>
      </c>
      <c r="P3388" s="24">
        <f t="shared" si="261"/>
        <v>0.71</v>
      </c>
      <c r="Q3388" s="12" t="s">
        <v>8315</v>
      </c>
      <c r="R3388" s="11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116</v>
      </c>
      <c r="P3389" s="24">
        <f t="shared" si="261"/>
        <v>0.83</v>
      </c>
      <c r="Q3389" s="12" t="s">
        <v>8315</v>
      </c>
      <c r="R3389" s="11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11200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0</v>
      </c>
      <c r="P3390" s="24">
        <f t="shared" si="261"/>
        <v>0.64</v>
      </c>
      <c r="Q3390" s="12" t="s">
        <v>8315</v>
      </c>
      <c r="R3390" s="11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3500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</v>
      </c>
      <c r="P3391" s="24">
        <f t="shared" si="261"/>
        <v>0.47</v>
      </c>
      <c r="Q3391" s="12" t="s">
        <v>8315</v>
      </c>
      <c r="R3391" s="1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4600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</v>
      </c>
      <c r="P3392" s="24">
        <f t="shared" si="261"/>
        <v>1.27</v>
      </c>
      <c r="Q3392" s="12" t="s">
        <v>8315</v>
      </c>
      <c r="R3392" s="11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3333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1</v>
      </c>
      <c r="P3393" s="24">
        <f t="shared" si="261"/>
        <v>1.56</v>
      </c>
      <c r="Q3393" s="12" t="s">
        <v>8315</v>
      </c>
      <c r="R3393" s="11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</v>
      </c>
      <c r="P3394" s="24">
        <f t="shared" si="261"/>
        <v>2.25</v>
      </c>
      <c r="Q3394" s="12" t="s">
        <v>8315</v>
      </c>
      <c r="R3394" s="11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0</v>
      </c>
      <c r="P3395" s="24">
        <f t="shared" ref="P3395:P3458" si="266">IFERROR(ROUND(E3395/L3395,2),0)</f>
        <v>0.59</v>
      </c>
      <c r="Q3395" s="12" t="s">
        <v>8315</v>
      </c>
      <c r="R3395" s="11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94875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0</v>
      </c>
      <c r="P3396" s="24">
        <f t="shared" si="266"/>
        <v>0.96</v>
      </c>
      <c r="Q3396" s="12" t="s">
        <v>8315</v>
      </c>
      <c r="R3396" s="11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25000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0</v>
      </c>
      <c r="P3397" s="24">
        <f t="shared" si="266"/>
        <v>0.68</v>
      </c>
      <c r="Q3397" s="12" t="s">
        <v>8315</v>
      </c>
      <c r="R3397" s="11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25000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0</v>
      </c>
      <c r="P3398" s="24">
        <f t="shared" si="266"/>
        <v>0.93</v>
      </c>
      <c r="Q3398" s="12" t="s">
        <v>8315</v>
      </c>
      <c r="R3398" s="11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25000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0</v>
      </c>
      <c r="P3399" s="24">
        <f t="shared" si="266"/>
        <v>1.08</v>
      </c>
      <c r="Q3399" s="12" t="s">
        <v>8315</v>
      </c>
      <c r="R3399" s="11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160000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0</v>
      </c>
      <c r="P3400" s="24">
        <f t="shared" si="266"/>
        <v>0.4</v>
      </c>
      <c r="Q3400" s="12" t="s">
        <v>8315</v>
      </c>
      <c r="R3400" s="11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3600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</v>
      </c>
      <c r="P3401" s="24">
        <f t="shared" si="266"/>
        <v>0.56999999999999995</v>
      </c>
      <c r="Q3401" s="12" t="s">
        <v>8315</v>
      </c>
      <c r="R3401" s="1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20000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0</v>
      </c>
      <c r="P3402" s="24">
        <f t="shared" si="266"/>
        <v>0.31</v>
      </c>
      <c r="Q3402" s="12" t="s">
        <v>8315</v>
      </c>
      <c r="R3402" s="11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1500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2</v>
      </c>
      <c r="P3403" s="24">
        <f t="shared" si="266"/>
        <v>0.39</v>
      </c>
      <c r="Q3403" s="12" t="s">
        <v>8315</v>
      </c>
      <c r="R3403" s="11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50000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0</v>
      </c>
      <c r="P3404" s="24">
        <f t="shared" si="266"/>
        <v>0.16</v>
      </c>
      <c r="Q3404" s="12" t="s">
        <v>8315</v>
      </c>
      <c r="R3404" s="11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800000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0</v>
      </c>
      <c r="P3405" s="24">
        <f t="shared" si="266"/>
        <v>1.53</v>
      </c>
      <c r="Q3405" s="12" t="s">
        <v>8315</v>
      </c>
      <c r="R3405" s="11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100000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0</v>
      </c>
      <c r="P3406" s="24">
        <f t="shared" si="266"/>
        <v>8.67</v>
      </c>
      <c r="Q3406" s="12" t="s">
        <v>8315</v>
      </c>
      <c r="R3406" s="11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2000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</v>
      </c>
      <c r="P3407" s="24">
        <f t="shared" si="266"/>
        <v>1.53</v>
      </c>
      <c r="Q3407" s="12" t="s">
        <v>8315</v>
      </c>
      <c r="R3407" s="11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39000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0</v>
      </c>
      <c r="P3408" s="24">
        <f t="shared" si="266"/>
        <v>0.27</v>
      </c>
      <c r="Q3408" s="12" t="s">
        <v>8315</v>
      </c>
      <c r="R3408" s="11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8500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0</v>
      </c>
      <c r="P3409" s="24">
        <f t="shared" si="266"/>
        <v>0.37</v>
      </c>
      <c r="Q3409" s="12" t="s">
        <v>8315</v>
      </c>
      <c r="R3409" s="11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4500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1</v>
      </c>
      <c r="P3410" s="24">
        <f t="shared" si="266"/>
        <v>1.39</v>
      </c>
      <c r="Q3410" s="12" t="s">
        <v>8315</v>
      </c>
      <c r="R3410" s="11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7000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0</v>
      </c>
      <c r="P3411" s="24">
        <f t="shared" si="266"/>
        <v>1.19</v>
      </c>
      <c r="Q3411" s="12" t="s">
        <v>8315</v>
      </c>
      <c r="R3411" s="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13</v>
      </c>
      <c r="P3412" s="24">
        <f t="shared" si="266"/>
        <v>0.63</v>
      </c>
      <c r="Q3412" s="12" t="s">
        <v>8315</v>
      </c>
      <c r="R3412" s="11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</v>
      </c>
      <c r="P3413" s="24">
        <f t="shared" si="266"/>
        <v>0.32</v>
      </c>
      <c r="Q3413" s="12" t="s">
        <v>8315</v>
      </c>
      <c r="R3413" s="11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25000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0</v>
      </c>
      <c r="P3414" s="24">
        <f t="shared" si="266"/>
        <v>0.96</v>
      </c>
      <c r="Q3414" s="12" t="s">
        <v>8315</v>
      </c>
      <c r="R3414" s="11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2750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</v>
      </c>
      <c r="P3415" s="24">
        <f t="shared" si="266"/>
        <v>1.79</v>
      </c>
      <c r="Q3415" s="12" t="s">
        <v>8315</v>
      </c>
      <c r="R3415" s="11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2</v>
      </c>
      <c r="P3416" s="24">
        <f t="shared" si="266"/>
        <v>0.56999999999999995</v>
      </c>
      <c r="Q3416" s="12" t="s">
        <v>8315</v>
      </c>
      <c r="R3416" s="11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6000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0</v>
      </c>
      <c r="P3417" s="24">
        <f t="shared" si="266"/>
        <v>2.78</v>
      </c>
      <c r="Q3417" s="12" t="s">
        <v>8315</v>
      </c>
      <c r="R3417" s="11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15000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0</v>
      </c>
      <c r="P3418" s="24">
        <f t="shared" si="266"/>
        <v>0.83</v>
      </c>
      <c r="Q3418" s="12" t="s">
        <v>8315</v>
      </c>
      <c r="R3418" s="11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500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5</v>
      </c>
      <c r="P3419" s="24">
        <f t="shared" si="266"/>
        <v>0.56000000000000005</v>
      </c>
      <c r="Q3419" s="12" t="s">
        <v>8315</v>
      </c>
      <c r="R3419" s="11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35000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0</v>
      </c>
      <c r="P3420" s="24">
        <f t="shared" si="266"/>
        <v>0.45</v>
      </c>
      <c r="Q3420" s="12" t="s">
        <v>8315</v>
      </c>
      <c r="R3420" s="11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20000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0</v>
      </c>
      <c r="P3421" s="24">
        <f t="shared" si="266"/>
        <v>0.54</v>
      </c>
      <c r="Q3421" s="12" t="s">
        <v>8315</v>
      </c>
      <c r="R3421" s="1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3000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</v>
      </c>
      <c r="P3422" s="24">
        <f t="shared" si="266"/>
        <v>0.74</v>
      </c>
      <c r="Q3422" s="12" t="s">
        <v>8315</v>
      </c>
      <c r="R3422" s="11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3500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</v>
      </c>
      <c r="P3423" s="24">
        <f t="shared" si="266"/>
        <v>0.26</v>
      </c>
      <c r="Q3423" s="12" t="s">
        <v>8315</v>
      </c>
      <c r="R3423" s="11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3250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</v>
      </c>
      <c r="P3424" s="24">
        <f t="shared" si="266"/>
        <v>0.54</v>
      </c>
      <c r="Q3424" s="12" t="s">
        <v>8315</v>
      </c>
      <c r="R3424" s="11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5000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</v>
      </c>
      <c r="P3425" s="24">
        <f t="shared" si="266"/>
        <v>2.5</v>
      </c>
      <c r="Q3425" s="12" t="s">
        <v>8315</v>
      </c>
      <c r="R3425" s="11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150000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0</v>
      </c>
      <c r="P3426" s="24">
        <f t="shared" si="266"/>
        <v>0.33</v>
      </c>
      <c r="Q3426" s="12" t="s">
        <v>8315</v>
      </c>
      <c r="R3426" s="11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1000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3</v>
      </c>
      <c r="P3427" s="24">
        <f t="shared" si="266"/>
        <v>0.24</v>
      </c>
      <c r="Q3427" s="12" t="s">
        <v>8315</v>
      </c>
      <c r="R3427" s="11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100000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0</v>
      </c>
      <c r="P3428" s="24">
        <f t="shared" si="266"/>
        <v>0.28999999999999998</v>
      </c>
      <c r="Q3428" s="12" t="s">
        <v>8315</v>
      </c>
      <c r="R3428" s="11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2000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</v>
      </c>
      <c r="P3429" s="24">
        <f t="shared" si="266"/>
        <v>0.86</v>
      </c>
      <c r="Q3429" s="12" t="s">
        <v>8315</v>
      </c>
      <c r="R3429" s="11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2500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</v>
      </c>
      <c r="P3430" s="24">
        <f t="shared" si="266"/>
        <v>0.49</v>
      </c>
      <c r="Q3430" s="12" t="s">
        <v>8315</v>
      </c>
      <c r="R3430" s="11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1000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3</v>
      </c>
      <c r="P3431" s="24">
        <f t="shared" si="266"/>
        <v>2.08</v>
      </c>
      <c r="Q3431" s="12" t="s">
        <v>8315</v>
      </c>
      <c r="R3431" s="1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500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5</v>
      </c>
      <c r="P3432" s="24">
        <f t="shared" si="266"/>
        <v>0.35</v>
      </c>
      <c r="Q3432" s="12" t="s">
        <v>8315</v>
      </c>
      <c r="R3432" s="11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3000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</v>
      </c>
      <c r="P3433" s="24">
        <f t="shared" si="266"/>
        <v>1.19</v>
      </c>
      <c r="Q3433" s="12" t="s">
        <v>8315</v>
      </c>
      <c r="R3433" s="11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2500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</v>
      </c>
      <c r="P3434" s="24">
        <f t="shared" si="266"/>
        <v>0.6</v>
      </c>
      <c r="Q3434" s="12" t="s">
        <v>8315</v>
      </c>
      <c r="R3434" s="11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4000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</v>
      </c>
      <c r="P3435" s="24">
        <f t="shared" si="266"/>
        <v>0.35</v>
      </c>
      <c r="Q3435" s="12" t="s">
        <v>8315</v>
      </c>
      <c r="R3435" s="11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26000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0</v>
      </c>
      <c r="P3436" s="24">
        <f t="shared" si="266"/>
        <v>0.15</v>
      </c>
      <c r="Q3436" s="12" t="s">
        <v>8315</v>
      </c>
      <c r="R3436" s="11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15000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0</v>
      </c>
      <c r="P3437" s="24">
        <f t="shared" si="266"/>
        <v>1.32</v>
      </c>
      <c r="Q3437" s="12" t="s">
        <v>8315</v>
      </c>
      <c r="R3437" s="11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1000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2</v>
      </c>
      <c r="P3438" s="24">
        <f t="shared" si="266"/>
        <v>0.65</v>
      </c>
      <c r="Q3438" s="12" t="s">
        <v>8315</v>
      </c>
      <c r="R3438" s="11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500000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0</v>
      </c>
      <c r="P3439" s="24">
        <f t="shared" si="266"/>
        <v>0.67</v>
      </c>
      <c r="Q3439" s="12" t="s">
        <v>8315</v>
      </c>
      <c r="R3439" s="11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5</v>
      </c>
      <c r="P3440" s="24">
        <f t="shared" si="266"/>
        <v>1.64</v>
      </c>
      <c r="Q3440" s="12" t="s">
        <v>8315</v>
      </c>
      <c r="R3440" s="11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1250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2</v>
      </c>
      <c r="P3441" s="24">
        <f t="shared" si="266"/>
        <v>1.28</v>
      </c>
      <c r="Q3441" s="12" t="s">
        <v>8315</v>
      </c>
      <c r="R3441" s="1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3000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</v>
      </c>
      <c r="P3442" s="24">
        <f t="shared" si="266"/>
        <v>0.27</v>
      </c>
      <c r="Q3442" s="12" t="s">
        <v>8315</v>
      </c>
      <c r="R3442" s="11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0</v>
      </c>
      <c r="P3443" s="24">
        <f t="shared" si="266"/>
        <v>0.51</v>
      </c>
      <c r="Q3443" s="12" t="s">
        <v>8315</v>
      </c>
      <c r="R3443" s="11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3000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</v>
      </c>
      <c r="P3444" s="24">
        <f t="shared" si="266"/>
        <v>2.63</v>
      </c>
      <c r="Q3444" s="12" t="s">
        <v>8315</v>
      </c>
      <c r="R3444" s="11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5000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0</v>
      </c>
      <c r="P3445" s="24">
        <f t="shared" si="266"/>
        <v>0.47</v>
      </c>
      <c r="Q3445" s="12" t="s">
        <v>8315</v>
      </c>
      <c r="R3445" s="11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2000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1</v>
      </c>
      <c r="P3446" s="24">
        <f t="shared" si="266"/>
        <v>1.05</v>
      </c>
      <c r="Q3446" s="12" t="s">
        <v>8315</v>
      </c>
      <c r="R3446" s="11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0</v>
      </c>
      <c r="P3447" s="24">
        <f t="shared" si="266"/>
        <v>0.68</v>
      </c>
      <c r="Q3447" s="12" t="s">
        <v>8315</v>
      </c>
      <c r="R3447" s="11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3000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</v>
      </c>
      <c r="P3448" s="24">
        <f t="shared" si="266"/>
        <v>0.84</v>
      </c>
      <c r="Q3448" s="12" t="s">
        <v>8315</v>
      </c>
      <c r="R3448" s="11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2000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</v>
      </c>
      <c r="P3449" s="24">
        <f t="shared" si="266"/>
        <v>1.5</v>
      </c>
      <c r="Q3449" s="12" t="s">
        <v>8315</v>
      </c>
      <c r="R3449" s="11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5000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0</v>
      </c>
      <c r="P3450" s="24">
        <f t="shared" si="266"/>
        <v>0.47</v>
      </c>
      <c r="Q3450" s="12" t="s">
        <v>8315</v>
      </c>
      <c r="R3450" s="11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5000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0</v>
      </c>
      <c r="P3451" s="24">
        <f t="shared" si="266"/>
        <v>1.05</v>
      </c>
      <c r="Q3451" s="12" t="s">
        <v>8315</v>
      </c>
      <c r="R3451" s="1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10000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0</v>
      </c>
      <c r="P3452" s="24">
        <f t="shared" si="266"/>
        <v>0.54</v>
      </c>
      <c r="Q3452" s="12" t="s">
        <v>8315</v>
      </c>
      <c r="R3452" s="11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50000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0</v>
      </c>
      <c r="P3453" s="24">
        <f t="shared" si="266"/>
        <v>1.25</v>
      </c>
      <c r="Q3453" s="12" t="s">
        <v>8315</v>
      </c>
      <c r="R3453" s="11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2500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</v>
      </c>
      <c r="P3454" s="24">
        <f t="shared" si="266"/>
        <v>0.54</v>
      </c>
      <c r="Q3454" s="12" t="s">
        <v>8315</v>
      </c>
      <c r="R3454" s="11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7500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0</v>
      </c>
      <c r="P3455" s="24">
        <f t="shared" si="266"/>
        <v>1.43</v>
      </c>
      <c r="Q3455" s="12" t="s">
        <v>8315</v>
      </c>
      <c r="R3455" s="11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2000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</v>
      </c>
      <c r="P3456" s="24">
        <f t="shared" si="266"/>
        <v>0.95</v>
      </c>
      <c r="Q3456" s="12" t="s">
        <v>8315</v>
      </c>
      <c r="R3456" s="11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3000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</v>
      </c>
      <c r="P3457" s="24">
        <f t="shared" si="266"/>
        <v>0.28999999999999998</v>
      </c>
      <c r="Q3457" s="12" t="s">
        <v>8315</v>
      </c>
      <c r="R3457" s="11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500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4</v>
      </c>
      <c r="P3458" s="24">
        <f t="shared" si="266"/>
        <v>1.25</v>
      </c>
      <c r="Q3458" s="12" t="s">
        <v>8315</v>
      </c>
      <c r="R3458" s="11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5000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0</v>
      </c>
      <c r="P3459" s="24">
        <f t="shared" ref="P3459:P3522" si="271">IFERROR(ROUND(E3459/L3459,2),0)</f>
        <v>0.36</v>
      </c>
      <c r="Q3459" s="12" t="s">
        <v>8315</v>
      </c>
      <c r="R3459" s="11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50000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0</v>
      </c>
      <c r="P3460" s="24">
        <f t="shared" si="271"/>
        <v>0.74</v>
      </c>
      <c r="Q3460" s="12" t="s">
        <v>8315</v>
      </c>
      <c r="R3460" s="11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180000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0</v>
      </c>
      <c r="P3461" s="24">
        <f t="shared" si="271"/>
        <v>0.56000000000000005</v>
      </c>
      <c r="Q3461" s="12" t="s">
        <v>8315</v>
      </c>
      <c r="R3461" s="1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150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13</v>
      </c>
      <c r="P3462" s="24">
        <f t="shared" si="271"/>
        <v>1.05</v>
      </c>
      <c r="Q3462" s="12" t="s">
        <v>8315</v>
      </c>
      <c r="R3462" s="11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10000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0</v>
      </c>
      <c r="P3463" s="24">
        <f t="shared" si="271"/>
        <v>1.67</v>
      </c>
      <c r="Q3463" s="12" t="s">
        <v>8315</v>
      </c>
      <c r="R3463" s="11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110000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0</v>
      </c>
      <c r="P3464" s="24">
        <f t="shared" si="271"/>
        <v>1.18</v>
      </c>
      <c r="Q3464" s="12" t="s">
        <v>8315</v>
      </c>
      <c r="R3464" s="11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20000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0</v>
      </c>
      <c r="P3465" s="24">
        <f t="shared" si="271"/>
        <v>0.17</v>
      </c>
      <c r="Q3465" s="12" t="s">
        <v>8315</v>
      </c>
      <c r="R3465" s="11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250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8</v>
      </c>
      <c r="P3466" s="24">
        <f t="shared" si="271"/>
        <v>0.2</v>
      </c>
      <c r="Q3466" s="12" t="s">
        <v>8315</v>
      </c>
      <c r="R3466" s="11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0</v>
      </c>
      <c r="P3467" s="24">
        <f t="shared" si="271"/>
        <v>0.5</v>
      </c>
      <c r="Q3467" s="12" t="s">
        <v>8315</v>
      </c>
      <c r="R3467" s="11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5000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0</v>
      </c>
      <c r="P3468" s="24">
        <f t="shared" si="271"/>
        <v>0.3</v>
      </c>
      <c r="Q3468" s="12" t="s">
        <v>8315</v>
      </c>
      <c r="R3468" s="11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1000000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0</v>
      </c>
      <c r="P3469" s="24">
        <f t="shared" si="271"/>
        <v>0.36</v>
      </c>
      <c r="Q3469" s="12" t="s">
        <v>8315</v>
      </c>
      <c r="R3469" s="11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0</v>
      </c>
      <c r="P3470" s="24">
        <f t="shared" si="271"/>
        <v>1</v>
      </c>
      <c r="Q3470" s="12" t="s">
        <v>8315</v>
      </c>
      <c r="R3470" s="11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2</v>
      </c>
      <c r="P3471" s="24">
        <f t="shared" si="271"/>
        <v>0.25</v>
      </c>
      <c r="Q3471" s="12" t="s">
        <v>8315</v>
      </c>
      <c r="R3471" s="1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20000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0</v>
      </c>
      <c r="P3472" s="24">
        <f t="shared" si="271"/>
        <v>1.78</v>
      </c>
      <c r="Q3472" s="12" t="s">
        <v>8315</v>
      </c>
      <c r="R3472" s="11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0</v>
      </c>
      <c r="P3473" s="24">
        <f t="shared" si="271"/>
        <v>0.5</v>
      </c>
      <c r="Q3473" s="12" t="s">
        <v>8315</v>
      </c>
      <c r="R3473" s="11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1500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</v>
      </c>
      <c r="P3474" s="24">
        <f t="shared" si="271"/>
        <v>0.65</v>
      </c>
      <c r="Q3474" s="12" t="s">
        <v>8315</v>
      </c>
      <c r="R3474" s="11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18000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0</v>
      </c>
      <c r="P3475" s="24">
        <f t="shared" si="271"/>
        <v>0.45</v>
      </c>
      <c r="Q3475" s="12" t="s">
        <v>8315</v>
      </c>
      <c r="R3475" s="11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12000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0</v>
      </c>
      <c r="P3476" s="24">
        <f t="shared" si="271"/>
        <v>0.38</v>
      </c>
      <c r="Q3476" s="12" t="s">
        <v>8315</v>
      </c>
      <c r="R3476" s="11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</v>
      </c>
      <c r="P3477" s="24">
        <f t="shared" si="271"/>
        <v>0.88</v>
      </c>
      <c r="Q3477" s="12" t="s">
        <v>8315</v>
      </c>
      <c r="R3477" s="11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15000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0</v>
      </c>
      <c r="P3478" s="24">
        <f t="shared" si="271"/>
        <v>2.5</v>
      </c>
      <c r="Q3478" s="12" t="s">
        <v>8315</v>
      </c>
      <c r="R3478" s="11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1750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</v>
      </c>
      <c r="P3479" s="24">
        <f t="shared" si="271"/>
        <v>0.38</v>
      </c>
      <c r="Q3479" s="12" t="s">
        <v>8315</v>
      </c>
      <c r="R3479" s="11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0</v>
      </c>
      <c r="P3480" s="24">
        <f t="shared" si="271"/>
        <v>0.26</v>
      </c>
      <c r="Q3480" s="12" t="s">
        <v>8315</v>
      </c>
      <c r="R3480" s="11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450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3</v>
      </c>
      <c r="P3481" s="24">
        <f t="shared" si="271"/>
        <v>0.27</v>
      </c>
      <c r="Q3481" s="12" t="s">
        <v>8315</v>
      </c>
      <c r="R3481" s="1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2</v>
      </c>
      <c r="P3482" s="24">
        <f t="shared" si="271"/>
        <v>1.1499999999999999</v>
      </c>
      <c r="Q3482" s="12" t="s">
        <v>8315</v>
      </c>
      <c r="R3482" s="11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1500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</v>
      </c>
      <c r="P3483" s="24">
        <f t="shared" si="271"/>
        <v>0.16</v>
      </c>
      <c r="Q3483" s="12" t="s">
        <v>8315</v>
      </c>
      <c r="R3483" s="11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700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2</v>
      </c>
      <c r="P3484" s="24">
        <f t="shared" si="271"/>
        <v>0.19</v>
      </c>
      <c r="Q3484" s="12" t="s">
        <v>8315</v>
      </c>
      <c r="R3484" s="11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150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10</v>
      </c>
      <c r="P3485" s="24">
        <f t="shared" si="271"/>
        <v>0.11</v>
      </c>
      <c r="Q3485" s="12" t="s">
        <v>8315</v>
      </c>
      <c r="R3485" s="11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5000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0</v>
      </c>
      <c r="P3486" s="24">
        <f t="shared" si="271"/>
        <v>0.34</v>
      </c>
      <c r="Q3486" s="12" t="s">
        <v>8315</v>
      </c>
      <c r="R3486" s="11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0</v>
      </c>
      <c r="P3487" s="24">
        <f t="shared" si="271"/>
        <v>0.48</v>
      </c>
      <c r="Q3487" s="12" t="s">
        <v>8315</v>
      </c>
      <c r="R3487" s="11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0</v>
      </c>
      <c r="P3488" s="24">
        <f t="shared" si="271"/>
        <v>0.25</v>
      </c>
      <c r="Q3488" s="12" t="s">
        <v>8315</v>
      </c>
      <c r="R3488" s="11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13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100</v>
      </c>
      <c r="P3489" s="24">
        <f t="shared" si="271"/>
        <v>0.2</v>
      </c>
      <c r="Q3489" s="12" t="s">
        <v>8315</v>
      </c>
      <c r="R3489" s="11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130</v>
      </c>
      <c r="P3490" s="24">
        <f t="shared" si="271"/>
        <v>0.45</v>
      </c>
      <c r="Q3490" s="12" t="s">
        <v>8315</v>
      </c>
      <c r="R3490" s="11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100000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0</v>
      </c>
      <c r="P3491" s="24">
        <f t="shared" si="271"/>
        <v>0.17</v>
      </c>
      <c r="Q3491" s="12" t="s">
        <v>8315</v>
      </c>
      <c r="R3491" s="1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0</v>
      </c>
      <c r="P3492" s="24">
        <f t="shared" si="271"/>
        <v>0.44</v>
      </c>
      <c r="Q3492" s="12" t="s">
        <v>8315</v>
      </c>
      <c r="R3492" s="11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</v>
      </c>
      <c r="P3493" s="24">
        <f t="shared" si="271"/>
        <v>1.2</v>
      </c>
      <c r="Q3493" s="12" t="s">
        <v>8315</v>
      </c>
      <c r="R3493" s="11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110000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0</v>
      </c>
      <c r="P3494" s="24">
        <f t="shared" si="271"/>
        <v>0.31</v>
      </c>
      <c r="Q3494" s="12" t="s">
        <v>8315</v>
      </c>
      <c r="R3494" s="11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8000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0</v>
      </c>
      <c r="P3495" s="24">
        <f t="shared" si="271"/>
        <v>0.38</v>
      </c>
      <c r="Q3495" s="12" t="s">
        <v>8315</v>
      </c>
      <c r="R3495" s="11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88888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0</v>
      </c>
      <c r="P3496" s="24">
        <f t="shared" si="271"/>
        <v>0.85</v>
      </c>
      <c r="Q3496" s="12" t="s">
        <v>8315</v>
      </c>
      <c r="R3496" s="11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0</v>
      </c>
      <c r="P3497" s="24">
        <f t="shared" si="271"/>
        <v>0.15</v>
      </c>
      <c r="Q3497" s="12" t="s">
        <v>8315</v>
      </c>
      <c r="R3497" s="11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0</v>
      </c>
      <c r="P3498" s="24">
        <f t="shared" si="271"/>
        <v>0.14000000000000001</v>
      </c>
      <c r="Q3498" s="12" t="s">
        <v>8315</v>
      </c>
      <c r="R3498" s="11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0</v>
      </c>
      <c r="P3499" s="24">
        <f t="shared" si="271"/>
        <v>0.22</v>
      </c>
      <c r="Q3499" s="12" t="s">
        <v>8315</v>
      </c>
      <c r="R3499" s="11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4100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0</v>
      </c>
      <c r="P3500" s="24">
        <f t="shared" si="271"/>
        <v>0.26</v>
      </c>
      <c r="Q3500" s="12" t="s">
        <v>8315</v>
      </c>
      <c r="R3500" s="11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</v>
      </c>
      <c r="P3501" s="24">
        <f t="shared" si="271"/>
        <v>0.31</v>
      </c>
      <c r="Q3501" s="12" t="s">
        <v>8315</v>
      </c>
      <c r="R3501" s="1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5000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0</v>
      </c>
      <c r="P3502" s="24">
        <f t="shared" si="271"/>
        <v>0.26</v>
      </c>
      <c r="Q3502" s="12" t="s">
        <v>8315</v>
      </c>
      <c r="R3502" s="11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0</v>
      </c>
      <c r="P3503" s="24">
        <f t="shared" si="271"/>
        <v>0.26</v>
      </c>
      <c r="Q3503" s="12" t="s">
        <v>8315</v>
      </c>
      <c r="R3503" s="11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70000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0</v>
      </c>
      <c r="P3504" s="24">
        <f t="shared" si="271"/>
        <v>0.32</v>
      </c>
      <c r="Q3504" s="12" t="s">
        <v>8315</v>
      </c>
      <c r="R3504" s="11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3000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0</v>
      </c>
      <c r="P3505" s="24">
        <f t="shared" si="271"/>
        <v>0.26</v>
      </c>
      <c r="Q3505" s="12" t="s">
        <v>8315</v>
      </c>
      <c r="R3505" s="11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500000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0</v>
      </c>
      <c r="P3506" s="24">
        <f t="shared" si="271"/>
        <v>1.25</v>
      </c>
      <c r="Q3506" s="12" t="s">
        <v>8315</v>
      </c>
      <c r="R3506" s="11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4400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0</v>
      </c>
      <c r="P3507" s="24">
        <f t="shared" si="271"/>
        <v>0.26</v>
      </c>
      <c r="Q3507" s="12" t="s">
        <v>8315</v>
      </c>
      <c r="R3507" s="11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10000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0</v>
      </c>
      <c r="P3508" s="24">
        <f t="shared" si="271"/>
        <v>0.34</v>
      </c>
      <c r="Q3508" s="12" t="s">
        <v>8315</v>
      </c>
      <c r="R3508" s="11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0</v>
      </c>
      <c r="P3509" s="24">
        <f t="shared" si="271"/>
        <v>0.14000000000000001</v>
      </c>
      <c r="Q3509" s="12" t="s">
        <v>8315</v>
      </c>
      <c r="R3509" s="11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5000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0</v>
      </c>
      <c r="P3510" s="24">
        <f t="shared" si="271"/>
        <v>0.67</v>
      </c>
      <c r="Q3510" s="12" t="s">
        <v>8315</v>
      </c>
      <c r="R3510" s="11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5000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0</v>
      </c>
      <c r="P3511" s="24">
        <f t="shared" si="271"/>
        <v>0.3</v>
      </c>
      <c r="Q3511" s="12" t="s">
        <v>8315</v>
      </c>
      <c r="R3511" s="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</v>
      </c>
      <c r="P3512" s="24">
        <f t="shared" si="271"/>
        <v>0.67</v>
      </c>
      <c r="Q3512" s="12" t="s">
        <v>8315</v>
      </c>
      <c r="R3512" s="11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5000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0</v>
      </c>
      <c r="P3513" s="24">
        <f t="shared" si="271"/>
        <v>0.53</v>
      </c>
      <c r="Q3513" s="12" t="s">
        <v>8315</v>
      </c>
      <c r="R3513" s="11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11999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0</v>
      </c>
      <c r="P3514" s="24">
        <f t="shared" si="271"/>
        <v>0.59</v>
      </c>
      <c r="Q3514" s="12" t="s">
        <v>8315</v>
      </c>
      <c r="R3514" s="11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38000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0</v>
      </c>
      <c r="P3515" s="24">
        <f t="shared" si="271"/>
        <v>0.23</v>
      </c>
      <c r="Q3515" s="12" t="s">
        <v>8315</v>
      </c>
      <c r="R3515" s="11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100</v>
      </c>
      <c r="P3516" s="24">
        <f t="shared" si="271"/>
        <v>1</v>
      </c>
      <c r="Q3516" s="12" t="s">
        <v>8315</v>
      </c>
      <c r="R3516" s="11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650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2</v>
      </c>
      <c r="P3517" s="24">
        <f t="shared" si="271"/>
        <v>0.22</v>
      </c>
      <c r="Q3517" s="12" t="s">
        <v>8315</v>
      </c>
      <c r="R3517" s="11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750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</v>
      </c>
      <c r="P3518" s="24">
        <f t="shared" si="271"/>
        <v>0.91</v>
      </c>
      <c r="Q3518" s="12" t="s">
        <v>8315</v>
      </c>
      <c r="R3518" s="11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6000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0</v>
      </c>
      <c r="P3519" s="24">
        <f t="shared" si="271"/>
        <v>0.77</v>
      </c>
      <c r="Q3519" s="12" t="s">
        <v>8315</v>
      </c>
      <c r="R3519" s="11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2000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</v>
      </c>
      <c r="P3520" s="24">
        <f t="shared" si="271"/>
        <v>0.3</v>
      </c>
      <c r="Q3520" s="12" t="s">
        <v>8315</v>
      </c>
      <c r="R3520" s="11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175000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0</v>
      </c>
      <c r="P3521" s="24">
        <f t="shared" si="271"/>
        <v>0.36</v>
      </c>
      <c r="Q3521" s="12" t="s">
        <v>8315</v>
      </c>
      <c r="R3521" s="1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2250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0</v>
      </c>
      <c r="P3522" s="24">
        <f t="shared" si="271"/>
        <v>0.48</v>
      </c>
      <c r="Q3522" s="12" t="s">
        <v>8315</v>
      </c>
      <c r="R3522" s="11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10000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0</v>
      </c>
      <c r="P3523" s="24">
        <f t="shared" ref="P3523:P3586" si="276">IFERROR(ROUND(E3523/L3523,2),0)</f>
        <v>0.77</v>
      </c>
      <c r="Q3523" s="12" t="s">
        <v>8315</v>
      </c>
      <c r="R3523" s="11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5050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0</v>
      </c>
      <c r="P3524" s="24">
        <f t="shared" si="276"/>
        <v>0.28999999999999998</v>
      </c>
      <c r="Q3524" s="12" t="s">
        <v>8315</v>
      </c>
      <c r="R3524" s="11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2500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0</v>
      </c>
      <c r="P3525" s="24">
        <f t="shared" si="276"/>
        <v>0.13</v>
      </c>
      <c r="Q3525" s="12" t="s">
        <v>8315</v>
      </c>
      <c r="R3525" s="11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20000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0</v>
      </c>
      <c r="P3526" s="24">
        <f t="shared" si="276"/>
        <v>0.14000000000000001</v>
      </c>
      <c r="Q3526" s="12" t="s">
        <v>8315</v>
      </c>
      <c r="R3526" s="11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42500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0</v>
      </c>
      <c r="P3527" s="24">
        <f t="shared" si="276"/>
        <v>1.43</v>
      </c>
      <c r="Q3527" s="12" t="s">
        <v>8315</v>
      </c>
      <c r="R3527" s="11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20000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0</v>
      </c>
      <c r="P3528" s="24">
        <f t="shared" si="276"/>
        <v>0.28999999999999998</v>
      </c>
      <c r="Q3528" s="12" t="s">
        <v>8315</v>
      </c>
      <c r="R3528" s="11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200</v>
      </c>
      <c r="P3529" s="24">
        <f t="shared" si="276"/>
        <v>0.12</v>
      </c>
      <c r="Q3529" s="12" t="s">
        <v>8315</v>
      </c>
      <c r="R3529" s="11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22000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0</v>
      </c>
      <c r="P3530" s="24">
        <f t="shared" si="276"/>
        <v>0.27</v>
      </c>
      <c r="Q3530" s="12" t="s">
        <v>8315</v>
      </c>
      <c r="R3530" s="11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0</v>
      </c>
      <c r="P3531" s="24">
        <f t="shared" si="276"/>
        <v>0.56000000000000005</v>
      </c>
      <c r="Q3531" s="12" t="s">
        <v>8315</v>
      </c>
      <c r="R3531" s="1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5000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0</v>
      </c>
      <c r="P3532" s="24">
        <f t="shared" si="276"/>
        <v>0.45</v>
      </c>
      <c r="Q3532" s="12" t="s">
        <v>8315</v>
      </c>
      <c r="R3532" s="11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50000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0</v>
      </c>
      <c r="P3533" s="24">
        <f t="shared" si="276"/>
        <v>0.38</v>
      </c>
      <c r="Q3533" s="12" t="s">
        <v>8315</v>
      </c>
      <c r="R3533" s="11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1500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</v>
      </c>
      <c r="P3534" s="24">
        <f t="shared" si="276"/>
        <v>0.37</v>
      </c>
      <c r="Q3534" s="12" t="s">
        <v>8315</v>
      </c>
      <c r="R3534" s="11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3000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0</v>
      </c>
      <c r="P3535" s="24">
        <f t="shared" si="276"/>
        <v>1.25</v>
      </c>
      <c r="Q3535" s="12" t="s">
        <v>8315</v>
      </c>
      <c r="R3535" s="11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</v>
      </c>
      <c r="P3536" s="24">
        <f t="shared" si="276"/>
        <v>0.05</v>
      </c>
      <c r="Q3536" s="12" t="s">
        <v>8315</v>
      </c>
      <c r="R3536" s="11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5</v>
      </c>
      <c r="P3537" s="24">
        <f t="shared" si="276"/>
        <v>0.22</v>
      </c>
      <c r="Q3537" s="12" t="s">
        <v>8315</v>
      </c>
      <c r="R3537" s="11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25000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0</v>
      </c>
      <c r="P3538" s="24">
        <f t="shared" si="276"/>
        <v>0.59</v>
      </c>
      <c r="Q3538" s="12" t="s">
        <v>8315</v>
      </c>
      <c r="R3538" s="11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25000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0</v>
      </c>
      <c r="P3539" s="24">
        <f t="shared" si="276"/>
        <v>0.36</v>
      </c>
      <c r="Q3539" s="12" t="s">
        <v>8315</v>
      </c>
      <c r="R3539" s="11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1500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</v>
      </c>
      <c r="P3540" s="24">
        <f t="shared" si="276"/>
        <v>0.12</v>
      </c>
      <c r="Q3540" s="12" t="s">
        <v>8315</v>
      </c>
      <c r="R3540" s="11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1250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</v>
      </c>
      <c r="P3541" s="24">
        <f t="shared" si="276"/>
        <v>0.77</v>
      </c>
      <c r="Q3541" s="12" t="s">
        <v>8315</v>
      </c>
      <c r="R3541" s="1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0</v>
      </c>
      <c r="P3542" s="24">
        <f t="shared" si="276"/>
        <v>1.25</v>
      </c>
      <c r="Q3542" s="12" t="s">
        <v>8315</v>
      </c>
      <c r="R3542" s="11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1500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</v>
      </c>
      <c r="P3543" s="24">
        <f t="shared" si="276"/>
        <v>0.31</v>
      </c>
      <c r="Q3543" s="12" t="s">
        <v>8315</v>
      </c>
      <c r="R3543" s="11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100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</v>
      </c>
      <c r="P3544" s="24">
        <f t="shared" si="276"/>
        <v>0.12</v>
      </c>
      <c r="Q3544" s="12" t="s">
        <v>8315</v>
      </c>
      <c r="R3544" s="11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600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2</v>
      </c>
      <c r="P3545" s="24">
        <f t="shared" si="276"/>
        <v>0.34</v>
      </c>
      <c r="Q3545" s="12" t="s">
        <v>8315</v>
      </c>
      <c r="R3545" s="11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2</v>
      </c>
      <c r="P3546" s="24">
        <f t="shared" si="276"/>
        <v>0.42</v>
      </c>
      <c r="Q3546" s="12" t="s">
        <v>8315</v>
      </c>
      <c r="R3546" s="11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0</v>
      </c>
      <c r="P3547" s="24">
        <f t="shared" si="276"/>
        <v>1.25</v>
      </c>
      <c r="Q3547" s="12" t="s">
        <v>8315</v>
      </c>
      <c r="R3547" s="11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18000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0</v>
      </c>
      <c r="P3548" s="24">
        <f t="shared" si="276"/>
        <v>0.53</v>
      </c>
      <c r="Q3548" s="12" t="s">
        <v>8315</v>
      </c>
      <c r="R3548" s="11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0</v>
      </c>
      <c r="P3549" s="24">
        <f t="shared" si="276"/>
        <v>0.03</v>
      </c>
      <c r="Q3549" s="12" t="s">
        <v>8315</v>
      </c>
      <c r="R3549" s="11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8000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0</v>
      </c>
      <c r="P3550" s="24">
        <f t="shared" si="276"/>
        <v>0.77</v>
      </c>
      <c r="Q3550" s="12" t="s">
        <v>8315</v>
      </c>
      <c r="R3550" s="11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800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</v>
      </c>
      <c r="P3551" s="24">
        <f t="shared" si="276"/>
        <v>0.24</v>
      </c>
      <c r="Q3551" s="12" t="s">
        <v>8315</v>
      </c>
      <c r="R3551" s="1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3000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0</v>
      </c>
      <c r="P3552" s="24">
        <f t="shared" si="276"/>
        <v>0.16</v>
      </c>
      <c r="Q3552" s="12" t="s">
        <v>8315</v>
      </c>
      <c r="R3552" s="11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3500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0</v>
      </c>
      <c r="P3553" s="24">
        <f t="shared" si="276"/>
        <v>0.4</v>
      </c>
      <c r="Q3553" s="12" t="s">
        <v>8315</v>
      </c>
      <c r="R3553" s="11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0</v>
      </c>
      <c r="P3554" s="24">
        <f t="shared" si="276"/>
        <v>0.45</v>
      </c>
      <c r="Q3554" s="12" t="s">
        <v>8315</v>
      </c>
      <c r="R3554" s="11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2995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0</v>
      </c>
      <c r="P3555" s="24">
        <f t="shared" si="276"/>
        <v>0.08</v>
      </c>
      <c r="Q3555" s="12" t="s">
        <v>8315</v>
      </c>
      <c r="R3555" s="11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200000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0</v>
      </c>
      <c r="P3556" s="24">
        <f t="shared" si="276"/>
        <v>0.15</v>
      </c>
      <c r="Q3556" s="12" t="s">
        <v>8315</v>
      </c>
      <c r="R3556" s="11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500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2</v>
      </c>
      <c r="P3557" s="24">
        <f t="shared" si="276"/>
        <v>0.56999999999999995</v>
      </c>
      <c r="Q3557" s="12" t="s">
        <v>8315</v>
      </c>
      <c r="R3557" s="11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</v>
      </c>
      <c r="P3558" s="24">
        <f t="shared" si="276"/>
        <v>0.4</v>
      </c>
      <c r="Q3558" s="12" t="s">
        <v>8315</v>
      </c>
      <c r="R3558" s="11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60000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0</v>
      </c>
      <c r="P3559" s="24">
        <f t="shared" si="276"/>
        <v>0.01</v>
      </c>
      <c r="Q3559" s="12" t="s">
        <v>8315</v>
      </c>
      <c r="R3559" s="11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0</v>
      </c>
      <c r="P3560" s="24">
        <f t="shared" si="276"/>
        <v>0.32</v>
      </c>
      <c r="Q3560" s="12" t="s">
        <v>8315</v>
      </c>
      <c r="R3560" s="11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0</v>
      </c>
      <c r="P3561" s="24">
        <f t="shared" si="276"/>
        <v>0.28999999999999998</v>
      </c>
      <c r="Q3561" s="12" t="s">
        <v>8315</v>
      </c>
      <c r="R3561" s="1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28000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0</v>
      </c>
      <c r="P3562" s="24">
        <f t="shared" si="276"/>
        <v>0.09</v>
      </c>
      <c r="Q3562" s="12" t="s">
        <v>8315</v>
      </c>
      <c r="R3562" s="11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50000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0</v>
      </c>
      <c r="P3563" s="24">
        <f t="shared" si="276"/>
        <v>0.11</v>
      </c>
      <c r="Q3563" s="12" t="s">
        <v>8315</v>
      </c>
      <c r="R3563" s="11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500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</v>
      </c>
      <c r="P3564" s="24">
        <f t="shared" si="276"/>
        <v>0.19</v>
      </c>
      <c r="Q3564" s="12" t="s">
        <v>8315</v>
      </c>
      <c r="R3564" s="11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20000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0</v>
      </c>
      <c r="P3565" s="24">
        <f t="shared" si="276"/>
        <v>0.24</v>
      </c>
      <c r="Q3565" s="12" t="s">
        <v>8315</v>
      </c>
      <c r="R3565" s="11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7000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0</v>
      </c>
      <c r="P3566" s="24">
        <f t="shared" si="276"/>
        <v>0.35</v>
      </c>
      <c r="Q3566" s="12" t="s">
        <v>8315</v>
      </c>
      <c r="R3566" s="11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3000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0</v>
      </c>
      <c r="P3567" s="24">
        <f t="shared" si="276"/>
        <v>0.5</v>
      </c>
      <c r="Q3567" s="12" t="s">
        <v>8315</v>
      </c>
      <c r="R3567" s="11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18000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0</v>
      </c>
      <c r="P3568" s="24">
        <f t="shared" si="276"/>
        <v>0.16</v>
      </c>
      <c r="Q3568" s="12" t="s">
        <v>8315</v>
      </c>
      <c r="R3568" s="11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5000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0</v>
      </c>
      <c r="P3569" s="24">
        <f t="shared" si="276"/>
        <v>0.15</v>
      </c>
      <c r="Q3569" s="12" t="s">
        <v>8315</v>
      </c>
      <c r="R3569" s="11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750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</v>
      </c>
      <c r="P3570" s="24">
        <f t="shared" si="276"/>
        <v>0.32</v>
      </c>
      <c r="Q3570" s="12" t="s">
        <v>8315</v>
      </c>
      <c r="R3570" s="11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0</v>
      </c>
      <c r="P3571" s="24">
        <f t="shared" si="276"/>
        <v>0.12</v>
      </c>
      <c r="Q3571" s="12" t="s">
        <v>8315</v>
      </c>
      <c r="R3571" s="1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5000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0</v>
      </c>
      <c r="P3572" s="24">
        <f t="shared" si="276"/>
        <v>0.19</v>
      </c>
      <c r="Q3572" s="12" t="s">
        <v>8315</v>
      </c>
      <c r="R3572" s="11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30000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0</v>
      </c>
      <c r="P3573" s="24">
        <f t="shared" si="276"/>
        <v>0.2</v>
      </c>
      <c r="Q3573" s="12" t="s">
        <v>8315</v>
      </c>
      <c r="R3573" s="11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780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</v>
      </c>
      <c r="P3574" s="24">
        <f t="shared" si="276"/>
        <v>0.56000000000000005</v>
      </c>
      <c r="Q3574" s="12" t="s">
        <v>8315</v>
      </c>
      <c r="R3574" s="11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4290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0</v>
      </c>
      <c r="P3575" s="24">
        <f t="shared" si="276"/>
        <v>0.06</v>
      </c>
      <c r="Q3575" s="12" t="s">
        <v>8315</v>
      </c>
      <c r="R3575" s="11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12999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0</v>
      </c>
      <c r="P3576" s="24">
        <f t="shared" si="276"/>
        <v>0.11</v>
      </c>
      <c r="Q3576" s="12" t="s">
        <v>8315</v>
      </c>
      <c r="R3576" s="11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</v>
      </c>
      <c r="P3577" s="24">
        <f t="shared" si="276"/>
        <v>0.05</v>
      </c>
      <c r="Q3577" s="12" t="s">
        <v>8315</v>
      </c>
      <c r="R3577" s="11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2100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0</v>
      </c>
      <c r="P3578" s="24">
        <f t="shared" si="276"/>
        <v>1</v>
      </c>
      <c r="Q3578" s="12" t="s">
        <v>8315</v>
      </c>
      <c r="R3578" s="11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8000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0</v>
      </c>
      <c r="P3579" s="24">
        <f t="shared" si="276"/>
        <v>0.19</v>
      </c>
      <c r="Q3579" s="12" t="s">
        <v>8315</v>
      </c>
      <c r="R3579" s="11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75000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0</v>
      </c>
      <c r="P3580" s="24">
        <f t="shared" si="276"/>
        <v>0.14000000000000001</v>
      </c>
      <c r="Q3580" s="12" t="s">
        <v>8315</v>
      </c>
      <c r="R3580" s="11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911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</v>
      </c>
      <c r="P3581" s="24">
        <f t="shared" si="276"/>
        <v>0.36</v>
      </c>
      <c r="Q3581" s="12" t="s">
        <v>8315</v>
      </c>
      <c r="R3581" s="1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5000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0</v>
      </c>
      <c r="P3582" s="24">
        <f t="shared" si="276"/>
        <v>0.19</v>
      </c>
      <c r="Q3582" s="12" t="s">
        <v>8315</v>
      </c>
      <c r="R3582" s="11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2000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0</v>
      </c>
      <c r="P3583" s="24">
        <f t="shared" si="276"/>
        <v>0.11</v>
      </c>
      <c r="Q3583" s="12" t="s">
        <v>8315</v>
      </c>
      <c r="R3583" s="11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1</v>
      </c>
      <c r="P3584" s="24">
        <f t="shared" si="276"/>
        <v>0.1</v>
      </c>
      <c r="Q3584" s="12" t="s">
        <v>8315</v>
      </c>
      <c r="R3584" s="11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10000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0</v>
      </c>
      <c r="P3585" s="24">
        <f t="shared" si="276"/>
        <v>0.21</v>
      </c>
      <c r="Q3585" s="12" t="s">
        <v>8315</v>
      </c>
      <c r="R3585" s="11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20000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0</v>
      </c>
      <c r="P3586" s="24">
        <f t="shared" si="276"/>
        <v>0.04</v>
      </c>
      <c r="Q3586" s="12" t="s">
        <v>8315</v>
      </c>
      <c r="R3586" s="11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25000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0</v>
      </c>
      <c r="P3587" s="24">
        <f t="shared" ref="P3587:P3650" si="281">IFERROR(ROUND(E3587/L3587,2),0)</f>
        <v>0.22</v>
      </c>
      <c r="Q3587" s="12" t="s">
        <v>8315</v>
      </c>
      <c r="R3587" s="11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</v>
      </c>
      <c r="P3588" s="24">
        <f t="shared" si="281"/>
        <v>0.09</v>
      </c>
      <c r="Q3588" s="12" t="s">
        <v>8315</v>
      </c>
      <c r="R3588" s="11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3000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0</v>
      </c>
      <c r="P3589" s="24">
        <f t="shared" si="281"/>
        <v>0.18</v>
      </c>
      <c r="Q3589" s="12" t="s">
        <v>8315</v>
      </c>
      <c r="R3589" s="11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50000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0</v>
      </c>
      <c r="P3590" s="24">
        <f t="shared" si="281"/>
        <v>0.45</v>
      </c>
      <c r="Q3590" s="12" t="s">
        <v>8315</v>
      </c>
      <c r="R3590" s="11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500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</v>
      </c>
      <c r="P3591" s="24">
        <f t="shared" si="281"/>
        <v>0.08</v>
      </c>
      <c r="Q3591" s="12" t="s">
        <v>8315</v>
      </c>
      <c r="R3591" s="1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3000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0</v>
      </c>
      <c r="P3592" s="24">
        <f t="shared" si="281"/>
        <v>7.0000000000000007E-2</v>
      </c>
      <c r="Q3592" s="12" t="s">
        <v>8315</v>
      </c>
      <c r="R3592" s="11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10000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0</v>
      </c>
      <c r="P3593" s="24">
        <f t="shared" si="281"/>
        <v>0.28000000000000003</v>
      </c>
      <c r="Q3593" s="12" t="s">
        <v>8315</v>
      </c>
      <c r="R3593" s="11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7500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0</v>
      </c>
      <c r="P3594" s="24">
        <f t="shared" si="281"/>
        <v>0.14000000000000001</v>
      </c>
      <c r="Q3594" s="12" t="s">
        <v>8315</v>
      </c>
      <c r="R3594" s="11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1500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0</v>
      </c>
      <c r="P3595" s="24">
        <f t="shared" si="281"/>
        <v>0.12</v>
      </c>
      <c r="Q3595" s="12" t="s">
        <v>8315</v>
      </c>
      <c r="R3595" s="11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5000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0</v>
      </c>
      <c r="P3596" s="24">
        <f t="shared" si="281"/>
        <v>0.14000000000000001</v>
      </c>
      <c r="Q3596" s="12" t="s">
        <v>8315</v>
      </c>
      <c r="R3596" s="11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0</v>
      </c>
      <c r="P3597" s="24">
        <f t="shared" si="281"/>
        <v>0.08</v>
      </c>
      <c r="Q3597" s="12" t="s">
        <v>8315</v>
      </c>
      <c r="R3597" s="11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2000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0</v>
      </c>
      <c r="P3598" s="24">
        <f t="shared" si="281"/>
        <v>0.33</v>
      </c>
      <c r="Q3598" s="12" t="s">
        <v>8315</v>
      </c>
      <c r="R3598" s="11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0</v>
      </c>
      <c r="P3599" s="24">
        <f t="shared" si="281"/>
        <v>0.15</v>
      </c>
      <c r="Q3599" s="12" t="s">
        <v>8315</v>
      </c>
      <c r="R3599" s="11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3000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0</v>
      </c>
      <c r="P3600" s="24">
        <f t="shared" si="281"/>
        <v>0.19</v>
      </c>
      <c r="Q3600" s="12" t="s">
        <v>8315</v>
      </c>
      <c r="R3600" s="11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0</v>
      </c>
      <c r="P3601" s="24">
        <f t="shared" si="281"/>
        <v>0.24</v>
      </c>
      <c r="Q3601" s="12" t="s">
        <v>8315</v>
      </c>
      <c r="R3601" s="1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50000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0</v>
      </c>
      <c r="P3602" s="24">
        <f t="shared" si="281"/>
        <v>1</v>
      </c>
      <c r="Q3602" s="12" t="s">
        <v>8315</v>
      </c>
      <c r="R3602" s="11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110000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0</v>
      </c>
      <c r="P3603" s="24">
        <f t="shared" si="281"/>
        <v>0.08</v>
      </c>
      <c r="Q3603" s="12" t="s">
        <v>8315</v>
      </c>
      <c r="R3603" s="11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0</v>
      </c>
      <c r="P3604" s="24">
        <f t="shared" si="281"/>
        <v>0.08</v>
      </c>
      <c r="Q3604" s="12" t="s">
        <v>8315</v>
      </c>
      <c r="R3604" s="11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2500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0</v>
      </c>
      <c r="P3605" s="24">
        <f t="shared" si="281"/>
        <v>0.05</v>
      </c>
      <c r="Q3605" s="12" t="s">
        <v>8315</v>
      </c>
      <c r="R3605" s="11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110000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0</v>
      </c>
      <c r="P3606" s="24">
        <f t="shared" si="281"/>
        <v>0.04</v>
      </c>
      <c r="Q3606" s="12" t="s">
        <v>8315</v>
      </c>
      <c r="R3606" s="11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17500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0</v>
      </c>
      <c r="P3607" s="24">
        <f t="shared" si="281"/>
        <v>0.2</v>
      </c>
      <c r="Q3607" s="12" t="s">
        <v>8315</v>
      </c>
      <c r="R3607" s="11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110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3</v>
      </c>
      <c r="P3608" s="24">
        <f t="shared" si="281"/>
        <v>0.05</v>
      </c>
      <c r="Q3608" s="12" t="s">
        <v>8315</v>
      </c>
      <c r="R3608" s="11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22000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0</v>
      </c>
      <c r="P3609" s="24">
        <f t="shared" si="281"/>
        <v>0.15</v>
      </c>
      <c r="Q3609" s="12" t="s">
        <v>8315</v>
      </c>
      <c r="R3609" s="11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5000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0</v>
      </c>
      <c r="P3610" s="24">
        <f t="shared" si="281"/>
        <v>0.11</v>
      </c>
      <c r="Q3610" s="12" t="s">
        <v>8315</v>
      </c>
      <c r="R3610" s="11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18000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0</v>
      </c>
      <c r="P3611" s="24">
        <f t="shared" si="281"/>
        <v>0.14000000000000001</v>
      </c>
      <c r="Q3611" s="12" t="s">
        <v>8315</v>
      </c>
      <c r="R3611" s="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150000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0</v>
      </c>
      <c r="P3612" s="24">
        <f t="shared" si="281"/>
        <v>0.1</v>
      </c>
      <c r="Q3612" s="12" t="s">
        <v>8315</v>
      </c>
      <c r="R3612" s="11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10000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0</v>
      </c>
      <c r="P3613" s="24">
        <f t="shared" si="281"/>
        <v>0.06</v>
      </c>
      <c r="Q3613" s="12" t="s">
        <v>8315</v>
      </c>
      <c r="R3613" s="11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0</v>
      </c>
      <c r="P3614" s="24">
        <f t="shared" si="281"/>
        <v>0.05</v>
      </c>
      <c r="Q3614" s="12" t="s">
        <v>8315</v>
      </c>
      <c r="R3614" s="11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2</v>
      </c>
      <c r="P3615" s="24">
        <f t="shared" si="281"/>
        <v>0.15</v>
      </c>
      <c r="Q3615" s="12" t="s">
        <v>8315</v>
      </c>
      <c r="R3615" s="11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1500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0</v>
      </c>
      <c r="P3616" s="24">
        <f t="shared" si="281"/>
        <v>0.04</v>
      </c>
      <c r="Q3616" s="12" t="s">
        <v>8315</v>
      </c>
      <c r="R3616" s="11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60000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0</v>
      </c>
      <c r="P3617" s="24">
        <f t="shared" si="281"/>
        <v>0.03</v>
      </c>
      <c r="Q3617" s="12" t="s">
        <v>8315</v>
      </c>
      <c r="R3617" s="11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0</v>
      </c>
      <c r="P3618" s="24">
        <f t="shared" si="281"/>
        <v>0.04</v>
      </c>
      <c r="Q3618" s="12" t="s">
        <v>8315</v>
      </c>
      <c r="R3618" s="11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500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0</v>
      </c>
      <c r="P3619" s="24">
        <f t="shared" si="281"/>
        <v>0.04</v>
      </c>
      <c r="Q3619" s="12" t="s">
        <v>8315</v>
      </c>
      <c r="R3619" s="11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18950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0</v>
      </c>
      <c r="P3620" s="24">
        <f t="shared" si="281"/>
        <v>0.04</v>
      </c>
      <c r="Q3620" s="12" t="s">
        <v>8315</v>
      </c>
      <c r="R3620" s="11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1500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0</v>
      </c>
      <c r="P3621" s="24">
        <f t="shared" si="281"/>
        <v>0.12</v>
      </c>
      <c r="Q3621" s="12" t="s">
        <v>8315</v>
      </c>
      <c r="R3621" s="1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2</v>
      </c>
      <c r="P3622" s="24">
        <f t="shared" si="281"/>
        <v>0.01</v>
      </c>
      <c r="Q3622" s="12" t="s">
        <v>8315</v>
      </c>
      <c r="R3622" s="11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250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</v>
      </c>
      <c r="P3623" s="24">
        <f t="shared" si="281"/>
        <v>0.03</v>
      </c>
      <c r="Q3623" s="12" t="s">
        <v>8315</v>
      </c>
      <c r="R3623" s="11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5000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0</v>
      </c>
      <c r="P3624" s="24">
        <f t="shared" si="281"/>
        <v>0.1</v>
      </c>
      <c r="Q3624" s="12" t="s">
        <v>8315</v>
      </c>
      <c r="R3624" s="11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100000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0</v>
      </c>
      <c r="P3625" s="24">
        <f t="shared" si="281"/>
        <v>0.06</v>
      </c>
      <c r="Q3625" s="12" t="s">
        <v>8315</v>
      </c>
      <c r="R3625" s="11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14000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0</v>
      </c>
      <c r="P3626" s="24">
        <f t="shared" si="281"/>
        <v>0.05</v>
      </c>
      <c r="Q3626" s="12" t="s">
        <v>8315</v>
      </c>
      <c r="R3626" s="11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800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0</v>
      </c>
      <c r="P3627" s="24">
        <f t="shared" si="281"/>
        <v>0.03</v>
      </c>
      <c r="Q3627" s="12" t="s">
        <v>8315</v>
      </c>
      <c r="R3627" s="11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2500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0</v>
      </c>
      <c r="P3628" s="24">
        <f t="shared" si="281"/>
        <v>0.04</v>
      </c>
      <c r="Q3628" s="12" t="s">
        <v>8315</v>
      </c>
      <c r="R3628" s="11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10000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0</v>
      </c>
      <c r="P3629" s="24">
        <f t="shared" si="281"/>
        <v>7.0000000000000007E-2</v>
      </c>
      <c r="Q3629" s="12" t="s">
        <v>8315</v>
      </c>
      <c r="R3629" s="11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2000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 s="16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2" t="s">
        <v>8315</v>
      </c>
      <c r="R3630" s="11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6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8315</v>
      </c>
      <c r="R3631" s="1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1000000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 s="16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2</v>
      </c>
      <c r="Q3632" s="12" t="s">
        <v>8315</v>
      </c>
      <c r="R3632" s="11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 s="16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0</v>
      </c>
      <c r="P3633" s="10">
        <f t="shared" si="281"/>
        <v>0.03</v>
      </c>
      <c r="Q3633" s="12" t="s">
        <v>8315</v>
      </c>
      <c r="R3633" s="11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3000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 s="16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0</v>
      </c>
      <c r="P3634" s="10">
        <f t="shared" si="281"/>
        <v>1</v>
      </c>
      <c r="Q3634" s="12" t="s">
        <v>8315</v>
      </c>
      <c r="R3634" s="11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 s="16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0</v>
      </c>
      <c r="P3635" s="10">
        <f t="shared" si="281"/>
        <v>0.03</v>
      </c>
      <c r="Q3635" s="12" t="s">
        <v>8315</v>
      </c>
      <c r="R3635" s="11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6300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 s="1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0</v>
      </c>
      <c r="P3636" s="10">
        <f t="shared" si="281"/>
        <v>0.06</v>
      </c>
      <c r="Q3636" s="12" t="s">
        <v>8315</v>
      </c>
      <c r="R3636" s="11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 s="16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0</v>
      </c>
      <c r="P3637" s="10">
        <f t="shared" si="281"/>
        <v>0.1</v>
      </c>
      <c r="Q3637" s="12" t="s">
        <v>8315</v>
      </c>
      <c r="R3637" s="11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1010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 s="16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2" t="s">
        <v>8315</v>
      </c>
      <c r="R3638" s="11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 s="16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0</v>
      </c>
      <c r="P3639" s="10">
        <f t="shared" si="281"/>
        <v>7.0000000000000007E-2</v>
      </c>
      <c r="Q3639" s="12" t="s">
        <v>8315</v>
      </c>
      <c r="R3639" s="11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60000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 s="16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0</v>
      </c>
      <c r="P3640" s="10">
        <f t="shared" si="281"/>
        <v>0.5</v>
      </c>
      <c r="Q3640" s="12" t="s">
        <v>8315</v>
      </c>
      <c r="R3640" s="11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6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8315</v>
      </c>
      <c r="R3641" s="1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 s="16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0</v>
      </c>
      <c r="P3642" s="10">
        <f t="shared" si="281"/>
        <v>0.33</v>
      </c>
      <c r="Q3642" s="12" t="s">
        <v>8315</v>
      </c>
      <c r="R3642" s="11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18000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 s="16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2" t="s">
        <v>8315</v>
      </c>
      <c r="R3643" s="11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5000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 s="16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0</v>
      </c>
      <c r="P3644" s="10">
        <f t="shared" si="281"/>
        <v>0.5</v>
      </c>
      <c r="Q3644" s="12" t="s">
        <v>8315</v>
      </c>
      <c r="R3644" s="11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 s="16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2" t="s">
        <v>8315</v>
      </c>
      <c r="R3645" s="11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 s="1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0</v>
      </c>
      <c r="P3646" s="10">
        <f t="shared" si="281"/>
        <v>0.08</v>
      </c>
      <c r="Q3646" s="12" t="s">
        <v>8315</v>
      </c>
      <c r="R3646" s="11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9000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6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8315</v>
      </c>
      <c r="R3647" s="11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 s="16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0</v>
      </c>
      <c r="P3648" s="10">
        <f t="shared" si="281"/>
        <v>0.13</v>
      </c>
      <c r="Q3648" s="12" t="s">
        <v>8315</v>
      </c>
      <c r="R3648" s="11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2500000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 s="16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0</v>
      </c>
      <c r="P3649" s="10">
        <f t="shared" si="281"/>
        <v>0.5</v>
      </c>
      <c r="Q3649" s="12" t="s">
        <v>8315</v>
      </c>
      <c r="R3649" s="11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5000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0</v>
      </c>
      <c r="P3650" s="24">
        <f t="shared" si="281"/>
        <v>0.01</v>
      </c>
      <c r="Q3650" s="12" t="s">
        <v>8315</v>
      </c>
      <c r="R3650" s="11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1000000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0</v>
      </c>
      <c r="P3651" s="24">
        <f t="shared" ref="P3651:P3714" si="286">IFERROR(ROUND(E3651/L3651,2),0)</f>
        <v>0.13</v>
      </c>
      <c r="Q3651" s="12" t="s">
        <v>8315</v>
      </c>
      <c r="R3651" s="1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2500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0</v>
      </c>
      <c r="P3652" s="24">
        <f t="shared" si="286"/>
        <v>0.06</v>
      </c>
      <c r="Q3652" s="12" t="s">
        <v>8315</v>
      </c>
      <c r="R3652" s="11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175000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0</v>
      </c>
      <c r="P3653" s="24">
        <f t="shared" si="286"/>
        <v>0.11</v>
      </c>
      <c r="Q3653" s="12" t="s">
        <v>8315</v>
      </c>
      <c r="R3653" s="11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2000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0</v>
      </c>
      <c r="P3654" s="24">
        <f t="shared" si="286"/>
        <v>0.06</v>
      </c>
      <c r="Q3654" s="12" t="s">
        <v>8315</v>
      </c>
      <c r="R3654" s="11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2500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0</v>
      </c>
      <c r="P3655" s="24">
        <f t="shared" si="286"/>
        <v>0.03</v>
      </c>
      <c r="Q3655" s="12" t="s">
        <v>8315</v>
      </c>
      <c r="R3655" s="11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1000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0</v>
      </c>
      <c r="P3656" s="24">
        <f t="shared" si="286"/>
        <v>0.03</v>
      </c>
      <c r="Q3656" s="12" t="s">
        <v>8315</v>
      </c>
      <c r="R3656" s="11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25000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0</v>
      </c>
      <c r="P3657" s="24">
        <f t="shared" si="286"/>
        <v>0.01</v>
      </c>
      <c r="Q3657" s="12" t="s">
        <v>8315</v>
      </c>
      <c r="R3657" s="11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75000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0</v>
      </c>
      <c r="P3658" s="24">
        <f t="shared" si="286"/>
        <v>0.02</v>
      </c>
      <c r="Q3658" s="12" t="s">
        <v>8315</v>
      </c>
      <c r="R3658" s="11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6000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0</v>
      </c>
      <c r="P3659" s="24">
        <f t="shared" si="286"/>
        <v>0.05</v>
      </c>
      <c r="Q3659" s="12" t="s">
        <v>8315</v>
      </c>
      <c r="R3659" s="11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0</v>
      </c>
      <c r="P3660" s="24">
        <f t="shared" si="286"/>
        <v>0.05</v>
      </c>
      <c r="Q3660" s="12" t="s">
        <v>8315</v>
      </c>
      <c r="R3660" s="11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13000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0</v>
      </c>
      <c r="P3661" s="24">
        <f t="shared" si="286"/>
        <v>0.08</v>
      </c>
      <c r="Q3661" s="12" t="s">
        <v>8315</v>
      </c>
      <c r="R3661" s="1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100000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0</v>
      </c>
      <c r="P3662" s="24">
        <f t="shared" si="286"/>
        <v>0.05</v>
      </c>
      <c r="Q3662" s="12" t="s">
        <v>8315</v>
      </c>
      <c r="R3662" s="11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15000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0</v>
      </c>
      <c r="P3663" s="24">
        <f t="shared" si="286"/>
        <v>0.03</v>
      </c>
      <c r="Q3663" s="12" t="s">
        <v>8315</v>
      </c>
      <c r="R3663" s="11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3000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0</v>
      </c>
      <c r="P3664" s="24">
        <f t="shared" si="286"/>
        <v>0.03</v>
      </c>
      <c r="Q3664" s="12" t="s">
        <v>8315</v>
      </c>
      <c r="R3664" s="11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7500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0</v>
      </c>
      <c r="P3665" s="24">
        <f t="shared" si="286"/>
        <v>0.11</v>
      </c>
      <c r="Q3665" s="12" t="s">
        <v>8315</v>
      </c>
      <c r="R3665" s="11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0</v>
      </c>
      <c r="P3666" s="24">
        <f t="shared" si="286"/>
        <v>0.05</v>
      </c>
      <c r="Q3666" s="12" t="s">
        <v>8315</v>
      </c>
      <c r="R3666" s="11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16500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0</v>
      </c>
      <c r="P3667" s="24">
        <f t="shared" si="286"/>
        <v>7.0000000000000007E-2</v>
      </c>
      <c r="Q3667" s="12" t="s">
        <v>8315</v>
      </c>
      <c r="R3667" s="11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2880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0</v>
      </c>
      <c r="P3668" s="24">
        <f t="shared" si="286"/>
        <v>0.03</v>
      </c>
      <c r="Q3668" s="12" t="s">
        <v>8315</v>
      </c>
      <c r="R3668" s="11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0</v>
      </c>
      <c r="P3669" s="24">
        <f t="shared" si="286"/>
        <v>0.02</v>
      </c>
      <c r="Q3669" s="12" t="s">
        <v>8315</v>
      </c>
      <c r="R3669" s="11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4500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0</v>
      </c>
      <c r="P3670" s="24">
        <f t="shared" si="286"/>
        <v>0.04</v>
      </c>
      <c r="Q3670" s="12" t="s">
        <v>8315</v>
      </c>
      <c r="R3670" s="11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0</v>
      </c>
      <c r="P3671" s="24">
        <f t="shared" si="286"/>
        <v>0.06</v>
      </c>
      <c r="Q3671" s="12" t="s">
        <v>8315</v>
      </c>
      <c r="R3671" s="1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0</v>
      </c>
      <c r="P3672" s="24">
        <f t="shared" si="286"/>
        <v>0.08</v>
      </c>
      <c r="Q3672" s="12" t="s">
        <v>8315</v>
      </c>
      <c r="R3672" s="11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5000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0</v>
      </c>
      <c r="P3673" s="24">
        <f t="shared" si="286"/>
        <v>0.03</v>
      </c>
      <c r="Q3673" s="12" t="s">
        <v>8315</v>
      </c>
      <c r="R3673" s="11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1000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0</v>
      </c>
      <c r="P3674" s="24">
        <f t="shared" si="286"/>
        <v>0.02</v>
      </c>
      <c r="Q3674" s="12" t="s">
        <v>8315</v>
      </c>
      <c r="R3674" s="11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6000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0</v>
      </c>
      <c r="P3675" s="24">
        <f t="shared" si="286"/>
        <v>0.01</v>
      </c>
      <c r="Q3675" s="12" t="s">
        <v>8315</v>
      </c>
      <c r="R3675" s="11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0</v>
      </c>
      <c r="P3676" s="24">
        <f t="shared" si="286"/>
        <v>0.03</v>
      </c>
      <c r="Q3676" s="12" t="s">
        <v>8315</v>
      </c>
      <c r="R3676" s="11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3500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0</v>
      </c>
      <c r="P3677" s="24">
        <f t="shared" si="286"/>
        <v>0.33</v>
      </c>
      <c r="Q3677" s="12" t="s">
        <v>8315</v>
      </c>
      <c r="R3677" s="11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50000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0</v>
      </c>
      <c r="P3678" s="24">
        <f t="shared" si="286"/>
        <v>0.06</v>
      </c>
      <c r="Q3678" s="12" t="s">
        <v>8315</v>
      </c>
      <c r="R3678" s="11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35000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0</v>
      </c>
      <c r="P3679" s="24">
        <f t="shared" si="286"/>
        <v>0.01</v>
      </c>
      <c r="Q3679" s="12" t="s">
        <v>8315</v>
      </c>
      <c r="R3679" s="11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90000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0</v>
      </c>
      <c r="P3680" s="24">
        <f t="shared" si="286"/>
        <v>0.03</v>
      </c>
      <c r="Q3680" s="12" t="s">
        <v>8315</v>
      </c>
      <c r="R3680" s="11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80000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0</v>
      </c>
      <c r="P3681" s="24">
        <f t="shared" si="286"/>
        <v>0.03</v>
      </c>
      <c r="Q3681" s="12" t="s">
        <v>8315</v>
      </c>
      <c r="R3681" s="1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35000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0</v>
      </c>
      <c r="P3682" s="24">
        <f t="shared" si="286"/>
        <v>0.03</v>
      </c>
      <c r="Q3682" s="12" t="s">
        <v>8315</v>
      </c>
      <c r="R3682" s="11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30000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0</v>
      </c>
      <c r="P3683" s="24">
        <f t="shared" si="286"/>
        <v>0.06</v>
      </c>
      <c r="Q3683" s="12" t="s">
        <v>8315</v>
      </c>
      <c r="R3683" s="11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530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0</v>
      </c>
      <c r="P3684" s="24">
        <f t="shared" si="286"/>
        <v>0.01</v>
      </c>
      <c r="Q3684" s="12" t="s">
        <v>8315</v>
      </c>
      <c r="R3684" s="11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30000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0</v>
      </c>
      <c r="P3685" s="24">
        <f t="shared" si="286"/>
        <v>0.02</v>
      </c>
      <c r="Q3685" s="12" t="s">
        <v>8315</v>
      </c>
      <c r="R3685" s="11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25000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0</v>
      </c>
      <c r="P3686" s="24">
        <f t="shared" si="286"/>
        <v>0.04</v>
      </c>
      <c r="Q3686" s="12" t="s">
        <v>8315</v>
      </c>
      <c r="R3686" s="11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25000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0</v>
      </c>
      <c r="P3687" s="24">
        <f t="shared" si="286"/>
        <v>0.01</v>
      </c>
      <c r="Q3687" s="12" t="s">
        <v>8315</v>
      </c>
      <c r="R3687" s="11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20000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0</v>
      </c>
      <c r="P3688" s="24">
        <f t="shared" si="286"/>
        <v>0.17</v>
      </c>
      <c r="Q3688" s="12" t="s">
        <v>8315</v>
      </c>
      <c r="R3688" s="11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1000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0</v>
      </c>
      <c r="P3689" s="24">
        <f t="shared" si="286"/>
        <v>0.04</v>
      </c>
      <c r="Q3689" s="12" t="s">
        <v>8315</v>
      </c>
      <c r="R3689" s="11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50000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0</v>
      </c>
      <c r="P3690" s="24">
        <f t="shared" si="286"/>
        <v>0.03</v>
      </c>
      <c r="Q3690" s="12" t="s">
        <v>8315</v>
      </c>
      <c r="R3690" s="11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0</v>
      </c>
      <c r="P3691" s="24">
        <f t="shared" si="286"/>
        <v>0.02</v>
      </c>
      <c r="Q3691" s="12" t="s">
        <v>8315</v>
      </c>
      <c r="R3691" s="1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25000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0</v>
      </c>
      <c r="P3692" s="24">
        <f t="shared" si="286"/>
        <v>0.03</v>
      </c>
      <c r="Q3692" s="12" t="s">
        <v>8315</v>
      </c>
      <c r="R3692" s="11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1000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0</v>
      </c>
      <c r="P3693" s="24">
        <f t="shared" si="286"/>
        <v>0</v>
      </c>
      <c r="Q3693" s="12" t="s">
        <v>8315</v>
      </c>
      <c r="R3693" s="11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22500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0</v>
      </c>
      <c r="P3694" s="24">
        <f t="shared" si="286"/>
        <v>0.06</v>
      </c>
      <c r="Q3694" s="12" t="s">
        <v>8315</v>
      </c>
      <c r="R3694" s="11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5000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0</v>
      </c>
      <c r="P3695" s="24">
        <f t="shared" si="286"/>
        <v>7.0000000000000007E-2</v>
      </c>
      <c r="Q3695" s="12" t="s">
        <v>8315</v>
      </c>
      <c r="R3695" s="11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2500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0</v>
      </c>
      <c r="P3696" s="24">
        <f t="shared" si="286"/>
        <v>0.02</v>
      </c>
      <c r="Q3696" s="12" t="s">
        <v>8315</v>
      </c>
      <c r="R3696" s="11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7500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0</v>
      </c>
      <c r="P3697" s="24">
        <f t="shared" si="286"/>
        <v>0.03</v>
      </c>
      <c r="Q3697" s="12" t="s">
        <v>8315</v>
      </c>
      <c r="R3697" s="11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15000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0</v>
      </c>
      <c r="P3698" s="24">
        <f t="shared" si="286"/>
        <v>0.01</v>
      </c>
      <c r="Q3698" s="12" t="s">
        <v>8315</v>
      </c>
      <c r="R3698" s="11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12000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0</v>
      </c>
      <c r="P3699" s="24">
        <f t="shared" si="286"/>
        <v>0.03</v>
      </c>
      <c r="Q3699" s="12" t="s">
        <v>8315</v>
      </c>
      <c r="R3699" s="11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200000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0</v>
      </c>
      <c r="P3700" s="24">
        <f t="shared" si="286"/>
        <v>0.01</v>
      </c>
      <c r="Q3700" s="12" t="s">
        <v>8315</v>
      </c>
      <c r="R3700" s="11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0</v>
      </c>
      <c r="P3701" s="24">
        <f t="shared" si="286"/>
        <v>0.03</v>
      </c>
      <c r="Q3701" s="12" t="s">
        <v>8315</v>
      </c>
      <c r="R3701" s="1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7000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0</v>
      </c>
      <c r="P3702" s="24">
        <f t="shared" si="286"/>
        <v>0.06</v>
      </c>
      <c r="Q3702" s="12" t="s">
        <v>8315</v>
      </c>
      <c r="R3702" s="11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5000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0</v>
      </c>
      <c r="P3703" s="24">
        <f t="shared" si="286"/>
        <v>0.03</v>
      </c>
      <c r="Q3703" s="12" t="s">
        <v>8315</v>
      </c>
      <c r="R3703" s="11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1500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0</v>
      </c>
      <c r="P3704" s="24">
        <f t="shared" si="286"/>
        <v>0.05</v>
      </c>
      <c r="Q3704" s="12" t="s">
        <v>8315</v>
      </c>
      <c r="R3704" s="11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2500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0</v>
      </c>
      <c r="P3705" s="24">
        <f t="shared" si="286"/>
        <v>0.03</v>
      </c>
      <c r="Q3705" s="12" t="s">
        <v>8315</v>
      </c>
      <c r="R3705" s="11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100000000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0</v>
      </c>
      <c r="P3706" s="24">
        <f t="shared" si="286"/>
        <v>0</v>
      </c>
      <c r="Q3706" s="12" t="s">
        <v>8315</v>
      </c>
      <c r="R3706" s="11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4000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0</v>
      </c>
      <c r="P3707" s="24">
        <f t="shared" si="286"/>
        <v>0</v>
      </c>
      <c r="Q3707" s="12" t="s">
        <v>8315</v>
      </c>
      <c r="R3707" s="11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20000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0</v>
      </c>
      <c r="P3708" s="24">
        <f t="shared" si="286"/>
        <v>0</v>
      </c>
      <c r="Q3708" s="12" t="s">
        <v>8315</v>
      </c>
      <c r="R3708" s="11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0</v>
      </c>
      <c r="P3709" s="24">
        <f t="shared" si="286"/>
        <v>0</v>
      </c>
      <c r="Q3709" s="12" t="s">
        <v>8315</v>
      </c>
      <c r="R3709" s="11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1200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0</v>
      </c>
      <c r="P3710" s="24">
        <f t="shared" si="286"/>
        <v>0</v>
      </c>
      <c r="Q3710" s="12" t="s">
        <v>8315</v>
      </c>
      <c r="R3710" s="11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71764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0</v>
      </c>
      <c r="P3711" s="24">
        <f t="shared" si="286"/>
        <v>0</v>
      </c>
      <c r="Q3711" s="12" t="s">
        <v>8315</v>
      </c>
      <c r="R3711" s="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5000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0</v>
      </c>
      <c r="P3712" s="24">
        <f t="shared" si="286"/>
        <v>0</v>
      </c>
      <c r="Q3712" s="12" t="s">
        <v>8315</v>
      </c>
      <c r="R3712" s="11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3000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0</v>
      </c>
      <c r="P3713" s="24">
        <f t="shared" si="286"/>
        <v>0</v>
      </c>
      <c r="Q3713" s="12" t="s">
        <v>8315</v>
      </c>
      <c r="R3713" s="11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55000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0</v>
      </c>
      <c r="P3714" s="24">
        <f t="shared" si="286"/>
        <v>0</v>
      </c>
      <c r="Q3714" s="12" t="s">
        <v>8315</v>
      </c>
      <c r="R3714" s="11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0</v>
      </c>
      <c r="P3715" s="24">
        <f t="shared" ref="P3715:P3778" si="291">IFERROR(ROUND(E3715/L3715,2),0)</f>
        <v>0</v>
      </c>
      <c r="Q3715" s="12" t="s">
        <v>8315</v>
      </c>
      <c r="R3715" s="11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5500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0</v>
      </c>
      <c r="P3716" s="24">
        <f t="shared" si="291"/>
        <v>0</v>
      </c>
      <c r="Q3716" s="12" t="s">
        <v>8315</v>
      </c>
      <c r="R3716" s="11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7000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0</v>
      </c>
      <c r="P3717" s="24">
        <f t="shared" si="291"/>
        <v>0</v>
      </c>
      <c r="Q3717" s="12" t="s">
        <v>8315</v>
      </c>
      <c r="R3717" s="11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5000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0</v>
      </c>
      <c r="P3718" s="24">
        <f t="shared" si="291"/>
        <v>0</v>
      </c>
      <c r="Q3718" s="12" t="s">
        <v>8315</v>
      </c>
      <c r="R3718" s="11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5000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0</v>
      </c>
      <c r="P3719" s="24">
        <f t="shared" si="291"/>
        <v>0</v>
      </c>
      <c r="Q3719" s="12" t="s">
        <v>8315</v>
      </c>
      <c r="R3719" s="11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2000000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0</v>
      </c>
      <c r="P3720" s="24">
        <f t="shared" si="291"/>
        <v>0</v>
      </c>
      <c r="Q3720" s="12" t="s">
        <v>8315</v>
      </c>
      <c r="R3720" s="11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17000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0</v>
      </c>
      <c r="P3721" s="24">
        <f t="shared" si="291"/>
        <v>0</v>
      </c>
      <c r="Q3721" s="12" t="s">
        <v>8315</v>
      </c>
      <c r="R3721" s="1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95000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0</v>
      </c>
      <c r="P3722" s="24">
        <f t="shared" si="291"/>
        <v>0</v>
      </c>
      <c r="Q3722" s="12" t="s">
        <v>8315</v>
      </c>
      <c r="R3722" s="11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1110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0</v>
      </c>
      <c r="P3723" s="24">
        <f t="shared" si="291"/>
        <v>0</v>
      </c>
      <c r="Q3723" s="12" t="s">
        <v>8315</v>
      </c>
      <c r="R3723" s="11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6000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0</v>
      </c>
      <c r="P3724" s="24">
        <f t="shared" si="291"/>
        <v>0</v>
      </c>
      <c r="Q3724" s="12" t="s">
        <v>8315</v>
      </c>
      <c r="R3724" s="11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1500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0</v>
      </c>
      <c r="P3725" s="24">
        <f t="shared" si="291"/>
        <v>0</v>
      </c>
      <c r="Q3725" s="12" t="s">
        <v>8315</v>
      </c>
      <c r="R3725" s="11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500000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0</v>
      </c>
      <c r="P3726" s="24">
        <f t="shared" si="291"/>
        <v>0</v>
      </c>
      <c r="Q3726" s="12" t="s">
        <v>8315</v>
      </c>
      <c r="R3726" s="11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1000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0</v>
      </c>
      <c r="P3727" s="24">
        <f t="shared" si="291"/>
        <v>0</v>
      </c>
      <c r="Q3727" s="12" t="s">
        <v>8315</v>
      </c>
      <c r="R3727" s="11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5000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0</v>
      </c>
      <c r="P3728" s="24">
        <f t="shared" si="291"/>
        <v>0</v>
      </c>
      <c r="Q3728" s="12" t="s">
        <v>8315</v>
      </c>
      <c r="R3728" s="11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1500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0</v>
      </c>
      <c r="P3729" s="24">
        <f t="shared" si="291"/>
        <v>0</v>
      </c>
      <c r="Q3729" s="12" t="s">
        <v>8315</v>
      </c>
      <c r="R3729" s="11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1000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0</v>
      </c>
      <c r="P3730" s="24">
        <f t="shared" si="291"/>
        <v>0</v>
      </c>
      <c r="Q3730" s="12" t="s">
        <v>8315</v>
      </c>
      <c r="R3730" s="11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0</v>
      </c>
      <c r="P3731" s="24">
        <f t="shared" si="291"/>
        <v>0</v>
      </c>
      <c r="Q3731" s="12" t="s">
        <v>8315</v>
      </c>
      <c r="R3731" s="1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0</v>
      </c>
      <c r="P3732" s="24">
        <f t="shared" si="291"/>
        <v>0</v>
      </c>
      <c r="Q3732" s="12" t="s">
        <v>8315</v>
      </c>
      <c r="R3732" s="11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0</v>
      </c>
      <c r="P3733" s="24">
        <f t="shared" si="291"/>
        <v>0</v>
      </c>
      <c r="Q3733" s="12" t="s">
        <v>8315</v>
      </c>
      <c r="R3733" s="11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12700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0</v>
      </c>
      <c r="P3734" s="24">
        <f t="shared" si="291"/>
        <v>0</v>
      </c>
      <c r="Q3734" s="12" t="s">
        <v>8315</v>
      </c>
      <c r="R3734" s="11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50000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24">
        <f t="shared" si="291"/>
        <v>0</v>
      </c>
      <c r="Q3735" s="12" t="s">
        <v>8315</v>
      </c>
      <c r="R3735" s="11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0</v>
      </c>
      <c r="P3736" s="24">
        <f t="shared" si="291"/>
        <v>0</v>
      </c>
      <c r="Q3736" s="12" t="s">
        <v>8315</v>
      </c>
      <c r="R3736" s="11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50000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0</v>
      </c>
      <c r="P3737" s="24">
        <f t="shared" si="291"/>
        <v>0</v>
      </c>
      <c r="Q3737" s="12" t="s">
        <v>8315</v>
      </c>
      <c r="R3737" s="11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1500000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0</v>
      </c>
      <c r="P3738" s="24">
        <f t="shared" si="291"/>
        <v>0</v>
      </c>
      <c r="Q3738" s="12" t="s">
        <v>8315</v>
      </c>
      <c r="R3738" s="11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6000000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0</v>
      </c>
      <c r="P3739" s="24">
        <f t="shared" si="291"/>
        <v>0</v>
      </c>
      <c r="Q3739" s="12" t="s">
        <v>8315</v>
      </c>
      <c r="R3739" s="11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200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0</v>
      </c>
      <c r="P3740" s="24">
        <f t="shared" si="291"/>
        <v>0</v>
      </c>
      <c r="Q3740" s="12" t="s">
        <v>8315</v>
      </c>
      <c r="R3740" s="11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28000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0</v>
      </c>
      <c r="P3741" s="24">
        <f t="shared" si="291"/>
        <v>0</v>
      </c>
      <c r="Q3741" s="12" t="s">
        <v>8315</v>
      </c>
      <c r="R3741" s="1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8000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0</v>
      </c>
      <c r="P3742" s="24">
        <f t="shared" si="291"/>
        <v>0</v>
      </c>
      <c r="Q3742" s="12" t="s">
        <v>8315</v>
      </c>
      <c r="R3742" s="11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3000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24">
        <f t="shared" si="291"/>
        <v>0</v>
      </c>
      <c r="Q3743" s="12" t="s">
        <v>8315</v>
      </c>
      <c r="R3743" s="11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0</v>
      </c>
      <c r="P3744" s="24">
        <f t="shared" si="291"/>
        <v>0</v>
      </c>
      <c r="Q3744" s="12" t="s">
        <v>8315</v>
      </c>
      <c r="R3744" s="11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24">
        <f t="shared" si="291"/>
        <v>0</v>
      </c>
      <c r="Q3745" s="12" t="s">
        <v>8315</v>
      </c>
      <c r="R3745" s="11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24">
        <f t="shared" si="291"/>
        <v>0</v>
      </c>
      <c r="Q3746" s="12" t="s">
        <v>8315</v>
      </c>
      <c r="R3746" s="11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0</v>
      </c>
      <c r="P3747" s="24">
        <f t="shared" si="291"/>
        <v>0</v>
      </c>
      <c r="Q3747" s="12" t="s">
        <v>8315</v>
      </c>
      <c r="R3747" s="11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0</v>
      </c>
      <c r="P3748" s="24">
        <f t="shared" si="291"/>
        <v>0</v>
      </c>
      <c r="Q3748" s="12" t="s">
        <v>8315</v>
      </c>
      <c r="R3748" s="11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6500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0</v>
      </c>
      <c r="P3749" s="24">
        <f t="shared" si="291"/>
        <v>0</v>
      </c>
      <c r="Q3749" s="12" t="s">
        <v>8315</v>
      </c>
      <c r="R3749" s="11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 s="16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0</v>
      </c>
      <c r="P3750" s="10">
        <f t="shared" si="291"/>
        <v>0</v>
      </c>
      <c r="Q3750" s="12" t="s">
        <v>8315</v>
      </c>
      <c r="R3750" s="11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3000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 s="16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0</v>
      </c>
      <c r="P3751" s="10">
        <f t="shared" si="291"/>
        <v>0</v>
      </c>
      <c r="Q3751" s="12" t="s">
        <v>8315</v>
      </c>
      <c r="R3751" s="1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1000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 s="16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0</v>
      </c>
      <c r="P3752" s="10">
        <f t="shared" si="291"/>
        <v>0</v>
      </c>
      <c r="Q3752" s="12" t="s">
        <v>8315</v>
      </c>
      <c r="R3752" s="11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7000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 s="16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0</v>
      </c>
      <c r="P3753" s="10">
        <f t="shared" si="291"/>
        <v>0</v>
      </c>
      <c r="Q3753" s="12" t="s">
        <v>8315</v>
      </c>
      <c r="R3753" s="11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450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 s="16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0</v>
      </c>
      <c r="P3754" s="10">
        <f t="shared" si="291"/>
        <v>0</v>
      </c>
      <c r="Q3754" s="12" t="s">
        <v>8315</v>
      </c>
      <c r="R3754" s="11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400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 s="16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0</v>
      </c>
      <c r="P3755" s="10">
        <f t="shared" si="291"/>
        <v>0</v>
      </c>
      <c r="Q3755" s="12" t="s">
        <v>8315</v>
      </c>
      <c r="R3755" s="11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20000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 s="1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0</v>
      </c>
      <c r="P3756" s="10">
        <f t="shared" si="291"/>
        <v>0</v>
      </c>
      <c r="Q3756" s="12" t="s">
        <v>8315</v>
      </c>
      <c r="R3756" s="11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20000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 s="16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0</v>
      </c>
      <c r="P3757" s="10">
        <f t="shared" si="291"/>
        <v>0</v>
      </c>
      <c r="Q3757" s="12" t="s">
        <v>8315</v>
      </c>
      <c r="R3757" s="11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550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 s="16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0</v>
      </c>
      <c r="P3758" s="10">
        <f t="shared" si="291"/>
        <v>0</v>
      </c>
      <c r="Q3758" s="12" t="s">
        <v>8315</v>
      </c>
      <c r="R3758" s="11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100000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 s="16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0</v>
      </c>
      <c r="P3759" s="10">
        <f t="shared" si="291"/>
        <v>0</v>
      </c>
      <c r="Q3759" s="12" t="s">
        <v>8315</v>
      </c>
      <c r="R3759" s="11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7500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 s="16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0</v>
      </c>
      <c r="P3760" s="10">
        <f t="shared" si="291"/>
        <v>0</v>
      </c>
      <c r="Q3760" s="12" t="s">
        <v>8315</v>
      </c>
      <c r="R3760" s="11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6000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 s="16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0</v>
      </c>
      <c r="P3761" s="10">
        <f t="shared" si="291"/>
        <v>0</v>
      </c>
      <c r="Q3761" s="12" t="s">
        <v>8315</v>
      </c>
      <c r="R3761" s="1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2000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 s="16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0</v>
      </c>
      <c r="P3762" s="10">
        <f t="shared" si="291"/>
        <v>0</v>
      </c>
      <c r="Q3762" s="12" t="s">
        <v>8315</v>
      </c>
      <c r="R3762" s="11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1500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 s="16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0</v>
      </c>
      <c r="P3763" s="10">
        <f t="shared" si="291"/>
        <v>0</v>
      </c>
      <c r="Q3763" s="12" t="s">
        <v>8315</v>
      </c>
      <c r="R3763" s="11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10000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 s="16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0</v>
      </c>
      <c r="P3764" s="10">
        <f t="shared" si="291"/>
        <v>0</v>
      </c>
      <c r="Q3764" s="12" t="s">
        <v>8315</v>
      </c>
      <c r="R3764" s="11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 s="16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0</v>
      </c>
      <c r="P3765" s="10">
        <f t="shared" si="291"/>
        <v>0</v>
      </c>
      <c r="Q3765" s="12" t="s">
        <v>8315</v>
      </c>
      <c r="R3765" s="11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12000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 s="1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0</v>
      </c>
      <c r="P3766" s="10">
        <f t="shared" si="291"/>
        <v>0</v>
      </c>
      <c r="Q3766" s="12" t="s">
        <v>8315</v>
      </c>
      <c r="R3766" s="11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1000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 s="16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0</v>
      </c>
      <c r="P3767" s="10">
        <f t="shared" si="291"/>
        <v>0</v>
      </c>
      <c r="Q3767" s="12" t="s">
        <v>8315</v>
      </c>
      <c r="R3767" s="11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 s="16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0</v>
      </c>
      <c r="P3768" s="10">
        <f t="shared" si="291"/>
        <v>0</v>
      </c>
      <c r="Q3768" s="12" t="s">
        <v>8315</v>
      </c>
      <c r="R3768" s="11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10000000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 s="16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0</v>
      </c>
      <c r="P3769" s="10">
        <f t="shared" si="291"/>
        <v>0</v>
      </c>
      <c r="Q3769" s="12" t="s">
        <v>8315</v>
      </c>
      <c r="R3769" s="11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30000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 s="16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0</v>
      </c>
      <c r="P3770" s="10">
        <f t="shared" si="291"/>
        <v>0</v>
      </c>
      <c r="Q3770" s="12" t="s">
        <v>8315</v>
      </c>
      <c r="R3770" s="11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7000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 s="16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0</v>
      </c>
      <c r="P3771" s="10">
        <f t="shared" si="291"/>
        <v>0</v>
      </c>
      <c r="Q3771" s="12" t="s">
        <v>8315</v>
      </c>
      <c r="R3771" s="1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10000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 s="16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0</v>
      </c>
      <c r="P3772" s="10">
        <f t="shared" si="291"/>
        <v>0</v>
      </c>
      <c r="Q3772" s="12" t="s">
        <v>8315</v>
      </c>
      <c r="R3772" s="11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14000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 s="16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0</v>
      </c>
      <c r="P3773" s="10">
        <f t="shared" si="291"/>
        <v>0</v>
      </c>
      <c r="Q3773" s="12" t="s">
        <v>8315</v>
      </c>
      <c r="R3773" s="11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 s="16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0</v>
      </c>
      <c r="P3774" s="10">
        <f t="shared" si="291"/>
        <v>0</v>
      </c>
      <c r="Q3774" s="12" t="s">
        <v>8315</v>
      </c>
      <c r="R3774" s="11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7175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 s="16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0</v>
      </c>
      <c r="P3775" s="10">
        <f t="shared" si="291"/>
        <v>0</v>
      </c>
      <c r="Q3775" s="12" t="s">
        <v>8315</v>
      </c>
      <c r="R3775" s="11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7500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 s="1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0</v>
      </c>
      <c r="P3776" s="10">
        <f t="shared" si="291"/>
        <v>0</v>
      </c>
      <c r="Q3776" s="12" t="s">
        <v>8315</v>
      </c>
      <c r="R3776" s="11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45000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 s="16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0</v>
      </c>
      <c r="P3777" s="10">
        <f t="shared" si="291"/>
        <v>0</v>
      </c>
      <c r="Q3777" s="12" t="s">
        <v>8315</v>
      </c>
      <c r="R3777" s="11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7500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 s="16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0</v>
      </c>
      <c r="P3778" s="10">
        <f t="shared" si="291"/>
        <v>0</v>
      </c>
      <c r="Q3778" s="12" t="s">
        <v>8315</v>
      </c>
      <c r="R3778" s="11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750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 s="16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0</v>
      </c>
      <c r="P3779" s="10">
        <f t="shared" ref="P3779:P3842" si="296">IFERROR(ROUND(E3779/L3779,2),0)</f>
        <v>0</v>
      </c>
      <c r="Q3779" s="12" t="s">
        <v>8315</v>
      </c>
      <c r="R3779" s="11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50000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 s="16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0</v>
      </c>
      <c r="P3780" s="10">
        <f t="shared" si="296"/>
        <v>0</v>
      </c>
      <c r="Q3780" s="12" t="s">
        <v>8315</v>
      </c>
      <c r="R3780" s="11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25000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 s="16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0</v>
      </c>
      <c r="P3781" s="10">
        <f t="shared" si="296"/>
        <v>0</v>
      </c>
      <c r="Q3781" s="12" t="s">
        <v>8315</v>
      </c>
      <c r="R3781" s="1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10000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 s="16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0</v>
      </c>
      <c r="P3782" s="10">
        <f t="shared" si="296"/>
        <v>0</v>
      </c>
      <c r="Q3782" s="12" t="s">
        <v>8315</v>
      </c>
      <c r="R3782" s="11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2500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 s="16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0</v>
      </c>
      <c r="P3783" s="10">
        <f t="shared" si="296"/>
        <v>0</v>
      </c>
      <c r="Q3783" s="12" t="s">
        <v>8315</v>
      </c>
      <c r="R3783" s="11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400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 s="16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0</v>
      </c>
      <c r="P3784" s="10">
        <f t="shared" si="296"/>
        <v>0</v>
      </c>
      <c r="Q3784" s="12" t="s">
        <v>8315</v>
      </c>
      <c r="R3784" s="11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100000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 s="16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0</v>
      </c>
      <c r="P3785" s="10">
        <f t="shared" si="296"/>
        <v>0</v>
      </c>
      <c r="Q3785" s="12" t="s">
        <v>8315</v>
      </c>
      <c r="R3785" s="11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9000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 s="1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0</v>
      </c>
      <c r="P3786" s="10">
        <f t="shared" si="296"/>
        <v>0</v>
      </c>
      <c r="Q3786" s="12" t="s">
        <v>8315</v>
      </c>
      <c r="R3786" s="11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70000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 s="16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0</v>
      </c>
      <c r="P3787" s="10">
        <f t="shared" si="296"/>
        <v>0</v>
      </c>
      <c r="Q3787" s="12" t="s">
        <v>8315</v>
      </c>
      <c r="R3787" s="11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1500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 s="16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0</v>
      </c>
      <c r="P3788" s="10">
        <f t="shared" si="296"/>
        <v>0</v>
      </c>
      <c r="Q3788" s="12" t="s">
        <v>8315</v>
      </c>
      <c r="R3788" s="11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250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 s="16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0</v>
      </c>
      <c r="P3789" s="10">
        <f t="shared" si="296"/>
        <v>0</v>
      </c>
      <c r="Q3789" s="12" t="s">
        <v>8315</v>
      </c>
      <c r="R3789" s="11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13803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 s="16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0</v>
      </c>
      <c r="P3790" s="10">
        <f t="shared" si="296"/>
        <v>0</v>
      </c>
      <c r="Q3790" s="12" t="s">
        <v>8315</v>
      </c>
      <c r="R3790" s="11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80000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 s="16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0</v>
      </c>
      <c r="P3791" s="10">
        <f t="shared" si="296"/>
        <v>0</v>
      </c>
      <c r="Q3791" s="12" t="s">
        <v>8315</v>
      </c>
      <c r="R3791" s="1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10000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6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2" t="s">
        <v>8315</v>
      </c>
      <c r="R3792" s="11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10000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6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2" t="s">
        <v>8315</v>
      </c>
      <c r="R3793" s="11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515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 s="16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0</v>
      </c>
      <c r="Q3794" s="12" t="s">
        <v>8315</v>
      </c>
      <c r="R3794" s="11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5000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 s="16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0</v>
      </c>
      <c r="P3795" s="10">
        <f t="shared" si="296"/>
        <v>0</v>
      </c>
      <c r="Q3795" s="12" t="s">
        <v>8315</v>
      </c>
      <c r="R3795" s="11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400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 s="1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0</v>
      </c>
      <c r="P3796" s="10">
        <f t="shared" si="296"/>
        <v>0</v>
      </c>
      <c r="Q3796" s="12" t="s">
        <v>8315</v>
      </c>
      <c r="R3796" s="11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75000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 s="16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0</v>
      </c>
      <c r="P3797" s="10">
        <f t="shared" si="296"/>
        <v>0</v>
      </c>
      <c r="Q3797" s="12" t="s">
        <v>8315</v>
      </c>
      <c r="R3797" s="11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 s="16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0</v>
      </c>
      <c r="Q3798" s="12" t="s">
        <v>8315</v>
      </c>
      <c r="R3798" s="11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 s="16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0</v>
      </c>
      <c r="P3799" s="10">
        <f t="shared" si="296"/>
        <v>0</v>
      </c>
      <c r="Q3799" s="12" t="s">
        <v>8315</v>
      </c>
      <c r="R3799" s="11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5000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 s="16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0</v>
      </c>
      <c r="P3800" s="10">
        <f t="shared" si="296"/>
        <v>0</v>
      </c>
      <c r="Q3800" s="12" t="s">
        <v>8315</v>
      </c>
      <c r="R3800" s="11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20000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 s="16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0</v>
      </c>
      <c r="P3801" s="10">
        <f t="shared" si="296"/>
        <v>0</v>
      </c>
      <c r="Q3801" s="12" t="s">
        <v>8315</v>
      </c>
      <c r="R3801" s="1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100000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 s="16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0</v>
      </c>
      <c r="P3802" s="10">
        <f t="shared" si="296"/>
        <v>0</v>
      </c>
      <c r="Q3802" s="12" t="s">
        <v>8315</v>
      </c>
      <c r="R3802" s="11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 s="16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0</v>
      </c>
      <c r="P3803" s="10">
        <f t="shared" si="296"/>
        <v>0</v>
      </c>
      <c r="Q3803" s="12" t="s">
        <v>8315</v>
      </c>
      <c r="R3803" s="11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100000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6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2" t="s">
        <v>8315</v>
      </c>
      <c r="R3804" s="11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 s="16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0</v>
      </c>
      <c r="P3805" s="10">
        <f t="shared" si="296"/>
        <v>0</v>
      </c>
      <c r="Q3805" s="12" t="s">
        <v>8315</v>
      </c>
      <c r="R3805" s="11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2" t="s">
        <v>8315</v>
      </c>
      <c r="R3806" s="11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3500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 s="16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0</v>
      </c>
      <c r="Q3807" s="12" t="s">
        <v>8315</v>
      </c>
      <c r="R3807" s="11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5000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 s="16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0</v>
      </c>
      <c r="Q3808" s="12" t="s">
        <v>8315</v>
      </c>
      <c r="R3808" s="11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4000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 s="16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0</v>
      </c>
      <c r="P3809" s="10">
        <f t="shared" si="296"/>
        <v>0</v>
      </c>
      <c r="Q3809" s="12" t="s">
        <v>8315</v>
      </c>
      <c r="R3809" s="11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2500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0</v>
      </c>
      <c r="P3810" s="24">
        <f t="shared" si="296"/>
        <v>0</v>
      </c>
      <c r="Q3810" s="12" t="s">
        <v>8315</v>
      </c>
      <c r="R3810" s="11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17500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0</v>
      </c>
      <c r="P3811" s="24">
        <f t="shared" si="296"/>
        <v>0</v>
      </c>
      <c r="Q3811" s="12" t="s">
        <v>8315</v>
      </c>
      <c r="R3811" s="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5000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0</v>
      </c>
      <c r="P3812" s="24">
        <f t="shared" si="296"/>
        <v>0</v>
      </c>
      <c r="Q3812" s="12" t="s">
        <v>8315</v>
      </c>
      <c r="R3812" s="11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1000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0</v>
      </c>
      <c r="P3813" s="24">
        <f t="shared" si="296"/>
        <v>0</v>
      </c>
      <c r="Q3813" s="12" t="s">
        <v>8315</v>
      </c>
      <c r="R3813" s="11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3000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0</v>
      </c>
      <c r="P3814" s="24">
        <f t="shared" si="296"/>
        <v>0</v>
      </c>
      <c r="Q3814" s="12" t="s">
        <v>8315</v>
      </c>
      <c r="R3814" s="11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6500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0</v>
      </c>
      <c r="P3815" s="24">
        <f t="shared" si="296"/>
        <v>0</v>
      </c>
      <c r="Q3815" s="12" t="s">
        <v>8315</v>
      </c>
      <c r="R3815" s="11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0</v>
      </c>
      <c r="P3816" s="24">
        <f t="shared" si="296"/>
        <v>0</v>
      </c>
      <c r="Q3816" s="12" t="s">
        <v>8315</v>
      </c>
      <c r="R3816" s="11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2900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0</v>
      </c>
      <c r="P3817" s="24">
        <f t="shared" si="296"/>
        <v>0</v>
      </c>
      <c r="Q3817" s="12" t="s">
        <v>8315</v>
      </c>
      <c r="R3817" s="11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2500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0</v>
      </c>
      <c r="P3818" s="24">
        <f t="shared" si="296"/>
        <v>0</v>
      </c>
      <c r="Q3818" s="12" t="s">
        <v>8315</v>
      </c>
      <c r="R3818" s="11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100000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0</v>
      </c>
      <c r="P3819" s="24">
        <f t="shared" si="296"/>
        <v>0</v>
      </c>
      <c r="Q3819" s="12" t="s">
        <v>8315</v>
      </c>
      <c r="R3819" s="11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1500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0</v>
      </c>
      <c r="P3820" s="24">
        <f t="shared" si="296"/>
        <v>0</v>
      </c>
      <c r="Q3820" s="12" t="s">
        <v>8315</v>
      </c>
      <c r="R3820" s="11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3300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0</v>
      </c>
      <c r="P3821" s="24">
        <f t="shared" si="296"/>
        <v>0</v>
      </c>
      <c r="Q3821" s="12" t="s">
        <v>8315</v>
      </c>
      <c r="R3821" s="1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5500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0</v>
      </c>
      <c r="P3822" s="24">
        <f t="shared" si="296"/>
        <v>0</v>
      </c>
      <c r="Q3822" s="12" t="s">
        <v>8315</v>
      </c>
      <c r="R3822" s="11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7000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0</v>
      </c>
      <c r="P3823" s="24">
        <f t="shared" si="296"/>
        <v>0</v>
      </c>
      <c r="Q3823" s="12" t="s">
        <v>8315</v>
      </c>
      <c r="R3823" s="11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20000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0</v>
      </c>
      <c r="P3824" s="24">
        <f t="shared" si="296"/>
        <v>0</v>
      </c>
      <c r="Q3824" s="12" t="s">
        <v>8315</v>
      </c>
      <c r="R3824" s="11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0</v>
      </c>
      <c r="P3825" s="24">
        <f t="shared" si="296"/>
        <v>0</v>
      </c>
      <c r="Q3825" s="12" t="s">
        <v>8315</v>
      </c>
      <c r="R3825" s="11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1400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0</v>
      </c>
      <c r="P3826" s="24">
        <f t="shared" si="296"/>
        <v>0</v>
      </c>
      <c r="Q3826" s="12" t="s">
        <v>8315</v>
      </c>
      <c r="R3826" s="11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850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0</v>
      </c>
      <c r="P3827" s="24">
        <f t="shared" si="296"/>
        <v>0</v>
      </c>
      <c r="Q3827" s="12" t="s">
        <v>8315</v>
      </c>
      <c r="R3827" s="11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5000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0</v>
      </c>
      <c r="P3828" s="24">
        <f t="shared" si="296"/>
        <v>0</v>
      </c>
      <c r="Q3828" s="12" t="s">
        <v>8315</v>
      </c>
      <c r="R3828" s="11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50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0</v>
      </c>
      <c r="P3829" s="24">
        <f t="shared" si="296"/>
        <v>0</v>
      </c>
      <c r="Q3829" s="12" t="s">
        <v>8315</v>
      </c>
      <c r="R3829" s="11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3000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0</v>
      </c>
      <c r="P3830" s="24">
        <f t="shared" si="296"/>
        <v>0</v>
      </c>
      <c r="Q3830" s="12" t="s">
        <v>8315</v>
      </c>
      <c r="R3830" s="11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12000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0</v>
      </c>
      <c r="P3831" s="24">
        <f t="shared" si="296"/>
        <v>0</v>
      </c>
      <c r="Q3831" s="12" t="s">
        <v>8315</v>
      </c>
      <c r="R3831" s="1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2500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0</v>
      </c>
      <c r="P3832" s="24">
        <f t="shared" si="296"/>
        <v>0</v>
      </c>
      <c r="Q3832" s="12" t="s">
        <v>8315</v>
      </c>
      <c r="R3832" s="11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0</v>
      </c>
      <c r="P3833" s="24">
        <f t="shared" si="296"/>
        <v>0</v>
      </c>
      <c r="Q3833" s="12" t="s">
        <v>8315</v>
      </c>
      <c r="R3833" s="11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4336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0</v>
      </c>
      <c r="P3834" s="24">
        <f t="shared" si="296"/>
        <v>0</v>
      </c>
      <c r="Q3834" s="12" t="s">
        <v>8315</v>
      </c>
      <c r="R3834" s="11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2500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0</v>
      </c>
      <c r="P3835" s="24">
        <f t="shared" si="296"/>
        <v>0</v>
      </c>
      <c r="Q3835" s="12" t="s">
        <v>8315</v>
      </c>
      <c r="R3835" s="11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0</v>
      </c>
      <c r="P3836" s="24">
        <f t="shared" si="296"/>
        <v>0</v>
      </c>
      <c r="Q3836" s="12" t="s">
        <v>8315</v>
      </c>
      <c r="R3836" s="11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10000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0</v>
      </c>
      <c r="P3837" s="24">
        <f t="shared" si="296"/>
        <v>0</v>
      </c>
      <c r="Q3837" s="12" t="s">
        <v>8315</v>
      </c>
      <c r="R3837" s="11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10000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0</v>
      </c>
      <c r="P3838" s="24">
        <f t="shared" si="296"/>
        <v>0</v>
      </c>
      <c r="Q3838" s="12" t="s">
        <v>8315</v>
      </c>
      <c r="R3838" s="11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40000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0</v>
      </c>
      <c r="P3839" s="24">
        <f t="shared" si="296"/>
        <v>0</v>
      </c>
      <c r="Q3839" s="12" t="s">
        <v>8315</v>
      </c>
      <c r="R3839" s="11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1100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0</v>
      </c>
      <c r="P3840" s="24">
        <f t="shared" si="296"/>
        <v>0</v>
      </c>
      <c r="Q3840" s="12" t="s">
        <v>8315</v>
      </c>
      <c r="R3840" s="11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4000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0</v>
      </c>
      <c r="P3841" s="24">
        <f t="shared" si="296"/>
        <v>0</v>
      </c>
      <c r="Q3841" s="12" t="s">
        <v>8315</v>
      </c>
      <c r="R3841" s="1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1000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0</v>
      </c>
      <c r="P3842" s="24">
        <f t="shared" si="296"/>
        <v>0</v>
      </c>
      <c r="Q3842" s="12" t="s">
        <v>8315</v>
      </c>
      <c r="R3842" s="11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0</v>
      </c>
      <c r="P3843" s="24">
        <f t="shared" ref="P3843:P3906" si="301">IFERROR(ROUND(E3843/L3843,2),0)</f>
        <v>0</v>
      </c>
      <c r="Q3843" s="12" t="s">
        <v>8315</v>
      </c>
      <c r="R3843" s="11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550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0</v>
      </c>
      <c r="P3844" s="24">
        <f t="shared" si="301"/>
        <v>0</v>
      </c>
      <c r="Q3844" s="12" t="s">
        <v>8315</v>
      </c>
      <c r="R3844" s="11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0</v>
      </c>
      <c r="P3845" s="24">
        <f t="shared" si="301"/>
        <v>0</v>
      </c>
      <c r="Q3845" s="12" t="s">
        <v>8315</v>
      </c>
      <c r="R3845" s="11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0</v>
      </c>
      <c r="P3846" s="24">
        <f t="shared" si="301"/>
        <v>0</v>
      </c>
      <c r="Q3846" s="12" t="s">
        <v>8315</v>
      </c>
      <c r="R3846" s="11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0</v>
      </c>
      <c r="P3847" s="24">
        <f t="shared" si="301"/>
        <v>0</v>
      </c>
      <c r="Q3847" s="12" t="s">
        <v>8315</v>
      </c>
      <c r="R3847" s="11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3200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0</v>
      </c>
      <c r="P3848" s="24">
        <f t="shared" si="301"/>
        <v>0</v>
      </c>
      <c r="Q3848" s="12" t="s">
        <v>8315</v>
      </c>
      <c r="R3848" s="11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3000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0</v>
      </c>
      <c r="P3849" s="24">
        <f t="shared" si="301"/>
        <v>0</v>
      </c>
      <c r="Q3849" s="12" t="s">
        <v>8315</v>
      </c>
      <c r="R3849" s="11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40000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0</v>
      </c>
      <c r="P3850" s="24">
        <f t="shared" si="301"/>
        <v>0</v>
      </c>
      <c r="Q3850" s="12" t="s">
        <v>8315</v>
      </c>
      <c r="R3850" s="11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5000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0</v>
      </c>
      <c r="P3851" s="24">
        <f t="shared" si="301"/>
        <v>0</v>
      </c>
      <c r="Q3851" s="12" t="s">
        <v>8315</v>
      </c>
      <c r="R3851" s="1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0</v>
      </c>
      <c r="P3852" s="24">
        <f t="shared" si="301"/>
        <v>0</v>
      </c>
      <c r="Q3852" s="12" t="s">
        <v>8315</v>
      </c>
      <c r="R3852" s="11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4000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0</v>
      </c>
      <c r="P3853" s="24">
        <f t="shared" si="301"/>
        <v>0</v>
      </c>
      <c r="Q3853" s="12" t="s">
        <v>8315</v>
      </c>
      <c r="R3853" s="11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24">
        <f t="shared" si="301"/>
        <v>0</v>
      </c>
      <c r="Q3854" s="12" t="s">
        <v>8315</v>
      </c>
      <c r="R3854" s="11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25000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24">
        <f t="shared" si="301"/>
        <v>0</v>
      </c>
      <c r="Q3855" s="12" t="s">
        <v>8315</v>
      </c>
      <c r="R3855" s="11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0</v>
      </c>
      <c r="P3856" s="24">
        <f t="shared" si="301"/>
        <v>0</v>
      </c>
      <c r="Q3856" s="12" t="s">
        <v>8315</v>
      </c>
      <c r="R3856" s="11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0</v>
      </c>
      <c r="P3857" s="24">
        <f t="shared" si="301"/>
        <v>0</v>
      </c>
      <c r="Q3857" s="12" t="s">
        <v>8315</v>
      </c>
      <c r="R3857" s="11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24">
        <f t="shared" si="301"/>
        <v>0</v>
      </c>
      <c r="Q3858" s="12" t="s">
        <v>8315</v>
      </c>
      <c r="R3858" s="11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0</v>
      </c>
      <c r="P3859" s="24">
        <f t="shared" si="301"/>
        <v>0</v>
      </c>
      <c r="Q3859" s="12" t="s">
        <v>8315</v>
      </c>
      <c r="R3859" s="11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5200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0</v>
      </c>
      <c r="P3860" s="24">
        <f t="shared" si="301"/>
        <v>0</v>
      </c>
      <c r="Q3860" s="12" t="s">
        <v>8315</v>
      </c>
      <c r="R3860" s="11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24">
        <f t="shared" si="301"/>
        <v>0</v>
      </c>
      <c r="Q3861" s="12" t="s">
        <v>8315</v>
      </c>
      <c r="R3861" s="1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0</v>
      </c>
      <c r="P3862" s="24">
        <f t="shared" si="301"/>
        <v>0</v>
      </c>
      <c r="Q3862" s="12" t="s">
        <v>8315</v>
      </c>
      <c r="R3862" s="11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6000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0</v>
      </c>
      <c r="P3863" s="24">
        <f t="shared" si="301"/>
        <v>0</v>
      </c>
      <c r="Q3863" s="12" t="s">
        <v>8315</v>
      </c>
      <c r="R3863" s="11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2000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24">
        <f t="shared" si="301"/>
        <v>0</v>
      </c>
      <c r="Q3864" s="12" t="s">
        <v>8315</v>
      </c>
      <c r="R3864" s="11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500000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24">
        <f t="shared" si="301"/>
        <v>0</v>
      </c>
      <c r="Q3865" s="12" t="s">
        <v>8315</v>
      </c>
      <c r="R3865" s="11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0</v>
      </c>
      <c r="P3866" s="24">
        <f t="shared" si="301"/>
        <v>0</v>
      </c>
      <c r="Q3866" s="12" t="s">
        <v>8315</v>
      </c>
      <c r="R3866" s="11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50000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0</v>
      </c>
      <c r="P3867" s="24">
        <f t="shared" si="301"/>
        <v>0</v>
      </c>
      <c r="Q3867" s="12" t="s">
        <v>8315</v>
      </c>
      <c r="R3867" s="11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0</v>
      </c>
      <c r="P3868" s="24">
        <f t="shared" si="301"/>
        <v>0</v>
      </c>
      <c r="Q3868" s="12" t="s">
        <v>8315</v>
      </c>
      <c r="R3868" s="11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25000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0</v>
      </c>
      <c r="P3869" s="24">
        <f t="shared" si="301"/>
        <v>0</v>
      </c>
      <c r="Q3869" s="12" t="s">
        <v>8315</v>
      </c>
      <c r="R3869" s="11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2500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 s="16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0</v>
      </c>
      <c r="Q3870" s="12" t="s">
        <v>8315</v>
      </c>
      <c r="R3870" s="11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10115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 s="16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0</v>
      </c>
      <c r="P3871" s="10">
        <f t="shared" si="301"/>
        <v>0</v>
      </c>
      <c r="Q3871" s="12" t="s">
        <v>8315</v>
      </c>
      <c r="R3871" s="1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2500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 s="16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0</v>
      </c>
      <c r="P3872" s="10">
        <f t="shared" si="301"/>
        <v>0</v>
      </c>
      <c r="Q3872" s="12" t="s">
        <v>8315</v>
      </c>
      <c r="R3872" s="11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 s="16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0</v>
      </c>
      <c r="P3873" s="10">
        <f t="shared" si="301"/>
        <v>0</v>
      </c>
      <c r="Q3873" s="12" t="s">
        <v>8315</v>
      </c>
      <c r="R3873" s="11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4000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6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2" t="s">
        <v>8315</v>
      </c>
      <c r="R3874" s="11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50000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6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2" t="s">
        <v>8315</v>
      </c>
      <c r="R3875" s="11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13000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2" t="s">
        <v>8315</v>
      </c>
      <c r="R3876" s="11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1000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6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2" t="s">
        <v>8315</v>
      </c>
      <c r="R3877" s="11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10000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 s="16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0</v>
      </c>
      <c r="P3878" s="10">
        <f t="shared" si="301"/>
        <v>0</v>
      </c>
      <c r="Q3878" s="12" t="s">
        <v>8315</v>
      </c>
      <c r="R3878" s="11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40000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 s="16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0</v>
      </c>
      <c r="P3879" s="10">
        <f t="shared" si="301"/>
        <v>0</v>
      </c>
      <c r="Q3879" s="12" t="s">
        <v>8315</v>
      </c>
      <c r="R3879" s="11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 s="16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0</v>
      </c>
      <c r="Q3880" s="12" t="s">
        <v>8315</v>
      </c>
      <c r="R3880" s="11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13000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6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2" t="s">
        <v>8315</v>
      </c>
      <c r="R3881" s="1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4950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 s="16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0</v>
      </c>
      <c r="P3882" s="10">
        <f t="shared" si="301"/>
        <v>0</v>
      </c>
      <c r="Q3882" s="12" t="s">
        <v>8315</v>
      </c>
      <c r="R3882" s="11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130000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 s="16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0</v>
      </c>
      <c r="P3883" s="10">
        <f t="shared" si="301"/>
        <v>0</v>
      </c>
      <c r="Q3883" s="12" t="s">
        <v>8315</v>
      </c>
      <c r="R3883" s="11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900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6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2" t="s">
        <v>8315</v>
      </c>
      <c r="R3884" s="11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6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2" t="s">
        <v>8315</v>
      </c>
      <c r="R3885" s="11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8888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2" t="s">
        <v>8315</v>
      </c>
      <c r="R3886" s="11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6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2" t="s">
        <v>8315</v>
      </c>
      <c r="R3887" s="11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25000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6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2" t="s">
        <v>8315</v>
      </c>
      <c r="R3888" s="11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 s="16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0</v>
      </c>
      <c r="P3889" s="10">
        <f t="shared" si="301"/>
        <v>0</v>
      </c>
      <c r="Q3889" s="12" t="s">
        <v>8315</v>
      </c>
      <c r="R3889" s="11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5000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0</v>
      </c>
      <c r="P3890" s="24">
        <f t="shared" si="301"/>
        <v>0</v>
      </c>
      <c r="Q3890" s="12" t="s">
        <v>8315</v>
      </c>
      <c r="R3890" s="11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37000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0</v>
      </c>
      <c r="P3891" s="24">
        <f t="shared" si="301"/>
        <v>0</v>
      </c>
      <c r="Q3891" s="12" t="s">
        <v>8315</v>
      </c>
      <c r="R3891" s="1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25000000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0</v>
      </c>
      <c r="P3892" s="24">
        <f t="shared" si="301"/>
        <v>0</v>
      </c>
      <c r="Q3892" s="12" t="s">
        <v>8315</v>
      </c>
      <c r="R3892" s="11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0</v>
      </c>
      <c r="P3893" s="24">
        <f t="shared" si="301"/>
        <v>0</v>
      </c>
      <c r="Q3893" s="12" t="s">
        <v>8315</v>
      </c>
      <c r="R3893" s="11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24">
        <f t="shared" si="301"/>
        <v>0</v>
      </c>
      <c r="Q3894" s="12" t="s">
        <v>8315</v>
      </c>
      <c r="R3894" s="11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0</v>
      </c>
      <c r="P3895" s="24">
        <f t="shared" si="301"/>
        <v>0</v>
      </c>
      <c r="Q3895" s="12" t="s">
        <v>8315</v>
      </c>
      <c r="R3895" s="11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0</v>
      </c>
      <c r="P3896" s="24">
        <f t="shared" si="301"/>
        <v>0</v>
      </c>
      <c r="Q3896" s="12" t="s">
        <v>8315</v>
      </c>
      <c r="R3896" s="11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0</v>
      </c>
      <c r="P3897" s="24">
        <f t="shared" si="301"/>
        <v>0</v>
      </c>
      <c r="Q3897" s="12" t="s">
        <v>8315</v>
      </c>
      <c r="R3897" s="11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0</v>
      </c>
      <c r="P3898" s="24">
        <f t="shared" si="301"/>
        <v>0</v>
      </c>
      <c r="Q3898" s="12" t="s">
        <v>8315</v>
      </c>
      <c r="R3898" s="11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1000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0</v>
      </c>
      <c r="P3899" s="24">
        <f t="shared" si="301"/>
        <v>0</v>
      </c>
      <c r="Q3899" s="12" t="s">
        <v>8315</v>
      </c>
      <c r="R3899" s="11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0</v>
      </c>
      <c r="P3900" s="24">
        <f t="shared" si="301"/>
        <v>0</v>
      </c>
      <c r="Q3900" s="12" t="s">
        <v>8315</v>
      </c>
      <c r="R3900" s="11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0</v>
      </c>
      <c r="P3901" s="24">
        <f t="shared" si="301"/>
        <v>0</v>
      </c>
      <c r="Q3901" s="12" t="s">
        <v>8315</v>
      </c>
      <c r="R3901" s="1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0</v>
      </c>
      <c r="P3902" s="24">
        <f t="shared" si="301"/>
        <v>0</v>
      </c>
      <c r="Q3902" s="12" t="s">
        <v>8315</v>
      </c>
      <c r="R3902" s="11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20000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0</v>
      </c>
      <c r="P3903" s="24">
        <f t="shared" si="301"/>
        <v>0</v>
      </c>
      <c r="Q3903" s="12" t="s">
        <v>8315</v>
      </c>
      <c r="R3903" s="11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750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0</v>
      </c>
      <c r="P3904" s="24">
        <f t="shared" si="301"/>
        <v>0</v>
      </c>
      <c r="Q3904" s="12" t="s">
        <v>8315</v>
      </c>
      <c r="R3904" s="11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4000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24">
        <f t="shared" si="301"/>
        <v>0</v>
      </c>
      <c r="Q3905" s="12" t="s">
        <v>8315</v>
      </c>
      <c r="R3905" s="11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30000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24">
        <f t="shared" si="301"/>
        <v>0</v>
      </c>
      <c r="Q3906" s="12" t="s">
        <v>8315</v>
      </c>
      <c r="R3906" s="11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1750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0</v>
      </c>
      <c r="P3907" s="24">
        <f t="shared" ref="P3907:P3970" si="306">IFERROR(ROUND(E3907/L3907,2),0)</f>
        <v>0</v>
      </c>
      <c r="Q3907" s="12" t="s">
        <v>8315</v>
      </c>
      <c r="R3907" s="11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1200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0</v>
      </c>
      <c r="P3908" s="24">
        <f t="shared" si="306"/>
        <v>0</v>
      </c>
      <c r="Q3908" s="12" t="s">
        <v>8315</v>
      </c>
      <c r="R3908" s="11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0</v>
      </c>
      <c r="P3909" s="24">
        <f t="shared" si="306"/>
        <v>0</v>
      </c>
      <c r="Q3909" s="12" t="s">
        <v>8315</v>
      </c>
      <c r="R3909" s="11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0</v>
      </c>
      <c r="P3910" s="24">
        <f t="shared" si="306"/>
        <v>0</v>
      </c>
      <c r="Q3910" s="12" t="s">
        <v>8315</v>
      </c>
      <c r="R3910" s="11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24">
        <f t="shared" si="306"/>
        <v>0</v>
      </c>
      <c r="Q3911" s="12" t="s">
        <v>8315</v>
      </c>
      <c r="R3911" s="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0</v>
      </c>
      <c r="P3912" s="24">
        <f t="shared" si="306"/>
        <v>0</v>
      </c>
      <c r="Q3912" s="12" t="s">
        <v>8315</v>
      </c>
      <c r="R3912" s="11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0</v>
      </c>
      <c r="P3913" s="24">
        <f t="shared" si="306"/>
        <v>0</v>
      </c>
      <c r="Q3913" s="12" t="s">
        <v>8315</v>
      </c>
      <c r="R3913" s="11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24">
        <f t="shared" si="306"/>
        <v>0</v>
      </c>
      <c r="Q3914" s="12" t="s">
        <v>8315</v>
      </c>
      <c r="R3914" s="11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6000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0</v>
      </c>
      <c r="P3915" s="24">
        <f t="shared" si="306"/>
        <v>0</v>
      </c>
      <c r="Q3915" s="12" t="s">
        <v>8315</v>
      </c>
      <c r="R3915" s="11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300000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0</v>
      </c>
      <c r="P3916" s="24">
        <f t="shared" si="306"/>
        <v>0</v>
      </c>
      <c r="Q3916" s="12" t="s">
        <v>8315</v>
      </c>
      <c r="R3916" s="11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125000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24">
        <f t="shared" si="306"/>
        <v>0</v>
      </c>
      <c r="Q3917" s="12" t="s">
        <v>8315</v>
      </c>
      <c r="R3917" s="11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24">
        <f t="shared" si="306"/>
        <v>0</v>
      </c>
      <c r="Q3918" s="12" t="s">
        <v>8315</v>
      </c>
      <c r="R3918" s="11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5500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24">
        <f t="shared" si="306"/>
        <v>0</v>
      </c>
      <c r="Q3919" s="12" t="s">
        <v>8315</v>
      </c>
      <c r="R3919" s="11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7000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24">
        <f t="shared" si="306"/>
        <v>0</v>
      </c>
      <c r="Q3920" s="12" t="s">
        <v>8315</v>
      </c>
      <c r="R3920" s="11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0</v>
      </c>
      <c r="P3921" s="24">
        <f t="shared" si="306"/>
        <v>0</v>
      </c>
      <c r="Q3921" s="12" t="s">
        <v>8315</v>
      </c>
      <c r="R3921" s="1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5000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0</v>
      </c>
      <c r="P3922" s="24">
        <f t="shared" si="306"/>
        <v>0</v>
      </c>
      <c r="Q3922" s="12" t="s">
        <v>8315</v>
      </c>
      <c r="R3922" s="11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10000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24">
        <f t="shared" si="306"/>
        <v>0</v>
      </c>
      <c r="Q3923" s="12" t="s">
        <v>8315</v>
      </c>
      <c r="R3923" s="11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0</v>
      </c>
      <c r="P3924" s="24">
        <f t="shared" si="306"/>
        <v>0</v>
      </c>
      <c r="Q3924" s="12" t="s">
        <v>8315</v>
      </c>
      <c r="R3924" s="11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1000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0</v>
      </c>
      <c r="P3925" s="24">
        <f t="shared" si="306"/>
        <v>0</v>
      </c>
      <c r="Q3925" s="12" t="s">
        <v>8315</v>
      </c>
      <c r="R3925" s="11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0</v>
      </c>
      <c r="P3926" s="24">
        <f t="shared" si="306"/>
        <v>0</v>
      </c>
      <c r="Q3926" s="12" t="s">
        <v>8315</v>
      </c>
      <c r="R3926" s="11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0</v>
      </c>
      <c r="P3927" s="24">
        <f t="shared" si="306"/>
        <v>0</v>
      </c>
      <c r="Q3927" s="12" t="s">
        <v>8315</v>
      </c>
      <c r="R3927" s="11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3000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24">
        <f t="shared" si="306"/>
        <v>0</v>
      </c>
      <c r="Q3928" s="12" t="s">
        <v>8315</v>
      </c>
      <c r="R3928" s="11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1500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0</v>
      </c>
      <c r="P3929" s="24">
        <f t="shared" si="306"/>
        <v>0</v>
      </c>
      <c r="Q3929" s="12" t="s">
        <v>8315</v>
      </c>
      <c r="R3929" s="11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8750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0</v>
      </c>
      <c r="P3930" s="24">
        <f t="shared" si="306"/>
        <v>0</v>
      </c>
      <c r="Q3930" s="12" t="s">
        <v>8315</v>
      </c>
      <c r="R3930" s="11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0</v>
      </c>
      <c r="P3931" s="24">
        <f t="shared" si="306"/>
        <v>0</v>
      </c>
      <c r="Q3931" s="12" t="s">
        <v>8315</v>
      </c>
      <c r="R3931" s="1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15000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24">
        <f t="shared" si="306"/>
        <v>0</v>
      </c>
      <c r="Q3932" s="12" t="s">
        <v>8315</v>
      </c>
      <c r="R3932" s="11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250000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24">
        <f t="shared" si="306"/>
        <v>0</v>
      </c>
      <c r="Q3933" s="12" t="s">
        <v>8315</v>
      </c>
      <c r="R3933" s="11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24">
        <f t="shared" si="306"/>
        <v>0</v>
      </c>
      <c r="Q3934" s="12" t="s">
        <v>8315</v>
      </c>
      <c r="R3934" s="11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280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0</v>
      </c>
      <c r="P3935" s="24">
        <f t="shared" si="306"/>
        <v>0</v>
      </c>
      <c r="Q3935" s="12" t="s">
        <v>8315</v>
      </c>
      <c r="R3935" s="11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0</v>
      </c>
      <c r="P3936" s="24">
        <f t="shared" si="306"/>
        <v>0</v>
      </c>
      <c r="Q3936" s="12" t="s">
        <v>8315</v>
      </c>
      <c r="R3936" s="11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8000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0</v>
      </c>
      <c r="P3937" s="24">
        <f t="shared" si="306"/>
        <v>0</v>
      </c>
      <c r="Q3937" s="12" t="s">
        <v>8315</v>
      </c>
      <c r="R3937" s="11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180000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24">
        <f t="shared" si="306"/>
        <v>0</v>
      </c>
      <c r="Q3938" s="12" t="s">
        <v>8315</v>
      </c>
      <c r="R3938" s="11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2000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0</v>
      </c>
      <c r="P3939" s="24">
        <f t="shared" si="306"/>
        <v>0</v>
      </c>
      <c r="Q3939" s="12" t="s">
        <v>8315</v>
      </c>
      <c r="R3939" s="11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0</v>
      </c>
      <c r="P3940" s="24">
        <f t="shared" si="306"/>
        <v>0</v>
      </c>
      <c r="Q3940" s="12" t="s">
        <v>8315</v>
      </c>
      <c r="R3940" s="11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133800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24">
        <f t="shared" si="306"/>
        <v>0</v>
      </c>
      <c r="Q3941" s="12" t="s">
        <v>8315</v>
      </c>
      <c r="R3941" s="1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24">
        <f t="shared" si="306"/>
        <v>0</v>
      </c>
      <c r="Q3942" s="12" t="s">
        <v>8315</v>
      </c>
      <c r="R3942" s="11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0</v>
      </c>
      <c r="P3943" s="24">
        <f t="shared" si="306"/>
        <v>0</v>
      </c>
      <c r="Q3943" s="12" t="s">
        <v>8315</v>
      </c>
      <c r="R3943" s="11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24">
        <f t="shared" si="306"/>
        <v>0</v>
      </c>
      <c r="Q3944" s="12" t="s">
        <v>8315</v>
      </c>
      <c r="R3944" s="11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0</v>
      </c>
      <c r="P3945" s="24">
        <f t="shared" si="306"/>
        <v>0</v>
      </c>
      <c r="Q3945" s="12" t="s">
        <v>8315</v>
      </c>
      <c r="R3945" s="11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5500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24">
        <f t="shared" si="306"/>
        <v>0</v>
      </c>
      <c r="Q3946" s="12" t="s">
        <v>8315</v>
      </c>
      <c r="R3946" s="11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3000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24">
        <f t="shared" si="306"/>
        <v>0</v>
      </c>
      <c r="Q3947" s="12" t="s">
        <v>8315</v>
      </c>
      <c r="R3947" s="11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474900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0</v>
      </c>
      <c r="P3948" s="24">
        <f t="shared" si="306"/>
        <v>0</v>
      </c>
      <c r="Q3948" s="12" t="s">
        <v>8315</v>
      </c>
      <c r="R3948" s="11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50000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0</v>
      </c>
      <c r="P3949" s="24">
        <f t="shared" si="306"/>
        <v>0</v>
      </c>
      <c r="Q3949" s="12" t="s">
        <v>8315</v>
      </c>
      <c r="R3949" s="11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2000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24">
        <f t="shared" si="306"/>
        <v>0</v>
      </c>
      <c r="Q3950" s="12" t="s">
        <v>8315</v>
      </c>
      <c r="R3950" s="11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0</v>
      </c>
      <c r="P3951" s="24">
        <f t="shared" si="306"/>
        <v>0</v>
      </c>
      <c r="Q3951" s="12" t="s">
        <v>8315</v>
      </c>
      <c r="R3951" s="1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0</v>
      </c>
      <c r="P3952" s="24">
        <f t="shared" si="306"/>
        <v>0</v>
      </c>
      <c r="Q3952" s="12" t="s">
        <v>8315</v>
      </c>
      <c r="R3952" s="11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27000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24">
        <f t="shared" si="306"/>
        <v>0</v>
      </c>
      <c r="Q3953" s="12" t="s">
        <v>8315</v>
      </c>
      <c r="R3953" s="11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1500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24">
        <f t="shared" si="306"/>
        <v>0</v>
      </c>
      <c r="Q3954" s="12" t="s">
        <v>8315</v>
      </c>
      <c r="R3954" s="11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200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24">
        <f t="shared" si="306"/>
        <v>0</v>
      </c>
      <c r="Q3955" s="12" t="s">
        <v>8315</v>
      </c>
      <c r="R3955" s="11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175000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24">
        <f t="shared" si="306"/>
        <v>0</v>
      </c>
      <c r="Q3956" s="12" t="s">
        <v>8315</v>
      </c>
      <c r="R3956" s="11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128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0</v>
      </c>
      <c r="P3957" s="24">
        <f t="shared" si="306"/>
        <v>0</v>
      </c>
      <c r="Q3957" s="12" t="s">
        <v>8315</v>
      </c>
      <c r="R3957" s="11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24">
        <f t="shared" si="306"/>
        <v>0</v>
      </c>
      <c r="Q3958" s="12" t="s">
        <v>8315</v>
      </c>
      <c r="R3958" s="11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25000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24">
        <f t="shared" si="306"/>
        <v>0</v>
      </c>
      <c r="Q3959" s="12" t="s">
        <v>8315</v>
      </c>
      <c r="R3959" s="11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0</v>
      </c>
      <c r="P3960" s="24">
        <f t="shared" si="306"/>
        <v>0</v>
      </c>
      <c r="Q3960" s="12" t="s">
        <v>8315</v>
      </c>
      <c r="R3960" s="11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0</v>
      </c>
      <c r="P3961" s="24">
        <f t="shared" si="306"/>
        <v>0</v>
      </c>
      <c r="Q3961" s="12" t="s">
        <v>8315</v>
      </c>
      <c r="R3961" s="1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2500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0</v>
      </c>
      <c r="P3962" s="24">
        <f t="shared" si="306"/>
        <v>0</v>
      </c>
      <c r="Q3962" s="12" t="s">
        <v>8315</v>
      </c>
      <c r="R3962" s="11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110000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24">
        <f t="shared" si="306"/>
        <v>0</v>
      </c>
      <c r="Q3963" s="12" t="s">
        <v>8315</v>
      </c>
      <c r="R3963" s="11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30000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0</v>
      </c>
      <c r="P3964" s="24">
        <f t="shared" si="306"/>
        <v>0</v>
      </c>
      <c r="Q3964" s="12" t="s">
        <v>8315</v>
      </c>
      <c r="R3964" s="11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30000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24">
        <f t="shared" si="306"/>
        <v>0</v>
      </c>
      <c r="Q3965" s="12" t="s">
        <v>8315</v>
      </c>
      <c r="R3965" s="11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510000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0</v>
      </c>
      <c r="P3966" s="24">
        <f t="shared" si="306"/>
        <v>0</v>
      </c>
      <c r="Q3966" s="12" t="s">
        <v>8315</v>
      </c>
      <c r="R3966" s="11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4200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0</v>
      </c>
      <c r="P3967" s="24">
        <f t="shared" si="306"/>
        <v>0</v>
      </c>
      <c r="Q3967" s="12" t="s">
        <v>8315</v>
      </c>
      <c r="R3967" s="11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33000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0</v>
      </c>
      <c r="P3968" s="24">
        <f t="shared" si="306"/>
        <v>0</v>
      </c>
      <c r="Q3968" s="12" t="s">
        <v>8315</v>
      </c>
      <c r="R3968" s="11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124000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0</v>
      </c>
      <c r="P3969" s="24">
        <f t="shared" si="306"/>
        <v>0</v>
      </c>
      <c r="Q3969" s="12" t="s">
        <v>8315</v>
      </c>
      <c r="R3969" s="11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0</v>
      </c>
      <c r="P3970" s="24">
        <f t="shared" si="306"/>
        <v>0</v>
      </c>
      <c r="Q3970" s="12" t="s">
        <v>8315</v>
      </c>
      <c r="R3970" s="11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13000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0</v>
      </c>
      <c r="P3971" s="24">
        <f t="shared" ref="P3971:P4034" si="311">IFERROR(ROUND(E3971/L3971,2),0)</f>
        <v>0</v>
      </c>
      <c r="Q3971" s="12" t="s">
        <v>8315</v>
      </c>
      <c r="R3971" s="1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50000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24">
        <f t="shared" si="311"/>
        <v>0</v>
      </c>
      <c r="Q3972" s="12" t="s">
        <v>8315</v>
      </c>
      <c r="R3972" s="11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0</v>
      </c>
      <c r="P3973" s="24">
        <f t="shared" si="311"/>
        <v>0</v>
      </c>
      <c r="Q3973" s="12" t="s">
        <v>8315</v>
      </c>
      <c r="R3973" s="11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0</v>
      </c>
      <c r="P3974" s="24">
        <f t="shared" si="311"/>
        <v>0</v>
      </c>
      <c r="Q3974" s="12" t="s">
        <v>8315</v>
      </c>
      <c r="R3974" s="11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8000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0</v>
      </c>
      <c r="P3975" s="24">
        <f t="shared" si="311"/>
        <v>0</v>
      </c>
      <c r="Q3975" s="12" t="s">
        <v>8315</v>
      </c>
      <c r="R3975" s="11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0</v>
      </c>
      <c r="P3976" s="24">
        <f t="shared" si="311"/>
        <v>0</v>
      </c>
      <c r="Q3976" s="12" t="s">
        <v>8315</v>
      </c>
      <c r="R3976" s="11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24">
        <f t="shared" si="311"/>
        <v>0</v>
      </c>
      <c r="Q3977" s="12" t="s">
        <v>8315</v>
      </c>
      <c r="R3977" s="11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0</v>
      </c>
      <c r="P3978" s="24">
        <f t="shared" si="311"/>
        <v>0</v>
      </c>
      <c r="Q3978" s="12" t="s">
        <v>8315</v>
      </c>
      <c r="R3978" s="11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0</v>
      </c>
      <c r="P3979" s="24">
        <f t="shared" si="311"/>
        <v>0</v>
      </c>
      <c r="Q3979" s="12" t="s">
        <v>8315</v>
      </c>
      <c r="R3979" s="11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0</v>
      </c>
      <c r="P3980" s="24">
        <f t="shared" si="311"/>
        <v>0</v>
      </c>
      <c r="Q3980" s="12" t="s">
        <v>8315</v>
      </c>
      <c r="R3980" s="11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10000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0</v>
      </c>
      <c r="P3981" s="24">
        <f t="shared" si="311"/>
        <v>0</v>
      </c>
      <c r="Q3981" s="12" t="s">
        <v>8315</v>
      </c>
      <c r="R3981" s="1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0</v>
      </c>
      <c r="P3982" s="24">
        <f t="shared" si="311"/>
        <v>0</v>
      </c>
      <c r="Q3982" s="12" t="s">
        <v>8315</v>
      </c>
      <c r="R3982" s="11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0</v>
      </c>
      <c r="P3983" s="24">
        <f t="shared" si="311"/>
        <v>0</v>
      </c>
      <c r="Q3983" s="12" t="s">
        <v>8315</v>
      </c>
      <c r="R3983" s="11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7000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0</v>
      </c>
      <c r="P3984" s="24">
        <f t="shared" si="311"/>
        <v>0</v>
      </c>
      <c r="Q3984" s="12" t="s">
        <v>8315</v>
      </c>
      <c r="R3984" s="11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0</v>
      </c>
      <c r="P3985" s="24">
        <f t="shared" si="311"/>
        <v>0</v>
      </c>
      <c r="Q3985" s="12" t="s">
        <v>8315</v>
      </c>
      <c r="R3985" s="11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20000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0</v>
      </c>
      <c r="P3986" s="24">
        <f t="shared" si="311"/>
        <v>0</v>
      </c>
      <c r="Q3986" s="12" t="s">
        <v>8315</v>
      </c>
      <c r="R3986" s="11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0</v>
      </c>
      <c r="P3987" s="24">
        <f t="shared" si="311"/>
        <v>0</v>
      </c>
      <c r="Q3987" s="12" t="s">
        <v>8315</v>
      </c>
      <c r="R3987" s="11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1150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0</v>
      </c>
      <c r="P3988" s="24">
        <f t="shared" si="311"/>
        <v>0</v>
      </c>
      <c r="Q3988" s="12" t="s">
        <v>8315</v>
      </c>
      <c r="R3988" s="11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180000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0</v>
      </c>
      <c r="P3989" s="24">
        <f t="shared" si="311"/>
        <v>0</v>
      </c>
      <c r="Q3989" s="12" t="s">
        <v>8315</v>
      </c>
      <c r="R3989" s="11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0</v>
      </c>
      <c r="P3990" s="24">
        <f t="shared" si="311"/>
        <v>0</v>
      </c>
      <c r="Q3990" s="12" t="s">
        <v>8315</v>
      </c>
      <c r="R3990" s="11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24">
        <f t="shared" si="311"/>
        <v>0</v>
      </c>
      <c r="Q3991" s="12" t="s">
        <v>8315</v>
      </c>
      <c r="R3991" s="1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100000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0</v>
      </c>
      <c r="P3992" s="24">
        <f t="shared" si="311"/>
        <v>0</v>
      </c>
      <c r="Q3992" s="12" t="s">
        <v>8315</v>
      </c>
      <c r="R3992" s="11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0</v>
      </c>
      <c r="P3993" s="24">
        <f t="shared" si="311"/>
        <v>0</v>
      </c>
      <c r="Q3993" s="12" t="s">
        <v>8315</v>
      </c>
      <c r="R3993" s="11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20000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0</v>
      </c>
      <c r="P3994" s="24">
        <f t="shared" si="311"/>
        <v>0</v>
      </c>
      <c r="Q3994" s="12" t="s">
        <v>8315</v>
      </c>
      <c r="R3994" s="11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40000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24">
        <f t="shared" si="311"/>
        <v>0</v>
      </c>
      <c r="Q3995" s="12" t="s">
        <v>8315</v>
      </c>
      <c r="R3995" s="11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35000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24">
        <f t="shared" si="311"/>
        <v>0</v>
      </c>
      <c r="Q3996" s="12" t="s">
        <v>8315</v>
      </c>
      <c r="R3996" s="11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30000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0</v>
      </c>
      <c r="P3997" s="24">
        <f t="shared" si="311"/>
        <v>0</v>
      </c>
      <c r="Q3997" s="12" t="s">
        <v>8315</v>
      </c>
      <c r="R3997" s="11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8000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0</v>
      </c>
      <c r="P3998" s="24">
        <f t="shared" si="311"/>
        <v>0</v>
      </c>
      <c r="Q3998" s="12" t="s">
        <v>8315</v>
      </c>
      <c r="R3998" s="11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10000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24">
        <f t="shared" si="311"/>
        <v>0</v>
      </c>
      <c r="Q3999" s="12" t="s">
        <v>8315</v>
      </c>
      <c r="R3999" s="11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85000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0</v>
      </c>
      <c r="P4000" s="24">
        <f t="shared" si="311"/>
        <v>0</v>
      </c>
      <c r="Q4000" s="12" t="s">
        <v>8315</v>
      </c>
      <c r="R4000" s="11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10000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0</v>
      </c>
      <c r="P4001" s="24">
        <f t="shared" si="311"/>
        <v>0</v>
      </c>
      <c r="Q4001" s="12" t="s">
        <v>8315</v>
      </c>
      <c r="R4001" s="1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15000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24">
        <f t="shared" si="311"/>
        <v>0</v>
      </c>
      <c r="Q4002" s="12" t="s">
        <v>8315</v>
      </c>
      <c r="R4002" s="11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6000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0</v>
      </c>
      <c r="P4003" s="24">
        <f t="shared" si="311"/>
        <v>0</v>
      </c>
      <c r="Q4003" s="12" t="s">
        <v>8315</v>
      </c>
      <c r="R4003" s="11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0</v>
      </c>
      <c r="P4004" s="24">
        <f t="shared" si="311"/>
        <v>0</v>
      </c>
      <c r="Q4004" s="12" t="s">
        <v>8315</v>
      </c>
      <c r="R4004" s="11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3000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0</v>
      </c>
      <c r="P4005" s="24">
        <f t="shared" si="311"/>
        <v>0</v>
      </c>
      <c r="Q4005" s="12" t="s">
        <v>8315</v>
      </c>
      <c r="R4005" s="11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24">
        <f t="shared" si="311"/>
        <v>0</v>
      </c>
      <c r="Q4006" s="12" t="s">
        <v>8315</v>
      </c>
      <c r="R4006" s="11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500000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0</v>
      </c>
      <c r="P4007" s="24">
        <f t="shared" si="311"/>
        <v>0</v>
      </c>
      <c r="Q4007" s="12" t="s">
        <v>8315</v>
      </c>
      <c r="R4007" s="11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24">
        <f t="shared" si="311"/>
        <v>0</v>
      </c>
      <c r="Q4008" s="12" t="s">
        <v>8315</v>
      </c>
      <c r="R4008" s="11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24">
        <f t="shared" si="311"/>
        <v>0</v>
      </c>
      <c r="Q4009" s="12" t="s">
        <v>8315</v>
      </c>
      <c r="R4009" s="11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2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0</v>
      </c>
      <c r="P4010" s="24">
        <f t="shared" si="311"/>
        <v>0</v>
      </c>
      <c r="Q4010" s="12" t="s">
        <v>8315</v>
      </c>
      <c r="R4010" s="11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5999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0</v>
      </c>
      <c r="P4011" s="24">
        <f t="shared" si="311"/>
        <v>0</v>
      </c>
      <c r="Q4011" s="12" t="s">
        <v>8315</v>
      </c>
      <c r="R4011" s="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0</v>
      </c>
      <c r="P4012" s="24">
        <f t="shared" si="311"/>
        <v>0</v>
      </c>
      <c r="Q4012" s="12" t="s">
        <v>8315</v>
      </c>
      <c r="R4012" s="11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3274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0</v>
      </c>
      <c r="P4013" s="24">
        <f t="shared" si="311"/>
        <v>0</v>
      </c>
      <c r="Q4013" s="12" t="s">
        <v>8315</v>
      </c>
      <c r="R4013" s="11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10000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24">
        <f t="shared" si="311"/>
        <v>0</v>
      </c>
      <c r="Q4014" s="12" t="s">
        <v>8315</v>
      </c>
      <c r="R4014" s="11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0</v>
      </c>
      <c r="P4015" s="24">
        <f t="shared" si="311"/>
        <v>0</v>
      </c>
      <c r="Q4015" s="12" t="s">
        <v>8315</v>
      </c>
      <c r="R4015" s="11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24">
        <f t="shared" si="311"/>
        <v>0</v>
      </c>
      <c r="Q4016" s="12" t="s">
        <v>8315</v>
      </c>
      <c r="R4016" s="11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24">
        <f t="shared" si="311"/>
        <v>0</v>
      </c>
      <c r="Q4017" s="12" t="s">
        <v>8315</v>
      </c>
      <c r="R4017" s="11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8000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0</v>
      </c>
      <c r="P4018" s="24">
        <f t="shared" si="311"/>
        <v>0</v>
      </c>
      <c r="Q4018" s="12" t="s">
        <v>8315</v>
      </c>
      <c r="R4018" s="11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0</v>
      </c>
      <c r="P4019" s="24">
        <f t="shared" si="311"/>
        <v>0</v>
      </c>
      <c r="Q4019" s="12" t="s">
        <v>8315</v>
      </c>
      <c r="R4019" s="11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0</v>
      </c>
      <c r="P4020" s="24">
        <f t="shared" si="311"/>
        <v>0</v>
      </c>
      <c r="Q4020" s="12" t="s">
        <v>8315</v>
      </c>
      <c r="R4020" s="11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0</v>
      </c>
      <c r="P4021" s="24">
        <f t="shared" si="311"/>
        <v>0</v>
      </c>
      <c r="Q4021" s="12" t="s">
        <v>8315</v>
      </c>
      <c r="R4021" s="1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0</v>
      </c>
      <c r="P4022" s="24">
        <f t="shared" si="311"/>
        <v>0</v>
      </c>
      <c r="Q4022" s="12" t="s">
        <v>8315</v>
      </c>
      <c r="R4022" s="11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0</v>
      </c>
      <c r="P4023" s="24">
        <f t="shared" si="311"/>
        <v>0</v>
      </c>
      <c r="Q4023" s="12" t="s">
        <v>8315</v>
      </c>
      <c r="R4023" s="11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4500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0</v>
      </c>
      <c r="P4024" s="24">
        <f t="shared" si="311"/>
        <v>0</v>
      </c>
      <c r="Q4024" s="12" t="s">
        <v>8315</v>
      </c>
      <c r="R4024" s="11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9500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24">
        <f t="shared" si="311"/>
        <v>0</v>
      </c>
      <c r="Q4025" s="12" t="s">
        <v>8315</v>
      </c>
      <c r="R4025" s="11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1000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0</v>
      </c>
      <c r="P4026" s="24">
        <f t="shared" si="311"/>
        <v>0</v>
      </c>
      <c r="Q4026" s="12" t="s">
        <v>8315</v>
      </c>
      <c r="R4026" s="11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2888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0</v>
      </c>
      <c r="P4027" s="24">
        <f t="shared" si="311"/>
        <v>0</v>
      </c>
      <c r="Q4027" s="12" t="s">
        <v>8315</v>
      </c>
      <c r="R4027" s="11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24">
        <f t="shared" si="311"/>
        <v>0</v>
      </c>
      <c r="Q4028" s="12" t="s">
        <v>8315</v>
      </c>
      <c r="R4028" s="11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0</v>
      </c>
      <c r="P4029" s="24">
        <f t="shared" si="311"/>
        <v>0</v>
      </c>
      <c r="Q4029" s="12" t="s">
        <v>8315</v>
      </c>
      <c r="R4029" s="11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0</v>
      </c>
      <c r="P4030" s="24">
        <f t="shared" si="311"/>
        <v>0</v>
      </c>
      <c r="Q4030" s="12" t="s">
        <v>8315</v>
      </c>
      <c r="R4030" s="11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24">
        <f t="shared" si="311"/>
        <v>0</v>
      </c>
      <c r="Q4031" s="12" t="s">
        <v>8315</v>
      </c>
      <c r="R4031" s="1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0</v>
      </c>
      <c r="P4032" s="24">
        <f t="shared" si="311"/>
        <v>0</v>
      </c>
      <c r="Q4032" s="12" t="s">
        <v>8315</v>
      </c>
      <c r="R4032" s="11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24">
        <f t="shared" si="311"/>
        <v>0</v>
      </c>
      <c r="Q4033" s="12" t="s">
        <v>8315</v>
      </c>
      <c r="R4033" s="11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0</v>
      </c>
      <c r="P4034" s="24">
        <f t="shared" si="311"/>
        <v>0</v>
      </c>
      <c r="Q4034" s="12" t="s">
        <v>8315</v>
      </c>
      <c r="R4034" s="11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50000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0</v>
      </c>
      <c r="P4035" s="24">
        <f t="shared" ref="P4035:P4098" si="316">IFERROR(ROUND(E4035/L4035,2),0)</f>
        <v>0</v>
      </c>
      <c r="Q4035" s="12" t="s">
        <v>8315</v>
      </c>
      <c r="R4035" s="11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0</v>
      </c>
      <c r="P4036" s="24">
        <f t="shared" si="316"/>
        <v>0</v>
      </c>
      <c r="Q4036" s="12" t="s">
        <v>8315</v>
      </c>
      <c r="R4036" s="11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0</v>
      </c>
      <c r="P4037" s="24">
        <f t="shared" si="316"/>
        <v>0</v>
      </c>
      <c r="Q4037" s="12" t="s">
        <v>8315</v>
      </c>
      <c r="R4037" s="11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80000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0</v>
      </c>
      <c r="P4038" s="24">
        <f t="shared" si="316"/>
        <v>0</v>
      </c>
      <c r="Q4038" s="12" t="s">
        <v>8315</v>
      </c>
      <c r="R4038" s="11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10000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0</v>
      </c>
      <c r="P4039" s="24">
        <f t="shared" si="316"/>
        <v>0</v>
      </c>
      <c r="Q4039" s="12" t="s">
        <v>8315</v>
      </c>
      <c r="R4039" s="11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30000000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0</v>
      </c>
      <c r="P4040" s="24">
        <f t="shared" si="316"/>
        <v>0</v>
      </c>
      <c r="Q4040" s="12" t="s">
        <v>8315</v>
      </c>
      <c r="R4040" s="11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0</v>
      </c>
      <c r="P4041" s="24">
        <f t="shared" si="316"/>
        <v>0</v>
      </c>
      <c r="Q4041" s="12" t="s">
        <v>8315</v>
      </c>
      <c r="R4041" s="1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0</v>
      </c>
      <c r="P4042" s="24">
        <f t="shared" si="316"/>
        <v>0</v>
      </c>
      <c r="Q4042" s="12" t="s">
        <v>8315</v>
      </c>
      <c r="R4042" s="11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24">
        <f t="shared" si="316"/>
        <v>0</v>
      </c>
      <c r="Q4043" s="12" t="s">
        <v>8315</v>
      </c>
      <c r="R4043" s="11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24">
        <f t="shared" si="316"/>
        <v>0</v>
      </c>
      <c r="Q4044" s="12" t="s">
        <v>8315</v>
      </c>
      <c r="R4044" s="11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9000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24">
        <f t="shared" si="316"/>
        <v>0</v>
      </c>
      <c r="Q4045" s="12" t="s">
        <v>8315</v>
      </c>
      <c r="R4045" s="11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0</v>
      </c>
      <c r="P4046" s="24">
        <f t="shared" si="316"/>
        <v>0</v>
      </c>
      <c r="Q4046" s="12" t="s">
        <v>8315</v>
      </c>
      <c r="R4046" s="11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1500000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24">
        <f t="shared" si="316"/>
        <v>0</v>
      </c>
      <c r="Q4047" s="12" t="s">
        <v>8315</v>
      </c>
      <c r="R4047" s="11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100000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0</v>
      </c>
      <c r="P4048" s="24">
        <f t="shared" si="316"/>
        <v>0</v>
      </c>
      <c r="Q4048" s="12" t="s">
        <v>8315</v>
      </c>
      <c r="R4048" s="11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0</v>
      </c>
      <c r="P4049" s="24">
        <f t="shared" si="316"/>
        <v>0</v>
      </c>
      <c r="Q4049" s="12" t="s">
        <v>8315</v>
      </c>
      <c r="R4049" s="11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700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0</v>
      </c>
      <c r="P4050" s="24">
        <f t="shared" si="316"/>
        <v>0</v>
      </c>
      <c r="Q4050" s="12" t="s">
        <v>8315</v>
      </c>
      <c r="R4050" s="11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24">
        <f t="shared" si="316"/>
        <v>0</v>
      </c>
      <c r="Q4051" s="12" t="s">
        <v>8315</v>
      </c>
      <c r="R4051" s="1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4000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24">
        <f t="shared" si="316"/>
        <v>0</v>
      </c>
      <c r="Q4052" s="12" t="s">
        <v>8315</v>
      </c>
      <c r="R4052" s="11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24">
        <f t="shared" si="316"/>
        <v>0</v>
      </c>
      <c r="Q4053" s="12" t="s">
        <v>8315</v>
      </c>
      <c r="R4053" s="11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0</v>
      </c>
      <c r="P4054" s="24">
        <f t="shared" si="316"/>
        <v>0</v>
      </c>
      <c r="Q4054" s="12" t="s">
        <v>8315</v>
      </c>
      <c r="R4054" s="11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0</v>
      </c>
      <c r="P4055" s="24">
        <f t="shared" si="316"/>
        <v>0</v>
      </c>
      <c r="Q4055" s="12" t="s">
        <v>8315</v>
      </c>
      <c r="R4055" s="11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24">
        <f t="shared" si="316"/>
        <v>0</v>
      </c>
      <c r="Q4056" s="12" t="s">
        <v>8315</v>
      </c>
      <c r="R4056" s="11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150000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0</v>
      </c>
      <c r="P4057" s="24">
        <f t="shared" si="316"/>
        <v>0</v>
      </c>
      <c r="Q4057" s="12" t="s">
        <v>8315</v>
      </c>
      <c r="R4057" s="11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0</v>
      </c>
      <c r="P4058" s="24">
        <f t="shared" si="316"/>
        <v>0</v>
      </c>
      <c r="Q4058" s="12" t="s">
        <v>8315</v>
      </c>
      <c r="R4058" s="11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25000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0</v>
      </c>
      <c r="P4059" s="24">
        <f t="shared" si="316"/>
        <v>0</v>
      </c>
      <c r="Q4059" s="12" t="s">
        <v>8315</v>
      </c>
      <c r="R4059" s="11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0</v>
      </c>
      <c r="P4060" s="24">
        <f t="shared" si="316"/>
        <v>0</v>
      </c>
      <c r="Q4060" s="12" t="s">
        <v>8315</v>
      </c>
      <c r="R4060" s="11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20000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0</v>
      </c>
      <c r="P4061" s="24">
        <f t="shared" si="316"/>
        <v>0</v>
      </c>
      <c r="Q4061" s="12" t="s">
        <v>8315</v>
      </c>
      <c r="R4061" s="1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2200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0</v>
      </c>
      <c r="P4062" s="24">
        <f t="shared" si="316"/>
        <v>0</v>
      </c>
      <c r="Q4062" s="12" t="s">
        <v>8315</v>
      </c>
      <c r="R4062" s="11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24">
        <f t="shared" si="316"/>
        <v>0</v>
      </c>
      <c r="Q4063" s="12" t="s">
        <v>8315</v>
      </c>
      <c r="R4063" s="11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0</v>
      </c>
      <c r="P4064" s="24">
        <f t="shared" si="316"/>
        <v>0</v>
      </c>
      <c r="Q4064" s="12" t="s">
        <v>8315</v>
      </c>
      <c r="R4064" s="11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1500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0</v>
      </c>
      <c r="P4065" s="24">
        <f t="shared" si="316"/>
        <v>0</v>
      </c>
      <c r="Q4065" s="12" t="s">
        <v>8315</v>
      </c>
      <c r="R4065" s="11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3000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0</v>
      </c>
      <c r="P4066" s="24">
        <f t="shared" si="316"/>
        <v>0</v>
      </c>
      <c r="Q4066" s="12" t="s">
        <v>8315</v>
      </c>
      <c r="R4066" s="11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0</v>
      </c>
      <c r="P4067" s="24">
        <f t="shared" si="316"/>
        <v>0</v>
      </c>
      <c r="Q4067" s="12" t="s">
        <v>8315</v>
      </c>
      <c r="R4067" s="11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24">
        <f t="shared" si="316"/>
        <v>0</v>
      </c>
      <c r="Q4068" s="12" t="s">
        <v>8315</v>
      </c>
      <c r="R4068" s="11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15000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0</v>
      </c>
      <c r="P4069" s="24">
        <f t="shared" si="316"/>
        <v>0</v>
      </c>
      <c r="Q4069" s="12" t="s">
        <v>8315</v>
      </c>
      <c r="R4069" s="11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5500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0</v>
      </c>
      <c r="P4070" s="24">
        <f t="shared" si="316"/>
        <v>0</v>
      </c>
      <c r="Q4070" s="12" t="s">
        <v>8315</v>
      </c>
      <c r="R4070" s="11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620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0</v>
      </c>
      <c r="P4071" s="24">
        <f t="shared" si="316"/>
        <v>0</v>
      </c>
      <c r="Q4071" s="12" t="s">
        <v>8315</v>
      </c>
      <c r="R4071" s="1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30000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0</v>
      </c>
      <c r="P4072" s="24">
        <f t="shared" si="316"/>
        <v>0</v>
      </c>
      <c r="Q4072" s="12" t="s">
        <v>8315</v>
      </c>
      <c r="R4072" s="11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15000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24">
        <f t="shared" si="316"/>
        <v>0</v>
      </c>
      <c r="Q4073" s="12" t="s">
        <v>8315</v>
      </c>
      <c r="R4073" s="11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30000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24">
        <f t="shared" si="316"/>
        <v>0</v>
      </c>
      <c r="Q4074" s="12" t="s">
        <v>8315</v>
      </c>
      <c r="R4074" s="11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15000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0</v>
      </c>
      <c r="P4075" s="24">
        <f t="shared" si="316"/>
        <v>0</v>
      </c>
      <c r="Q4075" s="12" t="s">
        <v>8315</v>
      </c>
      <c r="R4075" s="11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10000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0</v>
      </c>
      <c r="P4076" s="24">
        <f t="shared" si="316"/>
        <v>0</v>
      </c>
      <c r="Q4076" s="12" t="s">
        <v>8315</v>
      </c>
      <c r="R4076" s="11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375000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0</v>
      </c>
      <c r="P4077" s="24">
        <f t="shared" si="316"/>
        <v>0</v>
      </c>
      <c r="Q4077" s="12" t="s">
        <v>8315</v>
      </c>
      <c r="R4077" s="11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10000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24">
        <f t="shared" si="316"/>
        <v>0</v>
      </c>
      <c r="Q4078" s="12" t="s">
        <v>8315</v>
      </c>
      <c r="R4078" s="11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0</v>
      </c>
      <c r="P4079" s="24">
        <f t="shared" si="316"/>
        <v>0</v>
      </c>
      <c r="Q4079" s="12" t="s">
        <v>8315</v>
      </c>
      <c r="R4079" s="11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1500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24">
        <f t="shared" si="316"/>
        <v>0</v>
      </c>
      <c r="Q4080" s="12" t="s">
        <v>8315</v>
      </c>
      <c r="R4080" s="11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2000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24">
        <f t="shared" si="316"/>
        <v>0</v>
      </c>
      <c r="Q4081" s="12" t="s">
        <v>8315</v>
      </c>
      <c r="R4081" s="1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24">
        <f t="shared" si="316"/>
        <v>0</v>
      </c>
      <c r="Q4082" s="12" t="s">
        <v>8315</v>
      </c>
      <c r="R4082" s="11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10000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0</v>
      </c>
      <c r="P4083" s="24">
        <f t="shared" si="316"/>
        <v>0</v>
      </c>
      <c r="Q4083" s="12" t="s">
        <v>8315</v>
      </c>
      <c r="R4083" s="11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0</v>
      </c>
      <c r="P4084" s="24">
        <f t="shared" si="316"/>
        <v>0</v>
      </c>
      <c r="Q4084" s="12" t="s">
        <v>8315</v>
      </c>
      <c r="R4084" s="11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0</v>
      </c>
      <c r="P4085" s="24">
        <f t="shared" si="316"/>
        <v>0</v>
      </c>
      <c r="Q4085" s="12" t="s">
        <v>8315</v>
      </c>
      <c r="R4085" s="11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1200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24">
        <f t="shared" si="316"/>
        <v>0</v>
      </c>
      <c r="Q4086" s="12" t="s">
        <v>8315</v>
      </c>
      <c r="R4086" s="11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24">
        <f t="shared" si="316"/>
        <v>0</v>
      </c>
      <c r="Q4087" s="12" t="s">
        <v>8315</v>
      </c>
      <c r="R4087" s="11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30000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0</v>
      </c>
      <c r="P4088" s="24">
        <f t="shared" si="316"/>
        <v>0</v>
      </c>
      <c r="Q4088" s="12" t="s">
        <v>8315</v>
      </c>
      <c r="R4088" s="11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24">
        <f t="shared" si="316"/>
        <v>0</v>
      </c>
      <c r="Q4089" s="12" t="s">
        <v>8315</v>
      </c>
      <c r="R4089" s="11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25000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0</v>
      </c>
      <c r="P4090" s="24">
        <f t="shared" si="316"/>
        <v>0</v>
      </c>
      <c r="Q4090" s="12" t="s">
        <v>8315</v>
      </c>
      <c r="R4090" s="11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0</v>
      </c>
      <c r="P4091" s="24">
        <f t="shared" si="316"/>
        <v>0</v>
      </c>
      <c r="Q4091" s="12" t="s">
        <v>8315</v>
      </c>
      <c r="R4091" s="1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0</v>
      </c>
      <c r="P4092" s="24">
        <f t="shared" si="316"/>
        <v>0</v>
      </c>
      <c r="Q4092" s="12" t="s">
        <v>8315</v>
      </c>
      <c r="R4092" s="11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0</v>
      </c>
      <c r="P4093" s="24">
        <f t="shared" si="316"/>
        <v>0</v>
      </c>
      <c r="Q4093" s="12" t="s">
        <v>8315</v>
      </c>
      <c r="R4093" s="11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24">
        <f t="shared" si="316"/>
        <v>0</v>
      </c>
      <c r="Q4094" s="12" t="s">
        <v>8315</v>
      </c>
      <c r="R4094" s="11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0</v>
      </c>
      <c r="P4095" s="24">
        <f t="shared" si="316"/>
        <v>0</v>
      </c>
      <c r="Q4095" s="12" t="s">
        <v>8315</v>
      </c>
      <c r="R4095" s="11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575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0</v>
      </c>
      <c r="P4096" s="24">
        <f t="shared" si="316"/>
        <v>0</v>
      </c>
      <c r="Q4096" s="12" t="s">
        <v>8315</v>
      </c>
      <c r="R4096" s="11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9000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0</v>
      </c>
      <c r="P4097" s="24">
        <f t="shared" si="316"/>
        <v>0</v>
      </c>
      <c r="Q4097" s="12" t="s">
        <v>8315</v>
      </c>
      <c r="R4097" s="11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7000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0</v>
      </c>
      <c r="P4098" s="24">
        <f t="shared" si="316"/>
        <v>0</v>
      </c>
      <c r="Q4098" s="12" t="s">
        <v>8315</v>
      </c>
      <c r="R4098" s="11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4000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24">
        <f t="shared" ref="P4099:P4115" si="321">IFERROR(ROUND(E4099/L4099,2),0)</f>
        <v>0</v>
      </c>
      <c r="Q4099" s="12" t="s">
        <v>8315</v>
      </c>
      <c r="R4099" s="11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24">
        <f t="shared" si="321"/>
        <v>0</v>
      </c>
      <c r="Q4100" s="12" t="s">
        <v>8315</v>
      </c>
      <c r="R4100" s="11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0</v>
      </c>
      <c r="P4101" s="24">
        <f t="shared" si="321"/>
        <v>0</v>
      </c>
      <c r="Q4101" s="12" t="s">
        <v>8315</v>
      </c>
      <c r="R4101" s="1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300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24">
        <f t="shared" si="321"/>
        <v>0</v>
      </c>
      <c r="Q4102" s="12" t="s">
        <v>8315</v>
      </c>
      <c r="R4102" s="11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24">
        <f t="shared" si="321"/>
        <v>0</v>
      </c>
      <c r="Q4103" s="12" t="s">
        <v>8315</v>
      </c>
      <c r="R4103" s="11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0</v>
      </c>
      <c r="P4104" s="24">
        <f t="shared" si="321"/>
        <v>0</v>
      </c>
      <c r="Q4104" s="12" t="s">
        <v>8315</v>
      </c>
      <c r="R4104" s="11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0</v>
      </c>
      <c r="P4105" s="24">
        <f t="shared" si="321"/>
        <v>0</v>
      </c>
      <c r="Q4105" s="12" t="s">
        <v>8315</v>
      </c>
      <c r="R4105" s="11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20000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0</v>
      </c>
      <c r="P4106" s="24">
        <f t="shared" si="321"/>
        <v>0</v>
      </c>
      <c r="Q4106" s="12" t="s">
        <v>8315</v>
      </c>
      <c r="R4106" s="11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700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0</v>
      </c>
      <c r="P4107" s="24">
        <f t="shared" si="321"/>
        <v>0</v>
      </c>
      <c r="Q4107" s="12" t="s">
        <v>8315</v>
      </c>
      <c r="R4107" s="11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250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0</v>
      </c>
      <c r="P4108" s="24">
        <f t="shared" si="321"/>
        <v>0</v>
      </c>
      <c r="Q4108" s="12" t="s">
        <v>8315</v>
      </c>
      <c r="R4108" s="11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0</v>
      </c>
      <c r="P4109" s="24">
        <f t="shared" si="321"/>
        <v>0</v>
      </c>
      <c r="Q4109" s="12" t="s">
        <v>8315</v>
      </c>
      <c r="R4109" s="11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0</v>
      </c>
      <c r="P4110" s="24">
        <f t="shared" si="321"/>
        <v>0</v>
      </c>
      <c r="Q4110" s="12" t="s">
        <v>8315</v>
      </c>
      <c r="R4110" s="11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24">
        <f t="shared" si="321"/>
        <v>0</v>
      </c>
      <c r="Q4111" s="12" t="s">
        <v>8315</v>
      </c>
      <c r="R4111" s="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75000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0</v>
      </c>
      <c r="P4112" s="24">
        <f t="shared" si="321"/>
        <v>0</v>
      </c>
      <c r="Q4112" s="12" t="s">
        <v>8315</v>
      </c>
      <c r="R4112" s="11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0</v>
      </c>
      <c r="P4113" s="24">
        <f t="shared" si="321"/>
        <v>0</v>
      </c>
      <c r="Q4113" s="12" t="s">
        <v>8315</v>
      </c>
      <c r="R4113" s="11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600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24">
        <f t="shared" si="321"/>
        <v>0</v>
      </c>
      <c r="Q4114" s="12" t="s">
        <v>8315</v>
      </c>
      <c r="R4114" s="11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24">
        <f t="shared" si="321"/>
        <v>0</v>
      </c>
      <c r="Q4115" s="12" t="s">
        <v>8315</v>
      </c>
      <c r="R4115" s="11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  <row r="4116" spans="1:21" x14ac:dyDescent="0.2">
      <c r="O4116" s="10"/>
      <c r="P4116" s="11"/>
    </row>
    <row r="4117" spans="1:21" x14ac:dyDescent="0.2">
      <c r="O4117" s="10"/>
      <c r="P4117" s="11"/>
    </row>
    <row r="4118" spans="1:21" x14ac:dyDescent="0.2">
      <c r="O4118" s="10"/>
      <c r="P4118" s="11"/>
    </row>
    <row r="4119" spans="1:21" x14ac:dyDescent="0.2">
      <c r="O4119" s="10"/>
      <c r="P4119" s="11"/>
    </row>
    <row r="4120" spans="1:21" x14ac:dyDescent="0.2">
      <c r="O4120" s="10"/>
      <c r="P4120" s="11"/>
    </row>
    <row r="4121" spans="1:21" x14ac:dyDescent="0.2">
      <c r="O4121" s="10"/>
      <c r="P4121" s="11"/>
    </row>
    <row r="4122" spans="1:21" x14ac:dyDescent="0.2">
      <c r="O4122" s="10"/>
      <c r="P4122" s="11"/>
    </row>
    <row r="4123" spans="1:21" x14ac:dyDescent="0.2">
      <c r="O4123" s="10"/>
      <c r="P4123" s="11"/>
    </row>
    <row r="4124" spans="1:21" x14ac:dyDescent="0.2">
      <c r="O4124" s="10"/>
      <c r="P4124" s="11"/>
    </row>
    <row r="4125" spans="1:21" x14ac:dyDescent="0.2">
      <c r="O4125" s="10"/>
      <c r="P4125" s="11"/>
    </row>
    <row r="4126" spans="1:21" x14ac:dyDescent="0.2">
      <c r="O4126" s="10"/>
      <c r="P4126" s="11"/>
    </row>
    <row r="4127" spans="1:21" x14ac:dyDescent="0.2">
      <c r="O4127" s="10"/>
      <c r="P4127" s="11"/>
    </row>
    <row r="4128" spans="1:21" x14ac:dyDescent="0.2">
      <c r="O4128" s="10"/>
      <c r="P4128" s="11"/>
    </row>
    <row r="4129" spans="15:16" x14ac:dyDescent="0.2">
      <c r="O4129" s="10"/>
      <c r="P4129" s="11"/>
    </row>
    <row r="4130" spans="15:16" x14ac:dyDescent="0.2">
      <c r="O4130" s="10"/>
      <c r="P4130" s="11"/>
    </row>
    <row r="4131" spans="15:16" x14ac:dyDescent="0.2">
      <c r="O4131" s="10"/>
      <c r="P4131" s="11"/>
    </row>
    <row r="4132" spans="15:16" x14ac:dyDescent="0.2">
      <c r="O4132" s="10"/>
      <c r="P4132" s="11"/>
    </row>
    <row r="4133" spans="15:16" x14ac:dyDescent="0.2">
      <c r="O4133" s="10"/>
      <c r="P4133" s="11"/>
    </row>
    <row r="4134" spans="15:16" x14ac:dyDescent="0.2">
      <c r="O4134" s="10"/>
      <c r="P4134" s="11"/>
    </row>
    <row r="4135" spans="15:16" x14ac:dyDescent="0.2">
      <c r="O4135" s="10"/>
      <c r="P4135" s="11"/>
    </row>
    <row r="4136" spans="15:16" x14ac:dyDescent="0.2">
      <c r="O4136" s="10"/>
      <c r="P4136" s="11"/>
    </row>
    <row r="4137" spans="15:16" x14ac:dyDescent="0.2">
      <c r="O4137" s="10"/>
      <c r="P4137" s="11"/>
    </row>
    <row r="4138" spans="15:16" x14ac:dyDescent="0.2">
      <c r="O4138" s="10"/>
      <c r="P4138" s="11"/>
    </row>
    <row r="4139" spans="15:16" x14ac:dyDescent="0.2">
      <c r="O4139" s="10"/>
      <c r="P4139" s="11"/>
    </row>
    <row r="4140" spans="15:16" x14ac:dyDescent="0.2">
      <c r="O4140" s="10"/>
      <c r="P4140" s="11"/>
    </row>
    <row r="4141" spans="15:16" x14ac:dyDescent="0.2">
      <c r="O4141" s="10"/>
      <c r="P4141" s="11"/>
    </row>
    <row r="4142" spans="15:16" x14ac:dyDescent="0.2">
      <c r="O4142" s="10"/>
      <c r="P4142" s="11"/>
    </row>
    <row r="4143" spans="15:16" x14ac:dyDescent="0.2">
      <c r="O4143" s="10"/>
      <c r="P4143" s="11"/>
    </row>
    <row r="4144" spans="15:16" x14ac:dyDescent="0.2">
      <c r="O4144" s="10"/>
      <c r="P4144" s="11"/>
    </row>
    <row r="4145" spans="15:16" x14ac:dyDescent="0.2">
      <c r="O4145" s="10"/>
      <c r="P4145" s="11"/>
    </row>
    <row r="4146" spans="15:16" x14ac:dyDescent="0.2">
      <c r="O4146" s="10"/>
      <c r="P4146" s="11"/>
    </row>
    <row r="4147" spans="15:16" x14ac:dyDescent="0.2">
      <c r="O4147" s="10"/>
      <c r="P4147" s="11"/>
    </row>
    <row r="4148" spans="15:16" x14ac:dyDescent="0.2">
      <c r="O4148" s="10"/>
      <c r="P4148" s="11"/>
    </row>
    <row r="4149" spans="15:16" x14ac:dyDescent="0.2">
      <c r="O4149" s="10"/>
      <c r="P4149" s="11"/>
    </row>
    <row r="4150" spans="15:16" x14ac:dyDescent="0.2">
      <c r="O4150" s="10"/>
      <c r="P4150" s="11"/>
    </row>
    <row r="4151" spans="15:16" x14ac:dyDescent="0.2">
      <c r="O4151" s="10"/>
      <c r="P4151" s="11"/>
    </row>
    <row r="4152" spans="15:16" x14ac:dyDescent="0.2">
      <c r="O4152" s="10"/>
      <c r="P4152" s="11"/>
    </row>
    <row r="4153" spans="15:16" x14ac:dyDescent="0.2">
      <c r="O4153" s="10"/>
      <c r="P4153" s="11"/>
    </row>
    <row r="4154" spans="15:16" x14ac:dyDescent="0.2">
      <c r="O4154" s="10"/>
      <c r="P4154" s="11"/>
    </row>
    <row r="4155" spans="15:16" x14ac:dyDescent="0.2">
      <c r="O4155" s="10"/>
      <c r="P4155" s="11"/>
    </row>
    <row r="4156" spans="15:16" x14ac:dyDescent="0.2">
      <c r="O4156" s="10"/>
      <c r="P4156" s="11"/>
    </row>
    <row r="4157" spans="15:16" x14ac:dyDescent="0.2">
      <c r="O4157" s="10"/>
      <c r="P4157" s="11"/>
    </row>
    <row r="4158" spans="15:16" x14ac:dyDescent="0.2">
      <c r="O4158" s="10"/>
      <c r="P4158" s="11"/>
    </row>
    <row r="4159" spans="15:16" x14ac:dyDescent="0.2">
      <c r="O4159" s="10"/>
      <c r="P4159" s="11"/>
    </row>
    <row r="4160" spans="15:16" x14ac:dyDescent="0.2">
      <c r="O4160" s="10"/>
      <c r="P4160" s="11"/>
    </row>
    <row r="4161" spans="15:16" x14ac:dyDescent="0.2">
      <c r="O4161" s="10"/>
      <c r="P4161" s="11"/>
    </row>
    <row r="4162" spans="15:16" x14ac:dyDescent="0.2">
      <c r="O4162" s="10"/>
      <c r="P4162" s="11"/>
    </row>
    <row r="4163" spans="15:16" x14ac:dyDescent="0.2">
      <c r="O4163" s="10"/>
      <c r="P4163" s="11"/>
    </row>
    <row r="4164" spans="15:16" x14ac:dyDescent="0.2">
      <c r="O4164" s="10"/>
      <c r="P4164" s="11"/>
    </row>
    <row r="4165" spans="15:16" x14ac:dyDescent="0.2">
      <c r="O4165" s="10"/>
      <c r="P4165" s="11"/>
    </row>
    <row r="4166" spans="15:16" x14ac:dyDescent="0.2">
      <c r="O4166" s="10"/>
      <c r="P4166" s="11"/>
    </row>
    <row r="4167" spans="15:16" x14ac:dyDescent="0.2">
      <c r="O4167" s="10"/>
      <c r="P4167" s="11"/>
    </row>
    <row r="4168" spans="15:16" x14ac:dyDescent="0.2">
      <c r="O4168" s="10"/>
      <c r="P4168" s="11"/>
    </row>
    <row r="4169" spans="15:16" x14ac:dyDescent="0.2">
      <c r="O4169" s="10"/>
      <c r="P4169" s="11"/>
    </row>
    <row r="4170" spans="15:16" x14ac:dyDescent="0.2">
      <c r="O4170" s="10"/>
      <c r="P4170" s="11"/>
    </row>
    <row r="4171" spans="15:16" x14ac:dyDescent="0.2">
      <c r="O4171" s="10"/>
      <c r="P4171" s="11"/>
    </row>
    <row r="4172" spans="15:16" x14ac:dyDescent="0.2">
      <c r="O4172" s="10"/>
      <c r="P4172" s="11"/>
    </row>
    <row r="4173" spans="15:16" x14ac:dyDescent="0.2">
      <c r="O4173" s="10"/>
      <c r="P4173" s="11"/>
    </row>
    <row r="4174" spans="15:16" x14ac:dyDescent="0.2">
      <c r="O4174" s="10"/>
      <c r="P4174" s="11"/>
    </row>
    <row r="4175" spans="15:16" x14ac:dyDescent="0.2">
      <c r="O4175" s="10"/>
      <c r="P4175" s="11"/>
    </row>
    <row r="4176" spans="15:16" x14ac:dyDescent="0.2">
      <c r="O4176" s="10"/>
      <c r="P4176" s="11"/>
    </row>
    <row r="4177" spans="15:16" x14ac:dyDescent="0.2">
      <c r="O4177" s="10"/>
      <c r="P4177" s="11"/>
    </row>
    <row r="4178" spans="15:16" x14ac:dyDescent="0.2">
      <c r="O4178" s="10"/>
      <c r="P4178" s="11"/>
    </row>
    <row r="4179" spans="15:16" x14ac:dyDescent="0.2">
      <c r="O4179" s="10"/>
      <c r="P4179" s="11"/>
    </row>
    <row r="4180" spans="15:16" x14ac:dyDescent="0.2">
      <c r="O4180" s="10"/>
      <c r="P4180" s="11"/>
    </row>
    <row r="4181" spans="15:16" x14ac:dyDescent="0.2">
      <c r="O4181" s="10"/>
      <c r="P4181" s="11"/>
    </row>
    <row r="4182" spans="15:16" x14ac:dyDescent="0.2">
      <c r="O4182" s="10"/>
      <c r="P4182" s="11"/>
    </row>
    <row r="4183" spans="15:16" x14ac:dyDescent="0.2">
      <c r="O4183" s="10"/>
      <c r="P4183" s="11"/>
    </row>
    <row r="4184" spans="15:16" x14ac:dyDescent="0.2">
      <c r="O4184" s="10"/>
      <c r="P4184" s="11"/>
    </row>
    <row r="4185" spans="15:16" x14ac:dyDescent="0.2">
      <c r="O4185" s="10"/>
      <c r="P4185" s="11"/>
    </row>
    <row r="4186" spans="15:16" x14ac:dyDescent="0.2">
      <c r="O4186" s="10"/>
      <c r="P4186" s="11"/>
    </row>
    <row r="4187" spans="15:16" x14ac:dyDescent="0.2">
      <c r="O4187" s="10"/>
      <c r="P4187" s="11"/>
    </row>
    <row r="4188" spans="15:16" x14ac:dyDescent="0.2">
      <c r="O4188" s="10"/>
      <c r="P4188" s="11"/>
    </row>
    <row r="4189" spans="15:16" x14ac:dyDescent="0.2">
      <c r="O4189" s="10"/>
      <c r="P4189" s="11"/>
    </row>
    <row r="4190" spans="15:16" x14ac:dyDescent="0.2">
      <c r="O4190" s="10"/>
      <c r="P4190" s="11"/>
    </row>
    <row r="4191" spans="15:16" x14ac:dyDescent="0.2">
      <c r="O4191" s="10"/>
      <c r="P4191" s="11"/>
    </row>
    <row r="4192" spans="15:16" x14ac:dyDescent="0.2">
      <c r="O4192" s="10"/>
      <c r="P4192" s="11"/>
    </row>
    <row r="4193" spans="15:16" x14ac:dyDescent="0.2">
      <c r="O4193" s="10"/>
      <c r="P4193" s="11"/>
    </row>
    <row r="4194" spans="15:16" x14ac:dyDescent="0.2">
      <c r="O4194" s="10"/>
      <c r="P4194" s="11"/>
    </row>
    <row r="4195" spans="15:16" x14ac:dyDescent="0.2">
      <c r="O4195" s="10"/>
      <c r="P4195" s="11"/>
    </row>
    <row r="4196" spans="15:16" x14ac:dyDescent="0.2">
      <c r="O4196" s="10"/>
      <c r="P4196" s="11"/>
    </row>
    <row r="4197" spans="15:16" x14ac:dyDescent="0.2">
      <c r="O4197" s="10"/>
      <c r="P4197" s="11"/>
    </row>
    <row r="4198" spans="15:16" x14ac:dyDescent="0.2">
      <c r="O4198" s="10"/>
      <c r="P4198" s="11"/>
    </row>
    <row r="4199" spans="15:16" x14ac:dyDescent="0.2">
      <c r="O4199" s="10"/>
      <c r="P4199" s="11"/>
    </row>
    <row r="4200" spans="15:16" x14ac:dyDescent="0.2">
      <c r="O4200" s="10"/>
      <c r="P4200" s="11"/>
    </row>
    <row r="4201" spans="15:16" x14ac:dyDescent="0.2">
      <c r="O4201" s="10"/>
      <c r="P4201" s="11"/>
    </row>
    <row r="4202" spans="15:16" x14ac:dyDescent="0.2">
      <c r="O4202" s="10"/>
      <c r="P4202" s="11"/>
    </row>
    <row r="4203" spans="15:16" x14ac:dyDescent="0.2">
      <c r="O4203" s="10"/>
      <c r="P4203" s="11"/>
    </row>
    <row r="4204" spans="15:16" x14ac:dyDescent="0.2">
      <c r="O4204" s="10"/>
      <c r="P4204" s="11"/>
    </row>
    <row r="4205" spans="15:16" x14ac:dyDescent="0.2">
      <c r="O4205" s="10"/>
      <c r="P4205" s="11"/>
    </row>
    <row r="4206" spans="15:16" x14ac:dyDescent="0.2">
      <c r="O4206" s="10"/>
      <c r="P4206" s="11"/>
    </row>
    <row r="4207" spans="15:16" x14ac:dyDescent="0.2">
      <c r="O4207" s="10"/>
      <c r="P4207" s="11"/>
    </row>
    <row r="4208" spans="15:16" x14ac:dyDescent="0.2">
      <c r="O4208" s="10"/>
      <c r="P4208" s="11"/>
    </row>
    <row r="4209" spans="15:16" x14ac:dyDescent="0.2">
      <c r="O4209" s="10"/>
      <c r="P4209" s="11"/>
    </row>
    <row r="4210" spans="15:16" x14ac:dyDescent="0.2">
      <c r="O4210" s="10"/>
      <c r="P4210" s="11"/>
    </row>
    <row r="4211" spans="15:16" x14ac:dyDescent="0.2">
      <c r="O4211" s="10"/>
      <c r="P4211" s="11"/>
    </row>
    <row r="4212" spans="15:16" x14ac:dyDescent="0.2">
      <c r="O4212" s="10"/>
      <c r="P4212" s="11"/>
    </row>
    <row r="4213" spans="15:16" x14ac:dyDescent="0.2">
      <c r="O4213" s="10"/>
      <c r="P4213" s="11"/>
    </row>
    <row r="4214" spans="15:16" x14ac:dyDescent="0.2">
      <c r="O4214" s="10"/>
      <c r="P4214" s="11"/>
    </row>
    <row r="4215" spans="15:16" x14ac:dyDescent="0.2">
      <c r="O4215" s="10"/>
      <c r="P4215" s="11"/>
    </row>
    <row r="4216" spans="15:16" x14ac:dyDescent="0.2">
      <c r="O4216" s="10"/>
      <c r="P4216" s="11"/>
    </row>
    <row r="4217" spans="15:16" x14ac:dyDescent="0.2">
      <c r="O4217" s="10"/>
      <c r="P4217" s="11"/>
    </row>
    <row r="4218" spans="15:16" x14ac:dyDescent="0.2">
      <c r="O4218" s="10"/>
      <c r="P4218" s="11"/>
    </row>
    <row r="4219" spans="15:16" x14ac:dyDescent="0.2">
      <c r="O4219" s="10"/>
      <c r="P4219" s="11"/>
    </row>
    <row r="4220" spans="15:16" x14ac:dyDescent="0.2">
      <c r="O4220" s="10"/>
      <c r="P4220" s="11"/>
    </row>
    <row r="4221" spans="15:16" x14ac:dyDescent="0.2">
      <c r="O4221" s="10"/>
      <c r="P4221" s="11"/>
    </row>
    <row r="4222" spans="15:16" x14ac:dyDescent="0.2">
      <c r="O4222" s="10"/>
      <c r="P4222" s="11"/>
    </row>
    <row r="4223" spans="15:16" x14ac:dyDescent="0.2">
      <c r="O4223" s="10"/>
      <c r="P4223" s="11"/>
    </row>
    <row r="4224" spans="15:16" x14ac:dyDescent="0.2">
      <c r="O4224" s="10"/>
      <c r="P4224" s="11"/>
    </row>
    <row r="4225" spans="15:16" x14ac:dyDescent="0.2">
      <c r="O4225" s="10"/>
      <c r="P4225" s="11"/>
    </row>
    <row r="4226" spans="15:16" x14ac:dyDescent="0.2">
      <c r="O4226" s="10"/>
      <c r="P4226" s="11"/>
    </row>
    <row r="4227" spans="15:16" x14ac:dyDescent="0.2">
      <c r="O4227" s="10"/>
      <c r="P4227" s="11"/>
    </row>
    <row r="4228" spans="15:16" x14ac:dyDescent="0.2">
      <c r="O4228" s="10"/>
      <c r="P4228" s="11"/>
    </row>
    <row r="4229" spans="15:16" x14ac:dyDescent="0.2">
      <c r="O4229" s="10"/>
      <c r="P4229" s="11"/>
    </row>
    <row r="4230" spans="15:16" x14ac:dyDescent="0.2">
      <c r="O4230" s="10"/>
      <c r="P4230" s="11"/>
    </row>
    <row r="4231" spans="15:16" x14ac:dyDescent="0.2">
      <c r="O4231" s="10"/>
      <c r="P4231" s="11"/>
    </row>
    <row r="4232" spans="15:16" x14ac:dyDescent="0.2">
      <c r="O4232" s="10"/>
      <c r="P4232" s="11"/>
    </row>
    <row r="4233" spans="15:16" x14ac:dyDescent="0.2">
      <c r="O4233" s="10"/>
      <c r="P4233" s="11"/>
    </row>
    <row r="4234" spans="15:16" x14ac:dyDescent="0.2">
      <c r="O4234" s="10"/>
      <c r="P4234" s="11"/>
    </row>
    <row r="4235" spans="15:16" x14ac:dyDescent="0.2">
      <c r="O4235" s="10"/>
      <c r="P4235" s="11"/>
    </row>
    <row r="4236" spans="15:16" x14ac:dyDescent="0.2">
      <c r="O4236" s="10"/>
      <c r="P4236" s="11"/>
    </row>
    <row r="4237" spans="15:16" x14ac:dyDescent="0.2">
      <c r="O4237" s="10"/>
      <c r="P4237" s="11"/>
    </row>
    <row r="4238" spans="15:16" x14ac:dyDescent="0.2">
      <c r="O4238" s="10"/>
      <c r="P4238" s="11"/>
    </row>
    <row r="4239" spans="15:16" x14ac:dyDescent="0.2">
      <c r="O4239" s="10"/>
      <c r="P4239" s="11"/>
    </row>
    <row r="4240" spans="15:16" x14ac:dyDescent="0.2">
      <c r="O4240" s="10"/>
      <c r="P4240" s="11"/>
    </row>
    <row r="4241" spans="15:16" x14ac:dyDescent="0.2">
      <c r="O4241" s="10"/>
      <c r="P4241" s="11"/>
    </row>
    <row r="4242" spans="15:16" x14ac:dyDescent="0.2">
      <c r="O4242" s="10"/>
      <c r="P4242" s="11"/>
    </row>
    <row r="4243" spans="15:16" x14ac:dyDescent="0.2">
      <c r="O4243" s="10"/>
      <c r="P4243" s="11"/>
    </row>
    <row r="4244" spans="15:16" x14ac:dyDescent="0.2">
      <c r="O4244" s="10"/>
      <c r="P4244" s="11"/>
    </row>
    <row r="4245" spans="15:16" x14ac:dyDescent="0.2">
      <c r="O4245" s="10"/>
      <c r="P4245" s="11"/>
    </row>
    <row r="4246" spans="15:16" x14ac:dyDescent="0.2">
      <c r="O4246" s="10"/>
      <c r="P4246" s="11"/>
    </row>
    <row r="4247" spans="15:16" x14ac:dyDescent="0.2">
      <c r="O4247" s="10"/>
      <c r="P4247" s="11"/>
    </row>
    <row r="4248" spans="15:16" x14ac:dyDescent="0.2">
      <c r="O4248" s="10"/>
      <c r="P4248" s="11"/>
    </row>
    <row r="4249" spans="15:16" x14ac:dyDescent="0.2">
      <c r="O4249" s="10"/>
      <c r="P4249" s="11"/>
    </row>
    <row r="4250" spans="15:16" x14ac:dyDescent="0.2">
      <c r="O4250" s="10"/>
      <c r="P4250" s="11"/>
    </row>
    <row r="4251" spans="15:16" x14ac:dyDescent="0.2">
      <c r="O4251" s="10"/>
      <c r="P4251" s="11"/>
    </row>
    <row r="4252" spans="15:16" x14ac:dyDescent="0.2">
      <c r="O4252" s="10"/>
      <c r="P4252" s="11"/>
    </row>
    <row r="4253" spans="15:16" x14ac:dyDescent="0.2">
      <c r="O4253" s="10"/>
      <c r="P4253" s="11"/>
    </row>
    <row r="4254" spans="15:16" x14ac:dyDescent="0.2">
      <c r="O4254" s="10"/>
      <c r="P4254" s="11"/>
    </row>
    <row r="4255" spans="15:16" x14ac:dyDescent="0.2">
      <c r="O4255" s="10"/>
      <c r="P4255" s="11"/>
    </row>
    <row r="4256" spans="15:16" x14ac:dyDescent="0.2">
      <c r="O4256" s="10"/>
      <c r="P4256" s="11"/>
    </row>
    <row r="4257" spans="15:16" x14ac:dyDescent="0.2">
      <c r="O4257" s="10"/>
      <c r="P4257" s="11"/>
    </row>
    <row r="4258" spans="15:16" x14ac:dyDescent="0.2">
      <c r="O4258" s="10"/>
      <c r="P4258" s="11"/>
    </row>
    <row r="4259" spans="15:16" x14ac:dyDescent="0.2">
      <c r="O4259" s="10"/>
      <c r="P4259" s="11"/>
    </row>
    <row r="4260" spans="15:16" x14ac:dyDescent="0.2">
      <c r="O4260" s="10"/>
      <c r="P4260" s="11"/>
    </row>
    <row r="4261" spans="15:16" x14ac:dyDescent="0.2">
      <c r="O4261" s="10"/>
      <c r="P4261" s="11"/>
    </row>
    <row r="4262" spans="15:16" x14ac:dyDescent="0.2">
      <c r="O4262" s="10"/>
      <c r="P4262" s="11"/>
    </row>
    <row r="4263" spans="15:16" x14ac:dyDescent="0.2">
      <c r="O4263" s="10"/>
      <c r="P4263" s="11"/>
    </row>
    <row r="4264" spans="15:16" x14ac:dyDescent="0.2">
      <c r="O4264" s="10"/>
      <c r="P4264" s="11"/>
    </row>
    <row r="4265" spans="15:16" x14ac:dyDescent="0.2">
      <c r="O4265" s="10"/>
      <c r="P4265" s="11"/>
    </row>
    <row r="4266" spans="15:16" x14ac:dyDescent="0.2">
      <c r="O4266" s="10"/>
      <c r="P4266" s="11"/>
    </row>
    <row r="4267" spans="15:16" x14ac:dyDescent="0.2">
      <c r="O4267" s="10"/>
      <c r="P4267" s="11"/>
    </row>
    <row r="4268" spans="15:16" x14ac:dyDescent="0.2">
      <c r="O4268" s="10"/>
      <c r="P4268" s="11"/>
    </row>
    <row r="4269" spans="15:16" x14ac:dyDescent="0.2">
      <c r="O4269" s="10"/>
      <c r="P4269" s="11"/>
    </row>
    <row r="4270" spans="15:16" x14ac:dyDescent="0.2">
      <c r="O4270" s="10"/>
      <c r="P4270" s="11"/>
    </row>
    <row r="4271" spans="15:16" x14ac:dyDescent="0.2">
      <c r="O4271" s="10"/>
      <c r="P4271" s="11"/>
    </row>
    <row r="4272" spans="15:16" x14ac:dyDescent="0.2">
      <c r="O4272" s="10"/>
      <c r="P4272" s="11"/>
    </row>
    <row r="4273" spans="15:16" x14ac:dyDescent="0.2">
      <c r="O4273" s="10"/>
      <c r="P4273" s="11"/>
    </row>
    <row r="4274" spans="15:16" x14ac:dyDescent="0.2">
      <c r="O4274" s="10"/>
      <c r="P4274" s="11"/>
    </row>
    <row r="4275" spans="15:16" x14ac:dyDescent="0.2">
      <c r="O4275" s="10"/>
      <c r="P4275" s="11"/>
    </row>
    <row r="4276" spans="15:16" x14ac:dyDescent="0.2">
      <c r="O4276" s="10"/>
      <c r="P4276" s="11"/>
    </row>
    <row r="4277" spans="15:16" x14ac:dyDescent="0.2">
      <c r="O4277" s="10"/>
      <c r="P4277" s="11"/>
    </row>
    <row r="4278" spans="15:16" x14ac:dyDescent="0.2">
      <c r="O4278" s="10"/>
      <c r="P4278" s="11"/>
    </row>
    <row r="4279" spans="15:16" x14ac:dyDescent="0.2">
      <c r="O4279" s="10"/>
      <c r="P4279" s="11"/>
    </row>
    <row r="4280" spans="15:16" x14ac:dyDescent="0.2">
      <c r="O4280" s="10"/>
      <c r="P4280" s="11"/>
    </row>
    <row r="4281" spans="15:16" x14ac:dyDescent="0.2">
      <c r="O4281" s="10"/>
      <c r="P4281" s="11"/>
    </row>
    <row r="4282" spans="15:16" x14ac:dyDescent="0.2">
      <c r="O4282" s="10"/>
      <c r="P4282" s="11"/>
    </row>
    <row r="4283" spans="15:16" x14ac:dyDescent="0.2">
      <c r="O4283" s="10"/>
      <c r="P4283" s="11"/>
    </row>
    <row r="4284" spans="15:16" x14ac:dyDescent="0.2">
      <c r="O4284" s="10"/>
      <c r="P4284" s="11"/>
    </row>
    <row r="4285" spans="15:16" x14ac:dyDescent="0.2">
      <c r="O4285" s="10"/>
      <c r="P4285" s="11"/>
    </row>
    <row r="4286" spans="15:16" x14ac:dyDescent="0.2">
      <c r="O4286" s="10"/>
      <c r="P4286" s="11"/>
    </row>
    <row r="4287" spans="15:16" x14ac:dyDescent="0.2">
      <c r="O4287" s="10"/>
      <c r="P4287" s="11"/>
    </row>
    <row r="4288" spans="15:16" x14ac:dyDescent="0.2">
      <c r="O4288" s="10"/>
      <c r="P4288" s="11"/>
    </row>
    <row r="4289" spans="15:16" x14ac:dyDescent="0.2">
      <c r="O4289" s="10"/>
      <c r="P4289" s="11"/>
    </row>
    <row r="4290" spans="15:16" x14ac:dyDescent="0.2">
      <c r="O4290" s="10"/>
      <c r="P4290" s="11"/>
    </row>
    <row r="4291" spans="15:16" x14ac:dyDescent="0.2">
      <c r="O4291" s="10"/>
      <c r="P4291" s="11"/>
    </row>
    <row r="4292" spans="15:16" x14ac:dyDescent="0.2">
      <c r="O4292" s="10"/>
      <c r="P4292" s="11"/>
    </row>
    <row r="4293" spans="15:16" x14ac:dyDescent="0.2">
      <c r="O4293" s="10"/>
      <c r="P4293" s="11"/>
    </row>
    <row r="4294" spans="15:16" x14ac:dyDescent="0.2">
      <c r="O4294" s="10"/>
      <c r="P4294" s="11"/>
    </row>
    <row r="4295" spans="15:16" x14ac:dyDescent="0.2">
      <c r="O4295" s="10"/>
      <c r="P4295" s="11"/>
    </row>
    <row r="4296" spans="15:16" x14ac:dyDescent="0.2">
      <c r="O4296" s="10"/>
      <c r="P4296" s="11"/>
    </row>
    <row r="4297" spans="15:16" x14ac:dyDescent="0.2">
      <c r="O4297" s="10"/>
      <c r="P4297" s="11"/>
    </row>
    <row r="4298" spans="15:16" x14ac:dyDescent="0.2">
      <c r="O4298" s="10"/>
      <c r="P4298" s="11"/>
    </row>
    <row r="4299" spans="15:16" x14ac:dyDescent="0.2">
      <c r="O4299" s="10"/>
      <c r="P4299" s="11"/>
    </row>
    <row r="4300" spans="15:16" x14ac:dyDescent="0.2">
      <c r="O4300" s="10"/>
      <c r="P4300" s="11"/>
    </row>
    <row r="4301" spans="15:16" x14ac:dyDescent="0.2">
      <c r="O4301" s="10"/>
      <c r="P4301" s="11"/>
    </row>
    <row r="4302" spans="15:16" x14ac:dyDescent="0.2">
      <c r="O4302" s="10"/>
      <c r="P4302" s="11"/>
    </row>
    <row r="4303" spans="15:16" x14ac:dyDescent="0.2">
      <c r="O4303" s="10"/>
      <c r="P4303" s="11"/>
    </row>
    <row r="4304" spans="15:16" x14ac:dyDescent="0.2">
      <c r="O4304" s="10"/>
      <c r="P4304" s="11"/>
    </row>
    <row r="4305" spans="15:16" x14ac:dyDescent="0.2">
      <c r="O4305" s="10"/>
      <c r="P4305" s="11"/>
    </row>
    <row r="4306" spans="15:16" x14ac:dyDescent="0.2">
      <c r="O4306" s="10"/>
      <c r="P4306" s="11"/>
    </row>
    <row r="4307" spans="15:16" x14ac:dyDescent="0.2">
      <c r="O4307" s="10"/>
      <c r="P4307" s="11"/>
    </row>
    <row r="4308" spans="15:16" x14ac:dyDescent="0.2">
      <c r="O4308" s="10"/>
      <c r="P4308" s="11"/>
    </row>
    <row r="4309" spans="15:16" x14ac:dyDescent="0.2">
      <c r="O4309" s="10"/>
      <c r="P4309" s="11"/>
    </row>
    <row r="4310" spans="15:16" x14ac:dyDescent="0.2">
      <c r="O4310" s="10"/>
      <c r="P4310" s="11"/>
    </row>
    <row r="4311" spans="15:16" x14ac:dyDescent="0.2">
      <c r="O4311" s="10"/>
      <c r="P4311" s="11"/>
    </row>
    <row r="4312" spans="15:16" x14ac:dyDescent="0.2">
      <c r="O4312" s="10"/>
      <c r="P4312" s="11"/>
    </row>
    <row r="4313" spans="15:16" x14ac:dyDescent="0.2">
      <c r="O4313" s="10"/>
      <c r="P4313" s="11"/>
    </row>
    <row r="4314" spans="15:16" x14ac:dyDescent="0.2">
      <c r="O4314" s="10"/>
      <c r="P4314" s="11"/>
    </row>
    <row r="4315" spans="15:16" x14ac:dyDescent="0.2">
      <c r="O4315" s="10"/>
      <c r="P4315" s="11"/>
    </row>
    <row r="4316" spans="15:16" x14ac:dyDescent="0.2">
      <c r="O4316" s="10"/>
      <c r="P4316" s="11"/>
    </row>
    <row r="4317" spans="15:16" x14ac:dyDescent="0.2">
      <c r="O4317" s="10"/>
      <c r="P4317" s="11"/>
    </row>
    <row r="4318" spans="15:16" x14ac:dyDescent="0.2">
      <c r="O4318" s="10"/>
      <c r="P4318" s="11"/>
    </row>
    <row r="4319" spans="15:16" x14ac:dyDescent="0.2">
      <c r="O4319" s="10"/>
      <c r="P4319" s="11"/>
    </row>
    <row r="4320" spans="15:16" x14ac:dyDescent="0.2">
      <c r="O4320" s="10"/>
      <c r="P4320" s="11"/>
    </row>
    <row r="4321" spans="15:16" x14ac:dyDescent="0.2">
      <c r="O4321" s="10"/>
      <c r="P4321" s="11"/>
    </row>
    <row r="4322" spans="15:16" x14ac:dyDescent="0.2">
      <c r="O4322" s="10"/>
      <c r="P4322" s="11"/>
    </row>
    <row r="4323" spans="15:16" x14ac:dyDescent="0.2">
      <c r="O4323" s="10"/>
      <c r="P4323" s="11"/>
    </row>
    <row r="4324" spans="15:16" x14ac:dyDescent="0.2">
      <c r="O4324" s="10"/>
      <c r="P4324" s="11"/>
    </row>
    <row r="4325" spans="15:16" x14ac:dyDescent="0.2">
      <c r="O4325" s="10"/>
      <c r="P4325" s="11"/>
    </row>
    <row r="4326" spans="15:16" x14ac:dyDescent="0.2">
      <c r="O4326" s="10"/>
      <c r="P4326" s="11"/>
    </row>
    <row r="4327" spans="15:16" x14ac:dyDescent="0.2">
      <c r="O4327" s="10"/>
      <c r="P4327" s="11"/>
    </row>
    <row r="4328" spans="15:16" x14ac:dyDescent="0.2">
      <c r="O4328" s="10"/>
      <c r="P4328" s="11"/>
    </row>
    <row r="4329" spans="15:16" x14ac:dyDescent="0.2">
      <c r="O4329" s="10"/>
      <c r="P4329" s="11"/>
    </row>
    <row r="4330" spans="15:16" x14ac:dyDescent="0.2">
      <c r="O4330" s="10"/>
      <c r="P4330" s="11"/>
    </row>
    <row r="4331" spans="15:16" x14ac:dyDescent="0.2">
      <c r="O4331" s="10"/>
      <c r="P4331" s="11"/>
    </row>
    <row r="4332" spans="15:16" x14ac:dyDescent="0.2">
      <c r="O4332" s="10"/>
      <c r="P4332" s="11"/>
    </row>
    <row r="4333" spans="15:16" x14ac:dyDescent="0.2">
      <c r="O4333" s="10"/>
      <c r="P4333" s="11"/>
    </row>
    <row r="4334" spans="15:16" x14ac:dyDescent="0.2">
      <c r="O4334" s="10"/>
      <c r="P4334" s="11"/>
    </row>
    <row r="4335" spans="15:16" x14ac:dyDescent="0.2">
      <c r="O4335" s="10"/>
      <c r="P4335" s="11"/>
    </row>
    <row r="4336" spans="15:16" x14ac:dyDescent="0.2">
      <c r="O4336" s="10"/>
      <c r="P4336" s="11"/>
    </row>
    <row r="4337" spans="15:16" x14ac:dyDescent="0.2">
      <c r="O4337" s="10"/>
      <c r="P4337" s="11"/>
    </row>
    <row r="4338" spans="15:16" x14ac:dyDescent="0.2">
      <c r="O4338" s="10"/>
      <c r="P4338" s="11"/>
    </row>
    <row r="4339" spans="15:16" x14ac:dyDescent="0.2">
      <c r="O4339" s="10"/>
      <c r="P4339" s="11"/>
    </row>
    <row r="4340" spans="15:16" x14ac:dyDescent="0.2">
      <c r="O4340" s="10"/>
      <c r="P4340" s="11"/>
    </row>
    <row r="4341" spans="15:16" x14ac:dyDescent="0.2">
      <c r="O4341" s="10"/>
      <c r="P4341" s="11"/>
    </row>
    <row r="4342" spans="15:16" x14ac:dyDescent="0.2">
      <c r="O4342" s="10"/>
      <c r="P4342" s="11"/>
    </row>
    <row r="4343" spans="15:16" x14ac:dyDescent="0.2">
      <c r="O4343" s="10"/>
      <c r="P4343" s="11"/>
    </row>
    <row r="4344" spans="15:16" x14ac:dyDescent="0.2">
      <c r="O4344" s="10"/>
      <c r="P4344" s="11"/>
    </row>
    <row r="4345" spans="15:16" x14ac:dyDescent="0.2">
      <c r="O4345" s="10"/>
      <c r="P4345" s="11"/>
    </row>
    <row r="4346" spans="15:16" x14ac:dyDescent="0.2">
      <c r="O4346" s="10"/>
      <c r="P4346" s="11"/>
    </row>
    <row r="4347" spans="15:16" x14ac:dyDescent="0.2">
      <c r="O4347" s="10"/>
      <c r="P4347" s="11"/>
    </row>
    <row r="4348" spans="15:16" x14ac:dyDescent="0.2">
      <c r="O4348" s="10"/>
      <c r="P4348" s="11"/>
    </row>
    <row r="4349" spans="15:16" x14ac:dyDescent="0.2">
      <c r="O4349" s="10"/>
      <c r="P4349" s="11"/>
    </row>
    <row r="4350" spans="15:16" x14ac:dyDescent="0.2">
      <c r="O4350" s="10"/>
      <c r="P4350" s="11"/>
    </row>
    <row r="4351" spans="15:16" x14ac:dyDescent="0.2">
      <c r="O4351" s="10"/>
      <c r="P4351" s="11"/>
    </row>
    <row r="4352" spans="15:16" x14ac:dyDescent="0.2">
      <c r="O4352" s="10"/>
      <c r="P4352" s="11"/>
    </row>
    <row r="4353" spans="15:16" x14ac:dyDescent="0.2">
      <c r="O4353" s="10"/>
      <c r="P4353" s="11"/>
    </row>
    <row r="4354" spans="15:16" x14ac:dyDescent="0.2">
      <c r="O4354" s="10"/>
      <c r="P4354" s="11"/>
    </row>
    <row r="4355" spans="15:16" x14ac:dyDescent="0.2">
      <c r="O4355" s="10"/>
      <c r="P4355" s="11"/>
    </row>
    <row r="4356" spans="15:16" x14ac:dyDescent="0.2">
      <c r="O4356" s="10"/>
      <c r="P4356" s="11"/>
    </row>
    <row r="4357" spans="15:16" x14ac:dyDescent="0.2">
      <c r="O4357" s="10"/>
      <c r="P4357" s="11"/>
    </row>
    <row r="4358" spans="15:16" x14ac:dyDescent="0.2">
      <c r="O4358" s="10"/>
      <c r="P4358" s="11"/>
    </row>
    <row r="4359" spans="15:16" x14ac:dyDescent="0.2">
      <c r="O4359" s="10"/>
      <c r="P4359" s="11"/>
    </row>
    <row r="4360" spans="15:16" x14ac:dyDescent="0.2">
      <c r="O4360" s="10"/>
      <c r="P4360" s="11"/>
    </row>
    <row r="4361" spans="15:16" x14ac:dyDescent="0.2">
      <c r="O4361" s="10"/>
      <c r="P4361" s="11"/>
    </row>
    <row r="4362" spans="15:16" x14ac:dyDescent="0.2">
      <c r="O4362" s="10"/>
      <c r="P4362" s="11"/>
    </row>
    <row r="4363" spans="15:16" x14ac:dyDescent="0.2">
      <c r="O4363" s="10"/>
      <c r="P4363" s="11"/>
    </row>
    <row r="4364" spans="15:16" x14ac:dyDescent="0.2">
      <c r="O4364" s="10"/>
      <c r="P4364" s="11"/>
    </row>
    <row r="4365" spans="15:16" x14ac:dyDescent="0.2">
      <c r="O4365" s="10"/>
      <c r="P4365" s="11"/>
    </row>
    <row r="4366" spans="15:16" x14ac:dyDescent="0.2">
      <c r="O4366" s="10"/>
      <c r="P4366" s="11"/>
    </row>
    <row r="4367" spans="15:16" x14ac:dyDescent="0.2">
      <c r="O4367" s="10"/>
      <c r="P4367" s="11"/>
    </row>
    <row r="4368" spans="15:16" x14ac:dyDescent="0.2">
      <c r="O4368" s="10"/>
      <c r="P4368" s="11"/>
    </row>
    <row r="4369" spans="15:16" x14ac:dyDescent="0.2">
      <c r="O4369" s="10"/>
      <c r="P4369" s="11"/>
    </row>
    <row r="4370" spans="15:16" x14ac:dyDescent="0.2">
      <c r="O4370" s="10"/>
      <c r="P4370" s="11"/>
    </row>
    <row r="4371" spans="15:16" x14ac:dyDescent="0.2">
      <c r="O4371" s="10"/>
      <c r="P4371" s="11"/>
    </row>
    <row r="4372" spans="15:16" x14ac:dyDescent="0.2">
      <c r="O4372" s="10"/>
      <c r="P4372" s="11"/>
    </row>
    <row r="4373" spans="15:16" x14ac:dyDescent="0.2">
      <c r="O4373" s="10"/>
      <c r="P4373" s="11"/>
    </row>
    <row r="4374" spans="15:16" x14ac:dyDescent="0.2">
      <c r="O4374" s="10"/>
      <c r="P4374" s="11"/>
    </row>
    <row r="4375" spans="15:16" x14ac:dyDescent="0.2">
      <c r="O4375" s="10"/>
      <c r="P4375" s="11"/>
    </row>
    <row r="4376" spans="15:16" x14ac:dyDescent="0.2">
      <c r="O4376" s="10"/>
      <c r="P4376" s="11"/>
    </row>
    <row r="4377" spans="15:16" x14ac:dyDescent="0.2">
      <c r="O4377" s="10"/>
      <c r="P4377" s="11"/>
    </row>
    <row r="4378" spans="15:16" x14ac:dyDescent="0.2">
      <c r="O4378" s="10"/>
      <c r="P4378" s="11"/>
    </row>
    <row r="4379" spans="15:16" x14ac:dyDescent="0.2">
      <c r="O4379" s="10"/>
      <c r="P4379" s="11"/>
    </row>
    <row r="4380" spans="15:16" x14ac:dyDescent="0.2">
      <c r="O4380" s="10"/>
      <c r="P4380" s="11"/>
    </row>
    <row r="4381" spans="15:16" x14ac:dyDescent="0.2">
      <c r="O4381" s="10"/>
      <c r="P4381" s="11"/>
    </row>
    <row r="4382" spans="15:16" x14ac:dyDescent="0.2">
      <c r="O4382" s="10"/>
      <c r="P4382" s="11"/>
    </row>
    <row r="4383" spans="15:16" x14ac:dyDescent="0.2">
      <c r="O4383" s="10"/>
      <c r="P4383" s="11"/>
    </row>
    <row r="4384" spans="15:16" x14ac:dyDescent="0.2">
      <c r="O4384" s="10"/>
      <c r="P4384" s="11"/>
    </row>
    <row r="4385" spans="15:16" x14ac:dyDescent="0.2">
      <c r="O4385" s="10"/>
      <c r="P4385" s="11"/>
    </row>
    <row r="4386" spans="15:16" x14ac:dyDescent="0.2">
      <c r="O4386" s="10"/>
      <c r="P4386" s="11"/>
    </row>
    <row r="4387" spans="15:16" x14ac:dyDescent="0.2">
      <c r="O4387" s="10"/>
      <c r="P4387" s="11"/>
    </row>
    <row r="4388" spans="15:16" x14ac:dyDescent="0.2">
      <c r="O4388" s="10"/>
      <c r="P4388" s="11"/>
    </row>
    <row r="4389" spans="15:16" x14ac:dyDescent="0.2">
      <c r="O4389" s="10"/>
      <c r="P4389" s="11"/>
    </row>
    <row r="4390" spans="15:16" x14ac:dyDescent="0.2">
      <c r="O4390" s="10"/>
      <c r="P4390" s="11"/>
    </row>
    <row r="4391" spans="15:16" x14ac:dyDescent="0.2">
      <c r="O4391" s="10"/>
      <c r="P4391" s="11"/>
    </row>
    <row r="4392" spans="15:16" x14ac:dyDescent="0.2">
      <c r="O4392" s="10"/>
      <c r="P4392" s="11"/>
    </row>
    <row r="4393" spans="15:16" x14ac:dyDescent="0.2">
      <c r="O4393" s="10"/>
      <c r="P4393" s="11"/>
    </row>
    <row r="4394" spans="15:16" x14ac:dyDescent="0.2">
      <c r="O4394" s="10"/>
      <c r="P4394" s="11"/>
    </row>
    <row r="4395" spans="15:16" x14ac:dyDescent="0.2">
      <c r="O4395" s="10"/>
      <c r="P4395" s="11"/>
    </row>
    <row r="4396" spans="15:16" x14ac:dyDescent="0.2">
      <c r="O4396" s="10"/>
      <c r="P4396" s="11"/>
    </row>
    <row r="4397" spans="15:16" x14ac:dyDescent="0.2">
      <c r="O4397" s="10"/>
      <c r="P4397" s="11"/>
    </row>
    <row r="4398" spans="15:16" x14ac:dyDescent="0.2">
      <c r="O4398" s="10"/>
      <c r="P4398" s="11"/>
    </row>
    <row r="4399" spans="15:16" x14ac:dyDescent="0.2">
      <c r="O4399" s="10"/>
      <c r="P4399" s="11"/>
    </row>
    <row r="4400" spans="15:16" x14ac:dyDescent="0.2">
      <c r="O4400" s="10"/>
      <c r="P4400" s="11"/>
    </row>
    <row r="4401" spans="15:16" x14ac:dyDescent="0.2">
      <c r="O4401" s="10"/>
      <c r="P4401" s="11"/>
    </row>
    <row r="4402" spans="15:16" x14ac:dyDescent="0.2">
      <c r="O4402" s="10"/>
      <c r="P4402" s="11"/>
    </row>
    <row r="4403" spans="15:16" x14ac:dyDescent="0.2">
      <c r="O4403" s="10"/>
      <c r="P4403" s="11"/>
    </row>
    <row r="4404" spans="15:16" x14ac:dyDescent="0.2">
      <c r="O4404" s="10"/>
      <c r="P4404" s="11"/>
    </row>
    <row r="4405" spans="15:16" x14ac:dyDescent="0.2">
      <c r="O4405" s="10"/>
      <c r="P4405" s="11"/>
    </row>
    <row r="4406" spans="15:16" x14ac:dyDescent="0.2">
      <c r="O4406" s="10"/>
      <c r="P4406" s="11"/>
    </row>
    <row r="4407" spans="15:16" x14ac:dyDescent="0.2">
      <c r="O4407" s="10"/>
      <c r="P4407" s="11"/>
    </row>
    <row r="4408" spans="15:16" x14ac:dyDescent="0.2">
      <c r="O4408" s="10"/>
      <c r="P4408" s="11"/>
    </row>
    <row r="4409" spans="15:16" x14ac:dyDescent="0.2">
      <c r="O4409" s="10"/>
      <c r="P4409" s="11"/>
    </row>
    <row r="4410" spans="15:16" x14ac:dyDescent="0.2">
      <c r="O4410" s="10"/>
      <c r="P4410" s="11"/>
    </row>
    <row r="4411" spans="15:16" x14ac:dyDescent="0.2">
      <c r="O4411" s="10"/>
      <c r="P4411" s="11"/>
    </row>
    <row r="4412" spans="15:16" x14ac:dyDescent="0.2">
      <c r="O4412" s="10"/>
      <c r="P4412" s="11"/>
    </row>
    <row r="4413" spans="15:16" x14ac:dyDescent="0.2">
      <c r="O4413" s="10"/>
      <c r="P4413" s="11"/>
    </row>
    <row r="4414" spans="15:16" x14ac:dyDescent="0.2">
      <c r="O4414" s="10"/>
      <c r="P4414" s="11"/>
    </row>
    <row r="4415" spans="15:16" x14ac:dyDescent="0.2">
      <c r="O4415" s="10"/>
      <c r="P4415" s="11"/>
    </row>
    <row r="4416" spans="15:16" x14ac:dyDescent="0.2">
      <c r="O4416" s="10"/>
      <c r="P4416" s="11"/>
    </row>
    <row r="4417" spans="15:16" x14ac:dyDescent="0.2">
      <c r="O4417" s="10"/>
      <c r="P4417" s="11"/>
    </row>
    <row r="4418" spans="15:16" x14ac:dyDescent="0.2">
      <c r="O4418" s="10"/>
      <c r="P4418" s="11"/>
    </row>
    <row r="4419" spans="15:16" x14ac:dyDescent="0.2">
      <c r="O4419" s="10"/>
      <c r="P4419" s="11"/>
    </row>
    <row r="4420" spans="15:16" x14ac:dyDescent="0.2">
      <c r="O4420" s="10"/>
      <c r="P4420" s="11"/>
    </row>
    <row r="4421" spans="15:16" x14ac:dyDescent="0.2">
      <c r="O4421" s="10"/>
      <c r="P4421" s="11"/>
    </row>
    <row r="4422" spans="15:16" x14ac:dyDescent="0.2">
      <c r="O4422" s="10"/>
      <c r="P4422" s="11"/>
    </row>
    <row r="4423" spans="15:16" x14ac:dyDescent="0.2">
      <c r="O4423" s="10"/>
      <c r="P4423" s="11"/>
    </row>
    <row r="4424" spans="15:16" x14ac:dyDescent="0.2">
      <c r="O4424" s="10"/>
      <c r="P4424" s="11"/>
    </row>
    <row r="4425" spans="15:16" x14ac:dyDescent="0.2">
      <c r="O4425" s="10"/>
      <c r="P4425" s="11"/>
    </row>
    <row r="4426" spans="15:16" x14ac:dyDescent="0.2">
      <c r="O4426" s="10"/>
      <c r="P4426" s="11"/>
    </row>
    <row r="4427" spans="15:16" x14ac:dyDescent="0.2">
      <c r="O4427" s="10"/>
      <c r="P4427" s="11"/>
    </row>
    <row r="4428" spans="15:16" x14ac:dyDescent="0.2">
      <c r="O4428" s="10"/>
      <c r="P4428" s="11"/>
    </row>
    <row r="4429" spans="15:16" x14ac:dyDescent="0.2">
      <c r="O4429" s="10"/>
      <c r="P4429" s="11"/>
    </row>
    <row r="4430" spans="15:16" x14ac:dyDescent="0.2">
      <c r="O4430" s="10"/>
      <c r="P4430" s="11"/>
    </row>
    <row r="4431" spans="15:16" x14ac:dyDescent="0.2">
      <c r="O4431" s="10"/>
      <c r="P4431" s="11"/>
    </row>
    <row r="4432" spans="15:16" x14ac:dyDescent="0.2">
      <c r="O4432" s="10"/>
      <c r="P4432" s="11"/>
    </row>
    <row r="4433" spans="15:16" x14ac:dyDescent="0.2">
      <c r="O4433" s="10"/>
      <c r="P4433" s="11"/>
    </row>
    <row r="4434" spans="15:16" x14ac:dyDescent="0.2">
      <c r="O4434" s="10"/>
      <c r="P4434" s="11"/>
    </row>
    <row r="4435" spans="15:16" x14ac:dyDescent="0.2">
      <c r="O4435" s="10"/>
      <c r="P4435" s="11"/>
    </row>
    <row r="4436" spans="15:16" x14ac:dyDescent="0.2">
      <c r="O4436" s="10"/>
      <c r="P4436" s="11"/>
    </row>
    <row r="4437" spans="15:16" x14ac:dyDescent="0.2">
      <c r="O4437" s="10"/>
      <c r="P4437" s="11"/>
    </row>
    <row r="4438" spans="15:16" x14ac:dyDescent="0.2">
      <c r="O4438" s="10"/>
      <c r="P4438" s="11"/>
    </row>
    <row r="4439" spans="15:16" x14ac:dyDescent="0.2">
      <c r="O4439" s="10"/>
      <c r="P4439" s="11"/>
    </row>
    <row r="4440" spans="15:16" x14ac:dyDescent="0.2">
      <c r="O4440" s="10"/>
      <c r="P4440" s="11"/>
    </row>
    <row r="4441" spans="15:16" x14ac:dyDescent="0.2">
      <c r="O4441" s="10"/>
      <c r="P4441" s="11"/>
    </row>
    <row r="4442" spans="15:16" x14ac:dyDescent="0.2">
      <c r="O4442" s="10"/>
      <c r="P4442" s="11"/>
    </row>
    <row r="4443" spans="15:16" x14ac:dyDescent="0.2">
      <c r="O4443" s="10"/>
      <c r="P4443" s="11"/>
    </row>
    <row r="4444" spans="15:16" x14ac:dyDescent="0.2">
      <c r="O4444" s="10"/>
      <c r="P4444" s="11"/>
    </row>
    <row r="4445" spans="15:16" x14ac:dyDescent="0.2">
      <c r="O4445" s="10"/>
      <c r="P4445" s="11"/>
    </row>
    <row r="4446" spans="15:16" x14ac:dyDescent="0.2">
      <c r="O4446" s="10"/>
      <c r="P4446" s="11"/>
    </row>
    <row r="4447" spans="15:16" x14ac:dyDescent="0.2">
      <c r="O4447" s="10"/>
      <c r="P4447" s="11"/>
    </row>
    <row r="4448" spans="15:16" x14ac:dyDescent="0.2">
      <c r="O4448" s="10"/>
      <c r="P4448" s="11"/>
    </row>
    <row r="4449" spans="15:16" x14ac:dyDescent="0.2">
      <c r="O4449" s="10"/>
      <c r="P4449" s="11"/>
    </row>
    <row r="4450" spans="15:16" x14ac:dyDescent="0.2">
      <c r="O4450" s="10"/>
      <c r="P4450" s="11"/>
    </row>
    <row r="4451" spans="15:16" x14ac:dyDescent="0.2">
      <c r="O4451" s="10"/>
      <c r="P4451" s="11"/>
    </row>
    <row r="4452" spans="15:16" x14ac:dyDescent="0.2">
      <c r="O4452" s="10"/>
      <c r="P4452" s="11"/>
    </row>
    <row r="4453" spans="15:16" x14ac:dyDescent="0.2">
      <c r="O4453" s="10"/>
      <c r="P4453" s="11"/>
    </row>
    <row r="4454" spans="15:16" x14ac:dyDescent="0.2">
      <c r="O4454" s="10"/>
      <c r="P4454" s="11"/>
    </row>
    <row r="4455" spans="15:16" x14ac:dyDescent="0.2">
      <c r="O4455" s="10"/>
      <c r="P4455" s="11"/>
    </row>
    <row r="4456" spans="15:16" x14ac:dyDescent="0.2">
      <c r="O4456" s="10"/>
      <c r="P4456" s="11"/>
    </row>
    <row r="4457" spans="15:16" x14ac:dyDescent="0.2">
      <c r="O4457" s="10"/>
      <c r="P4457" s="11"/>
    </row>
    <row r="4458" spans="15:16" x14ac:dyDescent="0.2">
      <c r="O4458" s="10"/>
      <c r="P4458" s="11"/>
    </row>
    <row r="4459" spans="15:16" x14ac:dyDescent="0.2">
      <c r="O4459" s="10"/>
      <c r="P4459" s="11"/>
    </row>
    <row r="4460" spans="15:16" x14ac:dyDescent="0.2">
      <c r="O4460" s="10"/>
      <c r="P4460" s="11"/>
    </row>
    <row r="4461" spans="15:16" x14ac:dyDescent="0.2">
      <c r="O4461" s="10"/>
      <c r="P4461" s="11"/>
    </row>
    <row r="4462" spans="15:16" x14ac:dyDescent="0.2">
      <c r="O4462" s="10"/>
      <c r="P4462" s="11"/>
    </row>
    <row r="4463" spans="15:16" x14ac:dyDescent="0.2">
      <c r="O4463" s="10"/>
      <c r="P4463" s="11"/>
    </row>
    <row r="4464" spans="15:16" x14ac:dyDescent="0.2">
      <c r="O4464" s="10"/>
      <c r="P4464" s="11"/>
    </row>
    <row r="4465" spans="15:16" x14ac:dyDescent="0.2">
      <c r="O4465" s="10"/>
      <c r="P4465" s="11"/>
    </row>
    <row r="4466" spans="15:16" x14ac:dyDescent="0.2">
      <c r="O4466" s="10"/>
      <c r="P4466" s="11"/>
    </row>
    <row r="4467" spans="15:16" x14ac:dyDescent="0.2">
      <c r="O4467" s="10"/>
      <c r="P4467" s="11"/>
    </row>
    <row r="4468" spans="15:16" x14ac:dyDescent="0.2">
      <c r="O4468" s="10"/>
      <c r="P4468" s="11"/>
    </row>
    <row r="4469" spans="15:16" x14ac:dyDescent="0.2">
      <c r="O4469" s="10"/>
      <c r="P4469" s="11"/>
    </row>
    <row r="4470" spans="15:16" x14ac:dyDescent="0.2">
      <c r="O4470" s="10"/>
      <c r="P4470" s="11"/>
    </row>
    <row r="4471" spans="15:16" x14ac:dyDescent="0.2">
      <c r="O4471" s="10"/>
      <c r="P4471" s="11"/>
    </row>
    <row r="4472" spans="15:16" x14ac:dyDescent="0.2">
      <c r="O4472" s="10"/>
      <c r="P4472" s="11"/>
    </row>
    <row r="4473" spans="15:16" x14ac:dyDescent="0.2">
      <c r="O4473" s="10"/>
      <c r="P4473" s="11"/>
    </row>
    <row r="4474" spans="15:16" x14ac:dyDescent="0.2">
      <c r="O4474" s="10"/>
      <c r="P4474" s="11"/>
    </row>
    <row r="4475" spans="15:16" x14ac:dyDescent="0.2">
      <c r="O4475" s="10"/>
      <c r="P4475" s="11"/>
    </row>
    <row r="4476" spans="15:16" x14ac:dyDescent="0.2">
      <c r="O4476" s="10"/>
      <c r="P4476" s="11"/>
    </row>
    <row r="4477" spans="15:16" x14ac:dyDescent="0.2">
      <c r="O4477" s="10"/>
      <c r="P4477" s="11"/>
    </row>
    <row r="4478" spans="15:16" x14ac:dyDescent="0.2">
      <c r="O4478" s="10"/>
      <c r="P4478" s="11"/>
    </row>
    <row r="4479" spans="15:16" x14ac:dyDescent="0.2">
      <c r="O4479" s="10"/>
      <c r="P4479" s="11"/>
    </row>
    <row r="4480" spans="15:16" x14ac:dyDescent="0.2">
      <c r="O4480" s="10"/>
      <c r="P4480" s="11"/>
    </row>
    <row r="4481" spans="15:16" x14ac:dyDescent="0.2">
      <c r="O4481" s="10"/>
      <c r="P4481" s="11"/>
    </row>
    <row r="4482" spans="15:16" x14ac:dyDescent="0.2">
      <c r="O4482" s="10"/>
      <c r="P4482" s="11"/>
    </row>
    <row r="4483" spans="15:16" x14ac:dyDescent="0.2">
      <c r="O4483" s="10"/>
      <c r="P4483" s="11"/>
    </row>
    <row r="4484" spans="15:16" x14ac:dyDescent="0.2">
      <c r="O4484" s="10"/>
      <c r="P4484" s="11"/>
    </row>
    <row r="4485" spans="15:16" x14ac:dyDescent="0.2">
      <c r="O4485" s="10"/>
      <c r="P4485" s="11"/>
    </row>
    <row r="4486" spans="15:16" x14ac:dyDescent="0.2">
      <c r="O4486" s="10"/>
      <c r="P4486" s="11"/>
    </row>
    <row r="4487" spans="15:16" x14ac:dyDescent="0.2">
      <c r="O4487" s="10"/>
      <c r="P4487" s="11"/>
    </row>
    <row r="4488" spans="15:16" x14ac:dyDescent="0.2">
      <c r="O4488" s="10"/>
      <c r="P4488" s="11"/>
    </row>
    <row r="4489" spans="15:16" x14ac:dyDescent="0.2">
      <c r="O4489" s="10"/>
      <c r="P4489" s="11"/>
    </row>
    <row r="4490" spans="15:16" x14ac:dyDescent="0.2">
      <c r="O4490" s="10"/>
      <c r="P4490" s="11"/>
    </row>
    <row r="4491" spans="15:16" x14ac:dyDescent="0.2">
      <c r="O4491" s="10"/>
      <c r="P4491" s="11"/>
    </row>
    <row r="4492" spans="15:16" x14ac:dyDescent="0.2">
      <c r="O4492" s="10"/>
      <c r="P4492" s="11"/>
    </row>
    <row r="4493" spans="15:16" x14ac:dyDescent="0.2">
      <c r="O4493" s="10"/>
      <c r="P4493" s="11"/>
    </row>
    <row r="4494" spans="15:16" x14ac:dyDescent="0.2">
      <c r="O4494" s="10"/>
      <c r="P4494" s="11"/>
    </row>
    <row r="4495" spans="15:16" x14ac:dyDescent="0.2">
      <c r="O4495" s="10"/>
      <c r="P4495" s="11"/>
    </row>
    <row r="4496" spans="15:16" x14ac:dyDescent="0.2">
      <c r="O4496" s="10"/>
      <c r="P4496" s="11"/>
    </row>
    <row r="4497" spans="15:16" x14ac:dyDescent="0.2">
      <c r="O4497" s="10"/>
      <c r="P4497" s="11"/>
    </row>
    <row r="4498" spans="15:16" x14ac:dyDescent="0.2">
      <c r="O4498" s="10"/>
      <c r="P4498" s="11"/>
    </row>
    <row r="4499" spans="15:16" x14ac:dyDescent="0.2">
      <c r="O4499" s="10"/>
      <c r="P4499" s="11"/>
    </row>
    <row r="4500" spans="15:16" x14ac:dyDescent="0.2">
      <c r="O4500" s="10"/>
      <c r="P4500" s="11"/>
    </row>
    <row r="4501" spans="15:16" x14ac:dyDescent="0.2">
      <c r="O4501" s="10"/>
      <c r="P4501" s="11"/>
    </row>
    <row r="4502" spans="15:16" x14ac:dyDescent="0.2">
      <c r="O4502" s="10"/>
      <c r="P4502" s="11"/>
    </row>
    <row r="4503" spans="15:16" x14ac:dyDescent="0.2">
      <c r="O4503" s="10"/>
      <c r="P4503" s="11"/>
    </row>
    <row r="4504" spans="15:16" x14ac:dyDescent="0.2">
      <c r="O4504" s="10"/>
      <c r="P4504" s="11"/>
    </row>
    <row r="4505" spans="15:16" x14ac:dyDescent="0.2">
      <c r="O4505" s="10"/>
      <c r="P4505" s="11"/>
    </row>
    <row r="4506" spans="15:16" x14ac:dyDescent="0.2">
      <c r="O4506" s="10"/>
      <c r="P4506" s="11"/>
    </row>
    <row r="4507" spans="15:16" x14ac:dyDescent="0.2">
      <c r="O4507" s="10"/>
      <c r="P4507" s="11"/>
    </row>
    <row r="4508" spans="15:16" x14ac:dyDescent="0.2">
      <c r="O4508" s="10"/>
      <c r="P4508" s="11"/>
    </row>
    <row r="4509" spans="15:16" x14ac:dyDescent="0.2">
      <c r="O4509" s="10"/>
      <c r="P4509" s="11"/>
    </row>
    <row r="4510" spans="15:16" x14ac:dyDescent="0.2">
      <c r="O4510" s="10"/>
      <c r="P4510" s="11"/>
    </row>
    <row r="4511" spans="15:16" x14ac:dyDescent="0.2">
      <c r="O4511" s="10"/>
      <c r="P4511" s="11"/>
    </row>
    <row r="4512" spans="15:16" x14ac:dyDescent="0.2">
      <c r="O4512" s="10"/>
      <c r="P4512" s="11"/>
    </row>
    <row r="4513" spans="15:16" x14ac:dyDescent="0.2">
      <c r="O4513" s="10"/>
      <c r="P4513" s="11"/>
    </row>
    <row r="4514" spans="15:16" x14ac:dyDescent="0.2">
      <c r="O4514" s="10"/>
      <c r="P4514" s="11"/>
    </row>
    <row r="4515" spans="15:16" x14ac:dyDescent="0.2">
      <c r="O4515" s="10"/>
      <c r="P4515" s="11"/>
    </row>
    <row r="4516" spans="15:16" x14ac:dyDescent="0.2">
      <c r="O4516" s="10"/>
      <c r="P4516" s="11"/>
    </row>
    <row r="4517" spans="15:16" x14ac:dyDescent="0.2">
      <c r="O4517" s="10"/>
      <c r="P4517" s="11"/>
    </row>
    <row r="4518" spans="15:16" x14ac:dyDescent="0.2">
      <c r="O4518" s="10"/>
      <c r="P4518" s="11"/>
    </row>
    <row r="4519" spans="15:16" x14ac:dyDescent="0.2">
      <c r="O4519" s="10"/>
      <c r="P4519" s="11"/>
    </row>
    <row r="4520" spans="15:16" x14ac:dyDescent="0.2">
      <c r="O4520" s="10"/>
      <c r="P4520" s="11"/>
    </row>
    <row r="4521" spans="15:16" x14ac:dyDescent="0.2">
      <c r="O4521" s="10"/>
      <c r="P4521" s="11"/>
    </row>
    <row r="4522" spans="15:16" x14ac:dyDescent="0.2">
      <c r="O4522" s="10"/>
      <c r="P4522" s="11"/>
    </row>
    <row r="4523" spans="15:16" x14ac:dyDescent="0.2">
      <c r="O4523" s="10"/>
      <c r="P4523" s="11"/>
    </row>
    <row r="4524" spans="15:16" x14ac:dyDescent="0.2">
      <c r="O4524" s="10"/>
      <c r="P4524" s="11"/>
    </row>
    <row r="4525" spans="15:16" x14ac:dyDescent="0.2">
      <c r="O4525" s="10"/>
      <c r="P4525" s="11"/>
    </row>
    <row r="4526" spans="15:16" x14ac:dyDescent="0.2">
      <c r="O4526" s="10"/>
      <c r="P4526" s="11"/>
    </row>
    <row r="4527" spans="15:16" x14ac:dyDescent="0.2">
      <c r="O4527" s="10"/>
      <c r="P4527" s="11"/>
    </row>
    <row r="4528" spans="15:16" x14ac:dyDescent="0.2">
      <c r="O4528" s="10"/>
      <c r="P4528" s="11"/>
    </row>
    <row r="4529" spans="15:16" x14ac:dyDescent="0.2">
      <c r="O4529" s="10"/>
      <c r="P4529" s="11"/>
    </row>
    <row r="4530" spans="15:16" x14ac:dyDescent="0.2">
      <c r="O4530" s="10"/>
      <c r="P4530" s="11"/>
    </row>
    <row r="4531" spans="15:16" x14ac:dyDescent="0.2">
      <c r="O4531" s="10"/>
      <c r="P4531" s="11"/>
    </row>
    <row r="4532" spans="15:16" x14ac:dyDescent="0.2">
      <c r="O4532" s="10"/>
      <c r="P4532" s="11"/>
    </row>
    <row r="4533" spans="15:16" x14ac:dyDescent="0.2">
      <c r="O4533" s="10"/>
      <c r="P4533" s="11"/>
    </row>
    <row r="4534" spans="15:16" x14ac:dyDescent="0.2">
      <c r="O4534" s="10"/>
      <c r="P4534" s="11"/>
    </row>
    <row r="4535" spans="15:16" x14ac:dyDescent="0.2">
      <c r="O4535" s="10"/>
      <c r="P4535" s="11"/>
    </row>
    <row r="4536" spans="15:16" x14ac:dyDescent="0.2">
      <c r="O4536" s="10"/>
      <c r="P4536" s="11"/>
    </row>
    <row r="4537" spans="15:16" x14ac:dyDescent="0.2">
      <c r="O4537" s="10"/>
      <c r="P4537" s="11"/>
    </row>
    <row r="4538" spans="15:16" x14ac:dyDescent="0.2">
      <c r="O4538" s="10"/>
      <c r="P4538" s="11"/>
    </row>
    <row r="4539" spans="15:16" x14ac:dyDescent="0.2">
      <c r="O4539" s="10"/>
      <c r="P4539" s="11"/>
    </row>
    <row r="4540" spans="15:16" x14ac:dyDescent="0.2">
      <c r="O4540" s="10"/>
      <c r="P4540" s="11"/>
    </row>
    <row r="4541" spans="15:16" x14ac:dyDescent="0.2">
      <c r="O4541" s="10"/>
      <c r="P4541" s="11"/>
    </row>
    <row r="4542" spans="15:16" x14ac:dyDescent="0.2">
      <c r="O4542" s="10"/>
      <c r="P4542" s="11"/>
    </row>
    <row r="4543" spans="15:16" x14ac:dyDescent="0.2">
      <c r="O4543" s="10"/>
      <c r="P4543" s="11"/>
    </row>
    <row r="4544" spans="15:16" x14ac:dyDescent="0.2">
      <c r="O4544" s="10"/>
      <c r="P4544" s="11"/>
    </row>
    <row r="4545" spans="15:16" x14ac:dyDescent="0.2">
      <c r="O4545" s="10"/>
      <c r="P4545" s="11"/>
    </row>
    <row r="4546" spans="15:16" x14ac:dyDescent="0.2">
      <c r="O4546" s="10"/>
      <c r="P4546" s="11"/>
    </row>
    <row r="4547" spans="15:16" x14ac:dyDescent="0.2">
      <c r="O4547" s="10"/>
      <c r="P4547" s="11"/>
    </row>
    <row r="4548" spans="15:16" x14ac:dyDescent="0.2">
      <c r="O4548" s="10"/>
      <c r="P4548" s="11"/>
    </row>
    <row r="4549" spans="15:16" x14ac:dyDescent="0.2">
      <c r="O4549" s="10"/>
      <c r="P4549" s="11"/>
    </row>
    <row r="4550" spans="15:16" x14ac:dyDescent="0.2">
      <c r="O4550" s="10"/>
      <c r="P4550" s="11"/>
    </row>
    <row r="4551" spans="15:16" x14ac:dyDescent="0.2">
      <c r="O4551" s="10"/>
      <c r="P4551" s="11"/>
    </row>
    <row r="4552" spans="15:16" x14ac:dyDescent="0.2">
      <c r="O4552" s="10"/>
      <c r="P4552" s="11"/>
    </row>
    <row r="4553" spans="15:16" x14ac:dyDescent="0.2">
      <c r="O4553" s="10"/>
      <c r="P4553" s="11"/>
    </row>
    <row r="4554" spans="15:16" x14ac:dyDescent="0.2">
      <c r="O4554" s="10"/>
      <c r="P4554" s="11"/>
    </row>
    <row r="4555" spans="15:16" x14ac:dyDescent="0.2">
      <c r="O4555" s="10"/>
      <c r="P4555" s="11"/>
    </row>
    <row r="4556" spans="15:16" x14ac:dyDescent="0.2">
      <c r="O4556" s="10"/>
      <c r="P4556" s="11"/>
    </row>
    <row r="4557" spans="15:16" x14ac:dyDescent="0.2">
      <c r="O4557" s="10"/>
      <c r="P4557" s="11"/>
    </row>
    <row r="4558" spans="15:16" x14ac:dyDescent="0.2">
      <c r="O4558" s="10"/>
      <c r="P4558" s="11"/>
    </row>
    <row r="4559" spans="15:16" x14ac:dyDescent="0.2">
      <c r="O4559" s="10"/>
      <c r="P4559" s="11"/>
    </row>
    <row r="4560" spans="15:16" x14ac:dyDescent="0.2">
      <c r="O4560" s="10"/>
      <c r="P4560" s="11"/>
    </row>
    <row r="4561" spans="15:16" x14ac:dyDescent="0.2">
      <c r="O4561" s="10"/>
      <c r="P4561" s="11"/>
    </row>
    <row r="4562" spans="15:16" x14ac:dyDescent="0.2">
      <c r="O4562" s="10"/>
      <c r="P4562" s="11"/>
    </row>
    <row r="4563" spans="15:16" x14ac:dyDescent="0.2">
      <c r="O4563" s="10"/>
      <c r="P4563" s="11"/>
    </row>
    <row r="4564" spans="15:16" x14ac:dyDescent="0.2">
      <c r="O4564" s="10"/>
      <c r="P4564" s="11"/>
    </row>
    <row r="4565" spans="15:16" x14ac:dyDescent="0.2">
      <c r="O4565" s="10"/>
      <c r="P4565" s="11"/>
    </row>
    <row r="4566" spans="15:16" x14ac:dyDescent="0.2">
      <c r="O4566" s="10"/>
      <c r="P4566" s="11"/>
    </row>
    <row r="4567" spans="15:16" x14ac:dyDescent="0.2">
      <c r="O4567" s="10"/>
      <c r="P4567" s="11"/>
    </row>
    <row r="4568" spans="15:16" x14ac:dyDescent="0.2">
      <c r="O4568" s="10"/>
      <c r="P4568" s="11"/>
    </row>
    <row r="4569" spans="15:16" x14ac:dyDescent="0.2">
      <c r="O4569" s="10"/>
      <c r="P4569" s="11"/>
    </row>
    <row r="4570" spans="15:16" x14ac:dyDescent="0.2">
      <c r="O4570" s="10"/>
      <c r="P4570" s="11"/>
    </row>
    <row r="4571" spans="15:16" x14ac:dyDescent="0.2">
      <c r="O4571" s="10"/>
      <c r="P4571" s="11"/>
    </row>
    <row r="4572" spans="15:16" x14ac:dyDescent="0.2">
      <c r="O4572" s="10"/>
      <c r="P4572" s="11"/>
    </row>
    <row r="4573" spans="15:16" x14ac:dyDescent="0.2">
      <c r="O4573" s="10"/>
      <c r="P4573" s="11"/>
    </row>
    <row r="4574" spans="15:16" x14ac:dyDescent="0.2">
      <c r="O4574" s="10"/>
      <c r="P4574" s="11"/>
    </row>
    <row r="4575" spans="15:16" x14ac:dyDescent="0.2">
      <c r="O4575" s="10"/>
      <c r="P4575" s="11"/>
    </row>
    <row r="4576" spans="15:16" x14ac:dyDescent="0.2">
      <c r="O4576" s="10"/>
      <c r="P4576" s="11"/>
    </row>
    <row r="4577" spans="15:16" x14ac:dyDescent="0.2">
      <c r="O4577" s="10"/>
      <c r="P4577" s="11"/>
    </row>
    <row r="4578" spans="15:16" x14ac:dyDescent="0.2">
      <c r="O4578" s="10"/>
      <c r="P4578" s="11"/>
    </row>
    <row r="4579" spans="15:16" x14ac:dyDescent="0.2">
      <c r="O4579" s="10"/>
      <c r="P4579" s="11"/>
    </row>
    <row r="4580" spans="15:16" x14ac:dyDescent="0.2">
      <c r="O4580" s="10"/>
      <c r="P4580" s="11"/>
    </row>
    <row r="4581" spans="15:16" x14ac:dyDescent="0.2">
      <c r="O4581" s="10"/>
      <c r="P4581" s="11"/>
    </row>
    <row r="4582" spans="15:16" x14ac:dyDescent="0.2">
      <c r="O4582" s="10"/>
      <c r="P4582" s="11"/>
    </row>
    <row r="4583" spans="15:16" x14ac:dyDescent="0.2">
      <c r="O4583" s="10"/>
      <c r="P4583" s="11"/>
    </row>
    <row r="4584" spans="15:16" x14ac:dyDescent="0.2">
      <c r="O4584" s="10"/>
      <c r="P4584" s="11"/>
    </row>
    <row r="4585" spans="15:16" x14ac:dyDescent="0.2">
      <c r="O4585" s="10"/>
      <c r="P4585" s="11"/>
    </row>
    <row r="4586" spans="15:16" x14ac:dyDescent="0.2">
      <c r="O4586" s="10"/>
      <c r="P4586" s="11"/>
    </row>
    <row r="4587" spans="15:16" x14ac:dyDescent="0.2">
      <c r="O4587" s="10"/>
      <c r="P4587" s="11"/>
    </row>
    <row r="4588" spans="15:16" x14ac:dyDescent="0.2">
      <c r="O4588" s="10"/>
      <c r="P4588" s="11"/>
    </row>
    <row r="4589" spans="15:16" x14ac:dyDescent="0.2">
      <c r="O4589" s="10"/>
      <c r="P4589" s="11"/>
    </row>
    <row r="4590" spans="15:16" x14ac:dyDescent="0.2">
      <c r="O4590" s="10"/>
      <c r="P4590" s="11"/>
    </row>
    <row r="4591" spans="15:16" x14ac:dyDescent="0.2">
      <c r="O4591" s="10"/>
      <c r="P4591" s="11"/>
    </row>
    <row r="4592" spans="15:16" x14ac:dyDescent="0.2">
      <c r="O4592" s="10"/>
      <c r="P4592" s="11"/>
    </row>
    <row r="4593" spans="15:16" x14ac:dyDescent="0.2">
      <c r="O4593" s="10"/>
      <c r="P4593" s="11"/>
    </row>
    <row r="4594" spans="15:16" x14ac:dyDescent="0.2">
      <c r="O4594" s="10"/>
      <c r="P4594" s="11"/>
    </row>
    <row r="4595" spans="15:16" x14ac:dyDescent="0.2">
      <c r="O4595" s="10"/>
      <c r="P4595" s="11"/>
    </row>
    <row r="4596" spans="15:16" x14ac:dyDescent="0.2">
      <c r="O4596" s="10"/>
      <c r="P4596" s="11"/>
    </row>
    <row r="4597" spans="15:16" x14ac:dyDescent="0.2">
      <c r="O4597" s="10"/>
      <c r="P4597" s="11"/>
    </row>
    <row r="4598" spans="15:16" x14ac:dyDescent="0.2">
      <c r="O4598" s="10"/>
      <c r="P4598" s="11"/>
    </row>
    <row r="4599" spans="15:16" x14ac:dyDescent="0.2">
      <c r="O4599" s="10"/>
      <c r="P4599" s="11"/>
    </row>
    <row r="4600" spans="15:16" x14ac:dyDescent="0.2">
      <c r="O4600" s="10"/>
      <c r="P4600" s="11"/>
    </row>
    <row r="4601" spans="15:16" x14ac:dyDescent="0.2">
      <c r="O4601" s="10"/>
      <c r="P4601" s="11"/>
    </row>
    <row r="4602" spans="15:16" x14ac:dyDescent="0.2">
      <c r="O4602" s="10"/>
      <c r="P4602" s="11"/>
    </row>
    <row r="4603" spans="15:16" x14ac:dyDescent="0.2">
      <c r="O4603" s="10"/>
      <c r="P4603" s="11"/>
    </row>
    <row r="4604" spans="15:16" x14ac:dyDescent="0.2">
      <c r="O4604" s="10"/>
      <c r="P4604" s="11"/>
    </row>
    <row r="4605" spans="15:16" x14ac:dyDescent="0.2">
      <c r="O4605" s="10"/>
      <c r="P4605" s="11"/>
    </row>
    <row r="4606" spans="15:16" x14ac:dyDescent="0.2">
      <c r="O4606" s="10"/>
      <c r="P4606" s="11"/>
    </row>
    <row r="4607" spans="15:16" x14ac:dyDescent="0.2">
      <c r="O4607" s="10"/>
      <c r="P4607" s="11"/>
    </row>
    <row r="4608" spans="15:16" x14ac:dyDescent="0.2">
      <c r="O4608" s="10"/>
      <c r="P4608" s="11"/>
    </row>
    <row r="4609" spans="15:16" x14ac:dyDescent="0.2">
      <c r="O4609" s="10"/>
      <c r="P4609" s="11"/>
    </row>
    <row r="4610" spans="15:16" x14ac:dyDescent="0.2">
      <c r="O4610" s="10"/>
      <c r="P4610" s="11"/>
    </row>
    <row r="4611" spans="15:16" x14ac:dyDescent="0.2">
      <c r="O4611" s="10"/>
      <c r="P4611" s="11"/>
    </row>
    <row r="4612" spans="15:16" x14ac:dyDescent="0.2">
      <c r="O4612" s="10"/>
      <c r="P4612" s="11"/>
    </row>
    <row r="4613" spans="15:16" x14ac:dyDescent="0.2">
      <c r="O4613" s="10"/>
      <c r="P4613" s="11"/>
    </row>
    <row r="4614" spans="15:16" x14ac:dyDescent="0.2">
      <c r="O4614" s="10"/>
      <c r="P4614" s="11"/>
    </row>
    <row r="4615" spans="15:16" x14ac:dyDescent="0.2">
      <c r="O4615" s="10"/>
      <c r="P4615" s="11"/>
    </row>
    <row r="4616" spans="15:16" x14ac:dyDescent="0.2">
      <c r="O4616" s="10"/>
      <c r="P4616" s="11"/>
    </row>
    <row r="4617" spans="15:16" x14ac:dyDescent="0.2">
      <c r="O4617" s="10"/>
      <c r="P4617" s="11"/>
    </row>
    <row r="4618" spans="15:16" x14ac:dyDescent="0.2">
      <c r="O4618" s="10"/>
      <c r="P4618" s="11"/>
    </row>
    <row r="4619" spans="15:16" x14ac:dyDescent="0.2">
      <c r="O4619" s="10"/>
      <c r="P4619" s="11"/>
    </row>
    <row r="4620" spans="15:16" x14ac:dyDescent="0.2">
      <c r="O4620" s="10"/>
      <c r="P4620" s="11"/>
    </row>
    <row r="4621" spans="15:16" x14ac:dyDescent="0.2">
      <c r="O4621" s="10"/>
      <c r="P4621" s="11"/>
    </row>
    <row r="4622" spans="15:16" x14ac:dyDescent="0.2">
      <c r="O4622" s="10"/>
      <c r="P4622" s="11"/>
    </row>
    <row r="4623" spans="15:16" x14ac:dyDescent="0.2">
      <c r="O4623" s="10"/>
      <c r="P4623" s="11"/>
    </row>
    <row r="4624" spans="15:16" x14ac:dyDescent="0.2">
      <c r="O4624" s="10"/>
      <c r="P4624" s="11"/>
    </row>
    <row r="4625" spans="15:16" x14ac:dyDescent="0.2">
      <c r="O4625" s="10"/>
      <c r="P4625" s="11"/>
    </row>
    <row r="4626" spans="15:16" x14ac:dyDescent="0.2">
      <c r="O4626" s="10"/>
      <c r="P4626" s="11"/>
    </row>
    <row r="4627" spans="15:16" x14ac:dyDescent="0.2">
      <c r="O4627" s="10"/>
      <c r="P4627" s="11"/>
    </row>
    <row r="4628" spans="15:16" x14ac:dyDescent="0.2">
      <c r="O4628" s="10"/>
      <c r="P4628" s="11"/>
    </row>
    <row r="4629" spans="15:16" x14ac:dyDescent="0.2">
      <c r="O4629" s="10"/>
      <c r="P4629" s="11"/>
    </row>
    <row r="4630" spans="15:16" x14ac:dyDescent="0.2">
      <c r="O4630" s="10"/>
      <c r="P4630" s="11"/>
    </row>
    <row r="4631" spans="15:16" x14ac:dyDescent="0.2">
      <c r="O4631" s="10"/>
      <c r="P4631" s="11"/>
    </row>
    <row r="4632" spans="15:16" x14ac:dyDescent="0.2">
      <c r="O4632" s="10"/>
      <c r="P4632" s="11"/>
    </row>
    <row r="4633" spans="15:16" x14ac:dyDescent="0.2">
      <c r="O4633" s="10"/>
      <c r="P4633" s="11"/>
    </row>
    <row r="4634" spans="15:16" x14ac:dyDescent="0.2">
      <c r="O4634" s="10"/>
      <c r="P4634" s="11"/>
    </row>
    <row r="4635" spans="15:16" x14ac:dyDescent="0.2">
      <c r="O4635" s="10"/>
      <c r="P4635" s="11"/>
    </row>
    <row r="4636" spans="15:16" x14ac:dyDescent="0.2">
      <c r="O4636" s="10"/>
      <c r="P4636" s="11"/>
    </row>
    <row r="4637" spans="15:16" x14ac:dyDescent="0.2">
      <c r="O4637" s="10"/>
      <c r="P4637" s="11"/>
    </row>
    <row r="4638" spans="15:16" x14ac:dyDescent="0.2">
      <c r="O4638" s="10"/>
      <c r="P4638" s="11"/>
    </row>
    <row r="4639" spans="15:16" x14ac:dyDescent="0.2">
      <c r="O4639" s="10"/>
      <c r="P4639" s="11"/>
    </row>
    <row r="4640" spans="15:16" x14ac:dyDescent="0.2">
      <c r="O4640" s="10"/>
      <c r="P4640" s="11"/>
    </row>
    <row r="4641" spans="15:16" x14ac:dyDescent="0.2">
      <c r="O4641" s="10"/>
      <c r="P4641" s="11"/>
    </row>
    <row r="4642" spans="15:16" x14ac:dyDescent="0.2">
      <c r="O4642" s="10"/>
      <c r="P4642" s="11"/>
    </row>
    <row r="4643" spans="15:16" x14ac:dyDescent="0.2">
      <c r="O4643" s="10"/>
      <c r="P4643" s="11"/>
    </row>
    <row r="4644" spans="15:16" x14ac:dyDescent="0.2">
      <c r="O4644" s="10"/>
      <c r="P4644" s="11"/>
    </row>
    <row r="4645" spans="15:16" x14ac:dyDescent="0.2">
      <c r="O4645" s="10"/>
      <c r="P4645" s="11"/>
    </row>
    <row r="4646" spans="15:16" x14ac:dyDescent="0.2">
      <c r="O4646" s="10"/>
      <c r="P4646" s="11"/>
    </row>
    <row r="4647" spans="15:16" x14ac:dyDescent="0.2">
      <c r="O4647" s="10"/>
      <c r="P4647" s="11"/>
    </row>
    <row r="4648" spans="15:16" x14ac:dyDescent="0.2">
      <c r="O4648" s="10"/>
      <c r="P4648" s="11"/>
    </row>
    <row r="4649" spans="15:16" x14ac:dyDescent="0.2">
      <c r="O4649" s="10"/>
      <c r="P4649" s="11"/>
    </row>
    <row r="4650" spans="15:16" x14ac:dyDescent="0.2">
      <c r="O4650" s="10"/>
      <c r="P4650" s="11"/>
    </row>
    <row r="4651" spans="15:16" x14ac:dyDescent="0.2">
      <c r="O4651" s="10"/>
      <c r="P4651" s="11"/>
    </row>
    <row r="4652" spans="15:16" x14ac:dyDescent="0.2">
      <c r="O4652" s="10"/>
      <c r="P4652" s="11"/>
    </row>
    <row r="4653" spans="15:16" x14ac:dyDescent="0.2">
      <c r="O4653" s="10"/>
      <c r="P4653" s="11"/>
    </row>
    <row r="4654" spans="15:16" x14ac:dyDescent="0.2">
      <c r="O4654" s="10"/>
      <c r="P4654" s="11"/>
    </row>
    <row r="4655" spans="15:16" x14ac:dyDescent="0.2">
      <c r="O4655" s="10"/>
      <c r="P4655" s="11"/>
    </row>
    <row r="4656" spans="15:16" x14ac:dyDescent="0.2">
      <c r="O4656" s="10"/>
      <c r="P4656" s="11"/>
    </row>
    <row r="4657" spans="15:16" x14ac:dyDescent="0.2">
      <c r="O4657" s="10"/>
      <c r="P4657" s="11"/>
    </row>
    <row r="4658" spans="15:16" x14ac:dyDescent="0.2">
      <c r="O4658" s="10"/>
      <c r="P4658" s="11"/>
    </row>
    <row r="4659" spans="15:16" x14ac:dyDescent="0.2">
      <c r="O4659" s="10"/>
      <c r="P4659" s="11"/>
    </row>
    <row r="4660" spans="15:16" x14ac:dyDescent="0.2">
      <c r="O4660" s="10"/>
      <c r="P4660" s="11"/>
    </row>
    <row r="4661" spans="15:16" x14ac:dyDescent="0.2">
      <c r="O4661" s="10"/>
      <c r="P4661" s="11"/>
    </row>
    <row r="4662" spans="15:16" x14ac:dyDescent="0.2">
      <c r="O4662" s="10"/>
      <c r="P4662" s="11"/>
    </row>
    <row r="4663" spans="15:16" x14ac:dyDescent="0.2">
      <c r="O4663" s="10"/>
      <c r="P4663" s="11"/>
    </row>
    <row r="4664" spans="15:16" x14ac:dyDescent="0.2">
      <c r="O4664" s="10"/>
      <c r="P4664" s="11"/>
    </row>
    <row r="4665" spans="15:16" x14ac:dyDescent="0.2">
      <c r="O4665" s="10"/>
      <c r="P4665" s="11"/>
    </row>
    <row r="4666" spans="15:16" x14ac:dyDescent="0.2">
      <c r="O4666" s="10"/>
      <c r="P4666" s="11"/>
    </row>
    <row r="4667" spans="15:16" x14ac:dyDescent="0.2">
      <c r="O4667" s="10"/>
      <c r="P4667" s="11"/>
    </row>
    <row r="4668" spans="15:16" x14ac:dyDescent="0.2">
      <c r="O4668" s="10"/>
      <c r="P4668" s="11"/>
    </row>
    <row r="4669" spans="15:16" x14ac:dyDescent="0.2">
      <c r="O4669" s="10"/>
      <c r="P4669" s="11"/>
    </row>
    <row r="4670" spans="15:16" x14ac:dyDescent="0.2">
      <c r="O4670" s="10"/>
      <c r="P4670" s="11"/>
    </row>
    <row r="4671" spans="15:16" x14ac:dyDescent="0.2">
      <c r="O4671" s="10"/>
      <c r="P4671" s="11"/>
    </row>
    <row r="4672" spans="15:16" x14ac:dyDescent="0.2">
      <c r="O4672" s="10"/>
      <c r="P4672" s="11"/>
    </row>
    <row r="4673" spans="15:16" x14ac:dyDescent="0.2">
      <c r="O4673" s="10"/>
      <c r="P4673" s="11"/>
    </row>
    <row r="4674" spans="15:16" x14ac:dyDescent="0.2">
      <c r="O4674" s="10"/>
      <c r="P4674" s="11"/>
    </row>
    <row r="4675" spans="15:16" x14ac:dyDescent="0.2">
      <c r="O4675" s="10"/>
      <c r="P4675" s="11"/>
    </row>
    <row r="4676" spans="15:16" x14ac:dyDescent="0.2">
      <c r="O4676" s="10"/>
      <c r="P4676" s="11"/>
    </row>
    <row r="4677" spans="15:16" x14ac:dyDescent="0.2">
      <c r="O4677" s="10"/>
      <c r="P4677" s="11"/>
    </row>
    <row r="4678" spans="15:16" x14ac:dyDescent="0.2">
      <c r="O4678" s="10"/>
      <c r="P4678" s="11"/>
    </row>
    <row r="4679" spans="15:16" x14ac:dyDescent="0.2">
      <c r="O4679" s="10"/>
      <c r="P4679" s="11"/>
    </row>
    <row r="4680" spans="15:16" x14ac:dyDescent="0.2">
      <c r="O4680" s="10"/>
      <c r="P4680" s="11"/>
    </row>
    <row r="4681" spans="15:16" x14ac:dyDescent="0.2">
      <c r="O4681" s="10"/>
      <c r="P4681" s="11"/>
    </row>
    <row r="4682" spans="15:16" x14ac:dyDescent="0.2">
      <c r="O4682" s="10"/>
      <c r="P4682" s="11"/>
    </row>
    <row r="4683" spans="15:16" x14ac:dyDescent="0.2">
      <c r="O4683" s="10"/>
      <c r="P4683" s="11"/>
    </row>
    <row r="4684" spans="15:16" x14ac:dyDescent="0.2">
      <c r="O4684" s="10"/>
      <c r="P4684" s="11"/>
    </row>
    <row r="4685" spans="15:16" x14ac:dyDescent="0.2">
      <c r="O4685" s="10"/>
      <c r="P4685" s="11"/>
    </row>
    <row r="4686" spans="15:16" x14ac:dyDescent="0.2">
      <c r="O4686" s="10"/>
      <c r="P4686" s="11"/>
    </row>
    <row r="4687" spans="15:16" x14ac:dyDescent="0.2">
      <c r="O4687" s="10"/>
      <c r="P4687" s="11"/>
    </row>
    <row r="4688" spans="15:16" x14ac:dyDescent="0.2">
      <c r="O4688" s="10"/>
      <c r="P4688" s="11"/>
    </row>
    <row r="4689" spans="15:16" x14ac:dyDescent="0.2">
      <c r="O4689" s="10"/>
      <c r="P4689" s="11"/>
    </row>
    <row r="4690" spans="15:16" x14ac:dyDescent="0.2">
      <c r="O4690" s="10"/>
      <c r="P4690" s="11"/>
    </row>
    <row r="4691" spans="15:16" x14ac:dyDescent="0.2">
      <c r="O4691" s="10"/>
      <c r="P4691" s="11"/>
    </row>
    <row r="4692" spans="15:16" x14ac:dyDescent="0.2">
      <c r="O4692" s="10"/>
      <c r="P4692" s="11"/>
    </row>
    <row r="4693" spans="15:16" x14ac:dyDescent="0.2">
      <c r="O4693" s="10"/>
      <c r="P4693" s="11"/>
    </row>
    <row r="4694" spans="15:16" x14ac:dyDescent="0.2">
      <c r="O4694" s="10"/>
      <c r="P4694" s="11"/>
    </row>
    <row r="4695" spans="15:16" x14ac:dyDescent="0.2">
      <c r="O4695" s="10"/>
      <c r="P4695" s="11"/>
    </row>
    <row r="4696" spans="15:16" x14ac:dyDescent="0.2">
      <c r="O4696" s="10"/>
      <c r="P4696" s="11"/>
    </row>
    <row r="4697" spans="15:16" x14ac:dyDescent="0.2">
      <c r="O4697" s="10"/>
      <c r="P4697" s="11"/>
    </row>
    <row r="4698" spans="15:16" x14ac:dyDescent="0.2">
      <c r="O4698" s="10"/>
      <c r="P4698" s="11"/>
    </row>
    <row r="4699" spans="15:16" x14ac:dyDescent="0.2">
      <c r="O4699" s="10"/>
      <c r="P4699" s="11"/>
    </row>
    <row r="4700" spans="15:16" x14ac:dyDescent="0.2">
      <c r="O4700" s="10"/>
      <c r="P4700" s="11"/>
    </row>
    <row r="4701" spans="15:16" x14ac:dyDescent="0.2">
      <c r="O4701" s="10"/>
      <c r="P4701" s="11"/>
    </row>
    <row r="4702" spans="15:16" x14ac:dyDescent="0.2">
      <c r="O4702" s="10"/>
      <c r="P4702" s="11"/>
    </row>
    <row r="4703" spans="15:16" x14ac:dyDescent="0.2">
      <c r="O4703" s="10"/>
      <c r="P4703" s="11"/>
    </row>
    <row r="4704" spans="15:16" x14ac:dyDescent="0.2">
      <c r="O4704" s="10"/>
      <c r="P4704" s="11"/>
    </row>
    <row r="4705" spans="15:16" x14ac:dyDescent="0.2">
      <c r="O4705" s="10"/>
      <c r="P4705" s="11"/>
    </row>
    <row r="4706" spans="15:16" x14ac:dyDescent="0.2">
      <c r="O4706" s="10"/>
      <c r="P4706" s="11"/>
    </row>
    <row r="4707" spans="15:16" x14ac:dyDescent="0.2">
      <c r="O4707" s="10"/>
      <c r="P4707" s="11"/>
    </row>
    <row r="4708" spans="15:16" x14ac:dyDescent="0.2">
      <c r="O4708" s="10"/>
      <c r="P4708" s="11"/>
    </row>
    <row r="4709" spans="15:16" x14ac:dyDescent="0.2">
      <c r="O4709" s="10"/>
      <c r="P4709" s="11"/>
    </row>
    <row r="4710" spans="15:16" x14ac:dyDescent="0.2">
      <c r="O4710" s="10"/>
      <c r="P4710" s="11"/>
    </row>
    <row r="4711" spans="15:16" x14ac:dyDescent="0.2">
      <c r="O4711" s="10"/>
      <c r="P4711" s="11"/>
    </row>
    <row r="4712" spans="15:16" x14ac:dyDescent="0.2">
      <c r="O4712" s="10"/>
      <c r="P4712" s="11"/>
    </row>
    <row r="4713" spans="15:16" x14ac:dyDescent="0.2">
      <c r="O4713" s="10"/>
      <c r="P4713" s="11"/>
    </row>
    <row r="4714" spans="15:16" x14ac:dyDescent="0.2">
      <c r="O4714" s="10"/>
      <c r="P4714" s="11"/>
    </row>
    <row r="4715" spans="15:16" x14ac:dyDescent="0.2">
      <c r="O4715" s="10"/>
      <c r="P4715" s="11"/>
    </row>
    <row r="4716" spans="15:16" x14ac:dyDescent="0.2">
      <c r="O4716" s="10"/>
      <c r="P4716" s="11"/>
    </row>
    <row r="4717" spans="15:16" x14ac:dyDescent="0.2">
      <c r="O4717" s="10"/>
      <c r="P4717" s="11"/>
    </row>
    <row r="4718" spans="15:16" x14ac:dyDescent="0.2">
      <c r="O4718" s="10"/>
      <c r="P4718" s="11"/>
    </row>
    <row r="4719" spans="15:16" x14ac:dyDescent="0.2">
      <c r="O4719" s="10"/>
      <c r="P4719" s="11"/>
    </row>
    <row r="4720" spans="15:16" x14ac:dyDescent="0.2">
      <c r="O4720" s="10"/>
      <c r="P4720" s="11"/>
    </row>
    <row r="4721" spans="15:16" x14ac:dyDescent="0.2">
      <c r="O4721" s="10"/>
      <c r="P4721" s="11"/>
    </row>
    <row r="4722" spans="15:16" x14ac:dyDescent="0.2">
      <c r="O4722" s="10"/>
      <c r="P4722" s="11"/>
    </row>
    <row r="4723" spans="15:16" x14ac:dyDescent="0.2">
      <c r="O4723" s="10"/>
      <c r="P4723" s="11"/>
    </row>
    <row r="4724" spans="15:16" x14ac:dyDescent="0.2">
      <c r="O4724" s="10"/>
      <c r="P4724" s="11"/>
    </row>
    <row r="4725" spans="15:16" x14ac:dyDescent="0.2">
      <c r="O4725" s="10"/>
      <c r="P4725" s="11"/>
    </row>
    <row r="4726" spans="15:16" x14ac:dyDescent="0.2">
      <c r="O4726" s="10"/>
      <c r="P4726" s="11"/>
    </row>
    <row r="4727" spans="15:16" x14ac:dyDescent="0.2">
      <c r="O4727" s="10"/>
      <c r="P4727" s="11"/>
    </row>
    <row r="4728" spans="15:16" x14ac:dyDescent="0.2">
      <c r="O4728" s="10"/>
      <c r="P4728" s="11"/>
    </row>
    <row r="4729" spans="15:16" x14ac:dyDescent="0.2">
      <c r="O4729" s="10"/>
      <c r="P4729" s="11"/>
    </row>
    <row r="4730" spans="15:16" x14ac:dyDescent="0.2">
      <c r="O4730" s="10"/>
      <c r="P4730" s="11"/>
    </row>
    <row r="4731" spans="15:16" x14ac:dyDescent="0.2">
      <c r="O4731" s="10"/>
      <c r="P4731" s="11"/>
    </row>
    <row r="4732" spans="15:16" x14ac:dyDescent="0.2">
      <c r="O4732" s="10"/>
      <c r="P4732" s="11"/>
    </row>
    <row r="4733" spans="15:16" x14ac:dyDescent="0.2">
      <c r="O4733" s="10"/>
      <c r="P4733" s="11"/>
    </row>
    <row r="4734" spans="15:16" x14ac:dyDescent="0.2">
      <c r="O4734" s="10"/>
      <c r="P4734" s="11"/>
    </row>
    <row r="4735" spans="15:16" x14ac:dyDescent="0.2">
      <c r="O4735" s="10"/>
      <c r="P4735" s="11"/>
    </row>
    <row r="4736" spans="15:16" x14ac:dyDescent="0.2">
      <c r="O4736" s="10"/>
      <c r="P4736" s="11"/>
    </row>
    <row r="4737" spans="15:16" x14ac:dyDescent="0.2">
      <c r="O4737" s="10"/>
      <c r="P4737" s="11"/>
    </row>
    <row r="4738" spans="15:16" x14ac:dyDescent="0.2">
      <c r="O4738" s="10"/>
      <c r="P4738" s="11"/>
    </row>
    <row r="4739" spans="15:16" x14ac:dyDescent="0.2">
      <c r="O4739" s="10"/>
      <c r="P4739" s="11"/>
    </row>
    <row r="4740" spans="15:16" x14ac:dyDescent="0.2">
      <c r="O4740" s="10"/>
      <c r="P4740" s="11"/>
    </row>
    <row r="4741" spans="15:16" x14ac:dyDescent="0.2">
      <c r="O4741" s="10"/>
      <c r="P4741" s="11"/>
    </row>
    <row r="4742" spans="15:16" x14ac:dyDescent="0.2">
      <c r="O4742" s="10"/>
      <c r="P4742" s="11"/>
    </row>
    <row r="4743" spans="15:16" x14ac:dyDescent="0.2">
      <c r="O4743" s="10"/>
      <c r="P4743" s="11"/>
    </row>
    <row r="4744" spans="15:16" x14ac:dyDescent="0.2">
      <c r="O4744" s="10"/>
      <c r="P4744" s="11"/>
    </row>
    <row r="4745" spans="15:16" x14ac:dyDescent="0.2">
      <c r="O4745" s="10"/>
      <c r="P4745" s="11"/>
    </row>
    <row r="4746" spans="15:16" x14ac:dyDescent="0.2">
      <c r="O4746" s="10"/>
      <c r="P4746" s="11"/>
    </row>
    <row r="4747" spans="15:16" x14ac:dyDescent="0.2">
      <c r="O4747" s="10"/>
      <c r="P4747" s="11"/>
    </row>
    <row r="4748" spans="15:16" x14ac:dyDescent="0.2">
      <c r="O4748" s="10"/>
      <c r="P4748" s="11"/>
    </row>
    <row r="4749" spans="15:16" x14ac:dyDescent="0.2">
      <c r="O4749" s="10"/>
      <c r="P4749" s="11"/>
    </row>
    <row r="4750" spans="15:16" x14ac:dyDescent="0.2">
      <c r="O4750" s="10"/>
      <c r="P4750" s="11"/>
    </row>
    <row r="4751" spans="15:16" x14ac:dyDescent="0.2">
      <c r="O4751" s="10"/>
      <c r="P4751" s="11"/>
    </row>
    <row r="4752" spans="15:16" x14ac:dyDescent="0.2">
      <c r="O4752" s="10"/>
      <c r="P4752" s="11"/>
    </row>
    <row r="4753" spans="15:16" x14ac:dyDescent="0.2">
      <c r="O4753" s="10"/>
      <c r="P4753" s="11"/>
    </row>
    <row r="4754" spans="15:16" x14ac:dyDescent="0.2">
      <c r="O4754" s="10"/>
      <c r="P4754" s="11"/>
    </row>
    <row r="4755" spans="15:16" x14ac:dyDescent="0.2">
      <c r="O4755" s="10"/>
      <c r="P4755" s="11"/>
    </row>
    <row r="4756" spans="15:16" x14ac:dyDescent="0.2">
      <c r="O4756" s="10"/>
      <c r="P4756" s="11"/>
    </row>
    <row r="4757" spans="15:16" x14ac:dyDescent="0.2">
      <c r="O4757" s="10"/>
      <c r="P4757" s="11"/>
    </row>
    <row r="4758" spans="15:16" x14ac:dyDescent="0.2">
      <c r="O4758" s="10"/>
      <c r="P4758" s="11"/>
    </row>
    <row r="4759" spans="15:16" x14ac:dyDescent="0.2">
      <c r="O4759" s="10"/>
      <c r="P4759" s="11"/>
    </row>
    <row r="4760" spans="15:16" x14ac:dyDescent="0.2">
      <c r="O4760" s="10"/>
      <c r="P4760" s="11"/>
    </row>
    <row r="4761" spans="15:16" x14ac:dyDescent="0.2">
      <c r="O4761" s="10"/>
      <c r="P4761" s="11"/>
    </row>
    <row r="4762" spans="15:16" x14ac:dyDescent="0.2">
      <c r="O4762" s="10"/>
      <c r="P4762" s="11"/>
    </row>
    <row r="4763" spans="15:16" x14ac:dyDescent="0.2">
      <c r="O4763" s="10"/>
      <c r="P4763" s="11"/>
    </row>
    <row r="4764" spans="15:16" x14ac:dyDescent="0.2">
      <c r="O4764" s="10"/>
      <c r="P4764" s="11"/>
    </row>
    <row r="4765" spans="15:16" x14ac:dyDescent="0.2">
      <c r="O4765" s="10"/>
      <c r="P4765" s="11"/>
    </row>
    <row r="4766" spans="15:16" x14ac:dyDescent="0.2">
      <c r="O4766" s="10"/>
      <c r="P4766" s="11"/>
    </row>
    <row r="4767" spans="15:16" x14ac:dyDescent="0.2">
      <c r="O4767" s="10"/>
      <c r="P4767" s="11"/>
    </row>
    <row r="4768" spans="15:16" x14ac:dyDescent="0.2">
      <c r="O4768" s="10"/>
      <c r="P4768" s="11"/>
    </row>
    <row r="4769" spans="15:16" x14ac:dyDescent="0.2">
      <c r="O4769" s="10"/>
      <c r="P4769" s="11"/>
    </row>
    <row r="4770" spans="15:16" x14ac:dyDescent="0.2">
      <c r="O4770" s="10"/>
      <c r="P4770" s="11"/>
    </row>
    <row r="4771" spans="15:16" x14ac:dyDescent="0.2">
      <c r="O4771" s="10"/>
      <c r="P4771" s="11"/>
    </row>
    <row r="4772" spans="15:16" x14ac:dyDescent="0.2">
      <c r="O4772" s="10"/>
      <c r="P4772" s="11"/>
    </row>
    <row r="4773" spans="15:16" x14ac:dyDescent="0.2">
      <c r="O4773" s="10"/>
      <c r="P4773" s="11"/>
    </row>
    <row r="4774" spans="15:16" x14ac:dyDescent="0.2">
      <c r="O4774" s="10"/>
      <c r="P4774" s="11"/>
    </row>
    <row r="4775" spans="15:16" x14ac:dyDescent="0.2">
      <c r="O4775" s="10"/>
      <c r="P4775" s="11"/>
    </row>
    <row r="4776" spans="15:16" x14ac:dyDescent="0.2">
      <c r="O4776" s="10"/>
      <c r="P4776" s="11"/>
    </row>
    <row r="4777" spans="15:16" x14ac:dyDescent="0.2">
      <c r="O4777" s="10"/>
      <c r="P4777" s="11"/>
    </row>
    <row r="4778" spans="15:16" x14ac:dyDescent="0.2">
      <c r="O4778" s="10"/>
      <c r="P4778" s="11"/>
    </row>
    <row r="4779" spans="15:16" x14ac:dyDescent="0.2">
      <c r="O4779" s="10"/>
      <c r="P4779" s="11"/>
    </row>
    <row r="4780" spans="15:16" x14ac:dyDescent="0.2">
      <c r="O4780" s="10"/>
      <c r="P4780" s="11"/>
    </row>
    <row r="4781" spans="15:16" x14ac:dyDescent="0.2">
      <c r="O4781" s="10"/>
      <c r="P4781" s="11"/>
    </row>
    <row r="4782" spans="15:16" x14ac:dyDescent="0.2">
      <c r="O4782" s="10"/>
      <c r="P4782" s="11"/>
    </row>
    <row r="4783" spans="15:16" x14ac:dyDescent="0.2">
      <c r="O4783" s="10"/>
      <c r="P4783" s="11"/>
    </row>
    <row r="4784" spans="15:16" x14ac:dyDescent="0.2">
      <c r="O4784" s="10"/>
      <c r="P4784" s="11"/>
    </row>
    <row r="4785" spans="15:16" x14ac:dyDescent="0.2">
      <c r="O4785" s="10"/>
      <c r="P4785" s="11"/>
    </row>
    <row r="4786" spans="15:16" x14ac:dyDescent="0.2">
      <c r="O4786" s="10"/>
      <c r="P4786" s="11"/>
    </row>
    <row r="4787" spans="15:16" x14ac:dyDescent="0.2">
      <c r="O4787" s="10"/>
      <c r="P4787" s="11"/>
    </row>
    <row r="4788" spans="15:16" x14ac:dyDescent="0.2">
      <c r="O4788" s="10"/>
      <c r="P4788" s="11"/>
    </row>
    <row r="4789" spans="15:16" x14ac:dyDescent="0.2">
      <c r="O4789" s="10"/>
      <c r="P4789" s="11"/>
    </row>
    <row r="4790" spans="15:16" x14ac:dyDescent="0.2">
      <c r="O4790" s="10"/>
      <c r="P4790" s="11"/>
    </row>
    <row r="4791" spans="15:16" x14ac:dyDescent="0.2">
      <c r="O4791" s="10"/>
      <c r="P4791" s="11"/>
    </row>
    <row r="4792" spans="15:16" x14ac:dyDescent="0.2">
      <c r="O4792" s="10"/>
      <c r="P4792" s="11"/>
    </row>
    <row r="4793" spans="15:16" x14ac:dyDescent="0.2">
      <c r="O4793" s="10"/>
      <c r="P4793" s="11"/>
    </row>
    <row r="4794" spans="15:16" x14ac:dyDescent="0.2">
      <c r="O4794" s="10"/>
      <c r="P4794" s="11"/>
    </row>
    <row r="4795" spans="15:16" x14ac:dyDescent="0.2">
      <c r="O4795" s="10"/>
      <c r="P4795" s="11"/>
    </row>
    <row r="4796" spans="15:16" x14ac:dyDescent="0.2">
      <c r="O4796" s="10"/>
      <c r="P4796" s="11"/>
    </row>
    <row r="4797" spans="15:16" x14ac:dyDescent="0.2">
      <c r="O4797" s="10"/>
      <c r="P4797" s="11"/>
    </row>
    <row r="4798" spans="15:16" x14ac:dyDescent="0.2">
      <c r="O4798" s="10"/>
      <c r="P4798" s="11"/>
    </row>
    <row r="4799" spans="15:16" x14ac:dyDescent="0.2">
      <c r="O4799" s="10"/>
      <c r="P4799" s="11"/>
    </row>
    <row r="4800" spans="15:16" x14ac:dyDescent="0.2">
      <c r="O4800" s="10"/>
      <c r="P4800" s="11"/>
    </row>
    <row r="4801" spans="15:16" x14ac:dyDescent="0.2">
      <c r="O4801" s="10"/>
      <c r="P4801" s="11"/>
    </row>
    <row r="4802" spans="15:16" x14ac:dyDescent="0.2">
      <c r="O4802" s="10"/>
      <c r="P4802" s="11"/>
    </row>
    <row r="4803" spans="15:16" x14ac:dyDescent="0.2">
      <c r="O4803" s="10"/>
      <c r="P4803" s="11"/>
    </row>
    <row r="4804" spans="15:16" x14ac:dyDescent="0.2">
      <c r="O4804" s="10"/>
      <c r="P4804" s="11"/>
    </row>
    <row r="4805" spans="15:16" x14ac:dyDescent="0.2">
      <c r="O4805" s="10"/>
      <c r="P4805" s="11"/>
    </row>
    <row r="4806" spans="15:16" x14ac:dyDescent="0.2">
      <c r="O4806" s="10"/>
      <c r="P4806" s="11"/>
    </row>
    <row r="4807" spans="15:16" x14ac:dyDescent="0.2">
      <c r="O4807" s="10"/>
      <c r="P4807" s="11"/>
    </row>
    <row r="4808" spans="15:16" x14ac:dyDescent="0.2">
      <c r="O4808" s="10"/>
      <c r="P4808" s="11"/>
    </row>
    <row r="4809" spans="15:16" x14ac:dyDescent="0.2">
      <c r="O4809" s="10"/>
      <c r="P4809" s="11"/>
    </row>
    <row r="4810" spans="15:16" x14ac:dyDescent="0.2">
      <c r="O4810" s="10"/>
      <c r="P4810" s="11"/>
    </row>
    <row r="4811" spans="15:16" x14ac:dyDescent="0.2">
      <c r="O4811" s="10"/>
      <c r="P4811" s="11"/>
    </row>
    <row r="4812" spans="15:16" x14ac:dyDescent="0.2">
      <c r="O4812" s="10"/>
      <c r="P4812" s="11"/>
    </row>
    <row r="4813" spans="15:16" x14ac:dyDescent="0.2">
      <c r="O4813" s="10"/>
      <c r="P4813" s="11"/>
    </row>
    <row r="4814" spans="15:16" x14ac:dyDescent="0.2">
      <c r="O4814" s="10"/>
      <c r="P4814" s="11"/>
    </row>
    <row r="4815" spans="15:16" x14ac:dyDescent="0.2">
      <c r="O4815" s="10"/>
      <c r="P4815" s="11"/>
    </row>
    <row r="4816" spans="15:16" x14ac:dyDescent="0.2">
      <c r="O4816" s="10"/>
      <c r="P4816" s="11"/>
    </row>
    <row r="4817" spans="15:16" x14ac:dyDescent="0.2">
      <c r="O4817" s="10"/>
      <c r="P4817" s="11"/>
    </row>
    <row r="4818" spans="15:16" x14ac:dyDescent="0.2">
      <c r="O4818" s="10"/>
      <c r="P4818" s="11"/>
    </row>
    <row r="4819" spans="15:16" x14ac:dyDescent="0.2">
      <c r="O4819" s="10"/>
      <c r="P4819" s="11"/>
    </row>
    <row r="4820" spans="15:16" x14ac:dyDescent="0.2">
      <c r="O4820" s="10"/>
      <c r="P4820" s="11"/>
    </row>
    <row r="4821" spans="15:16" x14ac:dyDescent="0.2">
      <c r="O4821" s="10"/>
      <c r="P4821" s="11"/>
    </row>
    <row r="4822" spans="15:16" x14ac:dyDescent="0.2">
      <c r="O4822" s="10"/>
      <c r="P4822" s="11"/>
    </row>
    <row r="4823" spans="15:16" x14ac:dyDescent="0.2">
      <c r="O4823" s="10"/>
      <c r="P4823" s="11"/>
    </row>
    <row r="4824" spans="15:16" x14ac:dyDescent="0.2">
      <c r="O4824" s="10"/>
      <c r="P4824" s="11"/>
    </row>
    <row r="4825" spans="15:16" x14ac:dyDescent="0.2">
      <c r="O4825" s="10"/>
      <c r="P4825" s="11"/>
    </row>
    <row r="4826" spans="15:16" x14ac:dyDescent="0.2">
      <c r="O4826" s="10"/>
      <c r="P4826" s="11"/>
    </row>
    <row r="4827" spans="15:16" x14ac:dyDescent="0.2">
      <c r="O4827" s="10"/>
      <c r="P4827" s="11"/>
    </row>
    <row r="4828" spans="15:16" x14ac:dyDescent="0.2">
      <c r="O4828" s="10"/>
      <c r="P4828" s="11"/>
    </row>
    <row r="4829" spans="15:16" x14ac:dyDescent="0.2">
      <c r="O4829" s="10"/>
      <c r="P4829" s="11"/>
    </row>
    <row r="4830" spans="15:16" x14ac:dyDescent="0.2">
      <c r="O4830" s="10"/>
      <c r="P4830" s="11"/>
    </row>
    <row r="4831" spans="15:16" x14ac:dyDescent="0.2">
      <c r="O4831" s="10"/>
      <c r="P4831" s="11"/>
    </row>
    <row r="4832" spans="15:16" x14ac:dyDescent="0.2">
      <c r="O4832" s="10"/>
      <c r="P4832" s="11"/>
    </row>
    <row r="4833" spans="15:16" x14ac:dyDescent="0.2">
      <c r="O4833" s="10"/>
      <c r="P4833" s="11"/>
    </row>
    <row r="4834" spans="15:16" x14ac:dyDescent="0.2">
      <c r="O4834" s="10"/>
      <c r="P4834" s="11"/>
    </row>
    <row r="4835" spans="15:16" x14ac:dyDescent="0.2">
      <c r="O4835" s="10"/>
      <c r="P4835" s="11"/>
    </row>
    <row r="4836" spans="15:16" x14ac:dyDescent="0.2">
      <c r="O4836" s="10"/>
      <c r="P4836" s="11"/>
    </row>
    <row r="4837" spans="15:16" x14ac:dyDescent="0.2">
      <c r="O4837" s="10"/>
      <c r="P4837" s="11"/>
    </row>
    <row r="4838" spans="15:16" x14ac:dyDescent="0.2">
      <c r="O4838" s="10"/>
      <c r="P4838" s="11"/>
    </row>
    <row r="4839" spans="15:16" x14ac:dyDescent="0.2">
      <c r="O4839" s="10"/>
      <c r="P4839" s="11"/>
    </row>
    <row r="4840" spans="15:16" x14ac:dyDescent="0.2">
      <c r="O4840" s="10"/>
      <c r="P4840" s="11"/>
    </row>
    <row r="4841" spans="15:16" x14ac:dyDescent="0.2">
      <c r="O4841" s="10"/>
      <c r="P4841" s="11"/>
    </row>
    <row r="4842" spans="15:16" x14ac:dyDescent="0.2">
      <c r="O4842" s="10"/>
      <c r="P4842" s="11"/>
    </row>
    <row r="4843" spans="15:16" x14ac:dyDescent="0.2">
      <c r="O4843" s="10"/>
      <c r="P4843" s="11"/>
    </row>
    <row r="4844" spans="15:16" x14ac:dyDescent="0.2">
      <c r="O4844" s="10"/>
      <c r="P4844" s="11"/>
    </row>
    <row r="4845" spans="15:16" x14ac:dyDescent="0.2">
      <c r="O4845" s="10"/>
      <c r="P4845" s="11"/>
    </row>
    <row r="4846" spans="15:16" x14ac:dyDescent="0.2">
      <c r="O4846" s="10"/>
      <c r="P4846" s="11"/>
    </row>
    <row r="4847" spans="15:16" x14ac:dyDescent="0.2">
      <c r="O4847" s="10"/>
      <c r="P4847" s="11"/>
    </row>
    <row r="4848" spans="15:16" x14ac:dyDescent="0.2">
      <c r="O4848" s="10"/>
      <c r="P4848" s="11"/>
    </row>
    <row r="4849" spans="15:16" x14ac:dyDescent="0.2">
      <c r="O4849" s="10"/>
      <c r="P4849" s="11"/>
    </row>
    <row r="4850" spans="15:16" x14ac:dyDescent="0.2">
      <c r="O4850" s="10"/>
      <c r="P4850" s="11"/>
    </row>
    <row r="4851" spans="15:16" x14ac:dyDescent="0.2">
      <c r="O4851" s="10"/>
      <c r="P4851" s="11"/>
    </row>
    <row r="4852" spans="15:16" x14ac:dyDescent="0.2">
      <c r="O4852" s="10"/>
      <c r="P4852" s="11"/>
    </row>
    <row r="4853" spans="15:16" x14ac:dyDescent="0.2">
      <c r="O4853" s="10"/>
      <c r="P4853" s="11"/>
    </row>
    <row r="4854" spans="15:16" x14ac:dyDescent="0.2">
      <c r="O4854" s="10"/>
      <c r="P4854" s="11"/>
    </row>
    <row r="4855" spans="15:16" x14ac:dyDescent="0.2">
      <c r="O4855" s="10"/>
      <c r="P4855" s="11"/>
    </row>
    <row r="4856" spans="15:16" x14ac:dyDescent="0.2">
      <c r="O4856" s="10"/>
      <c r="P4856" s="11"/>
    </row>
    <row r="4857" spans="15:16" x14ac:dyDescent="0.2">
      <c r="O4857" s="10"/>
      <c r="P4857" s="11"/>
    </row>
    <row r="4858" spans="15:16" x14ac:dyDescent="0.2">
      <c r="O4858" s="10"/>
      <c r="P4858" s="11"/>
    </row>
    <row r="4859" spans="15:16" x14ac:dyDescent="0.2">
      <c r="O4859" s="10"/>
      <c r="P4859" s="11"/>
    </row>
    <row r="4860" spans="15:16" x14ac:dyDescent="0.2">
      <c r="O4860" s="10"/>
      <c r="P4860" s="11"/>
    </row>
    <row r="4861" spans="15:16" x14ac:dyDescent="0.2">
      <c r="O4861" s="10"/>
      <c r="P4861" s="11"/>
    </row>
    <row r="4862" spans="15:16" x14ac:dyDescent="0.2">
      <c r="O4862" s="10"/>
      <c r="P4862" s="11"/>
    </row>
    <row r="4863" spans="15:16" x14ac:dyDescent="0.2">
      <c r="O4863" s="10"/>
      <c r="P4863" s="11"/>
    </row>
    <row r="4864" spans="15:16" x14ac:dyDescent="0.2">
      <c r="O4864" s="10"/>
      <c r="P4864" s="11"/>
    </row>
    <row r="4865" spans="15:16" x14ac:dyDescent="0.2">
      <c r="O4865" s="10"/>
      <c r="P4865" s="11"/>
    </row>
    <row r="4866" spans="15:16" x14ac:dyDescent="0.2">
      <c r="O4866" s="10"/>
      <c r="P4866" s="11"/>
    </row>
    <row r="4867" spans="15:16" x14ac:dyDescent="0.2">
      <c r="O4867" s="10"/>
      <c r="P4867" s="11"/>
    </row>
    <row r="4868" spans="15:16" x14ac:dyDescent="0.2">
      <c r="O4868" s="10"/>
      <c r="P4868" s="11"/>
    </row>
    <row r="4869" spans="15:16" x14ac:dyDescent="0.2">
      <c r="O4869" s="10"/>
      <c r="P4869" s="11"/>
    </row>
    <row r="4870" spans="15:16" x14ac:dyDescent="0.2">
      <c r="O4870" s="10"/>
      <c r="P4870" s="11"/>
    </row>
    <row r="4871" spans="15:16" x14ac:dyDescent="0.2">
      <c r="O4871" s="10"/>
      <c r="P4871" s="11"/>
    </row>
    <row r="4872" spans="15:16" x14ac:dyDescent="0.2">
      <c r="O4872" s="10"/>
      <c r="P4872" s="11"/>
    </row>
    <row r="4873" spans="15:16" x14ac:dyDescent="0.2">
      <c r="O4873" s="10"/>
      <c r="P4873" s="11"/>
    </row>
    <row r="4874" spans="15:16" x14ac:dyDescent="0.2">
      <c r="O4874" s="10"/>
      <c r="P4874" s="11"/>
    </row>
    <row r="4875" spans="15:16" x14ac:dyDescent="0.2">
      <c r="O4875" s="10"/>
      <c r="P4875" s="11"/>
    </row>
    <row r="4876" spans="15:16" x14ac:dyDescent="0.2">
      <c r="O4876" s="10"/>
      <c r="P4876" s="11"/>
    </row>
    <row r="4877" spans="15:16" x14ac:dyDescent="0.2">
      <c r="O4877" s="10"/>
      <c r="P4877" s="11"/>
    </row>
    <row r="4878" spans="15:16" x14ac:dyDescent="0.2">
      <c r="O4878" s="10"/>
      <c r="P4878" s="11"/>
    </row>
    <row r="4879" spans="15:16" x14ac:dyDescent="0.2">
      <c r="O4879" s="10"/>
      <c r="P4879" s="11"/>
    </row>
    <row r="4880" spans="15:16" x14ac:dyDescent="0.2">
      <c r="O4880" s="10"/>
      <c r="P4880" s="11"/>
    </row>
    <row r="4881" spans="15:16" x14ac:dyDescent="0.2">
      <c r="O4881" s="10"/>
      <c r="P4881" s="11"/>
    </row>
    <row r="4882" spans="15:16" x14ac:dyDescent="0.2">
      <c r="O4882" s="10"/>
      <c r="P4882" s="11"/>
    </row>
    <row r="4883" spans="15:16" x14ac:dyDescent="0.2">
      <c r="O4883" s="10"/>
      <c r="P4883" s="11"/>
    </row>
    <row r="4884" spans="15:16" x14ac:dyDescent="0.2">
      <c r="O4884" s="10"/>
      <c r="P4884" s="11"/>
    </row>
    <row r="4885" spans="15:16" x14ac:dyDescent="0.2">
      <c r="O4885" s="10"/>
      <c r="P4885" s="11"/>
    </row>
    <row r="4886" spans="15:16" x14ac:dyDescent="0.2">
      <c r="O4886" s="10"/>
      <c r="P4886" s="11"/>
    </row>
    <row r="4887" spans="15:16" x14ac:dyDescent="0.2">
      <c r="O4887" s="10"/>
      <c r="P4887" s="11"/>
    </row>
    <row r="4888" spans="15:16" x14ac:dyDescent="0.2">
      <c r="O4888" s="10"/>
      <c r="P4888" s="11"/>
    </row>
    <row r="4889" spans="15:16" x14ac:dyDescent="0.2">
      <c r="O4889" s="10"/>
      <c r="P4889" s="11"/>
    </row>
    <row r="4890" spans="15:16" x14ac:dyDescent="0.2">
      <c r="O4890" s="10"/>
      <c r="P4890" s="11"/>
    </row>
    <row r="4891" spans="15:16" x14ac:dyDescent="0.2">
      <c r="O4891" s="10"/>
      <c r="P4891" s="11"/>
    </row>
    <row r="4892" spans="15:16" x14ac:dyDescent="0.2">
      <c r="O4892" s="10"/>
      <c r="P4892" s="11"/>
    </row>
    <row r="4893" spans="15:16" x14ac:dyDescent="0.2">
      <c r="O4893" s="10"/>
      <c r="P4893" s="11"/>
    </row>
    <row r="4894" spans="15:16" x14ac:dyDescent="0.2">
      <c r="O4894" s="10"/>
      <c r="P4894" s="11"/>
    </row>
    <row r="4895" spans="15:16" x14ac:dyDescent="0.2">
      <c r="O4895" s="10"/>
      <c r="P4895" s="11"/>
    </row>
    <row r="4896" spans="15:16" x14ac:dyDescent="0.2">
      <c r="O4896" s="10"/>
      <c r="P4896" s="11"/>
    </row>
    <row r="4897" spans="15:16" x14ac:dyDescent="0.2">
      <c r="O4897" s="10"/>
      <c r="P4897" s="11"/>
    </row>
    <row r="4898" spans="15:16" x14ac:dyDescent="0.2">
      <c r="O4898" s="10"/>
      <c r="P4898" s="11"/>
    </row>
    <row r="4899" spans="15:16" x14ac:dyDescent="0.2">
      <c r="O4899" s="10"/>
      <c r="P4899" s="11"/>
    </row>
    <row r="4900" spans="15:16" x14ac:dyDescent="0.2">
      <c r="O4900" s="10"/>
      <c r="P4900" s="11"/>
    </row>
    <row r="4901" spans="15:16" x14ac:dyDescent="0.2">
      <c r="O4901" s="10"/>
      <c r="P4901" s="11"/>
    </row>
    <row r="4902" spans="15:16" x14ac:dyDescent="0.2">
      <c r="O4902" s="10"/>
      <c r="P4902" s="11"/>
    </row>
    <row r="4903" spans="15:16" x14ac:dyDescent="0.2">
      <c r="O4903" s="10"/>
      <c r="P4903" s="11"/>
    </row>
    <row r="4904" spans="15:16" x14ac:dyDescent="0.2">
      <c r="O4904" s="10"/>
      <c r="P4904" s="11"/>
    </row>
    <row r="4905" spans="15:16" x14ac:dyDescent="0.2">
      <c r="O4905" s="10"/>
      <c r="P4905" s="11"/>
    </row>
    <row r="4906" spans="15:16" x14ac:dyDescent="0.2">
      <c r="O4906" s="10"/>
      <c r="P4906" s="11"/>
    </row>
    <row r="4907" spans="15:16" x14ac:dyDescent="0.2">
      <c r="O4907" s="10"/>
      <c r="P4907" s="11"/>
    </row>
    <row r="4908" spans="15:16" x14ac:dyDescent="0.2">
      <c r="O4908" s="10"/>
      <c r="P4908" s="11"/>
    </row>
    <row r="4909" spans="15:16" x14ac:dyDescent="0.2">
      <c r="O4909" s="10"/>
      <c r="P4909" s="11"/>
    </row>
    <row r="4910" spans="15:16" x14ac:dyDescent="0.2">
      <c r="O4910" s="10"/>
      <c r="P4910" s="11"/>
    </row>
    <row r="4911" spans="15:16" x14ac:dyDescent="0.2">
      <c r="O4911" s="10"/>
      <c r="P4911" s="11"/>
    </row>
    <row r="4912" spans="15:16" x14ac:dyDescent="0.2">
      <c r="O4912" s="10"/>
      <c r="P4912" s="11"/>
    </row>
    <row r="4913" spans="15:16" x14ac:dyDescent="0.2">
      <c r="O4913" s="10"/>
      <c r="P4913" s="11"/>
    </row>
    <row r="4914" spans="15:16" x14ac:dyDescent="0.2">
      <c r="O4914" s="10"/>
      <c r="P4914" s="11"/>
    </row>
    <row r="4915" spans="15:16" x14ac:dyDescent="0.2">
      <c r="O4915" s="10"/>
      <c r="P4915" s="11"/>
    </row>
    <row r="4916" spans="15:16" x14ac:dyDescent="0.2">
      <c r="O4916" s="10"/>
      <c r="P4916" s="11"/>
    </row>
    <row r="4917" spans="15:16" x14ac:dyDescent="0.2">
      <c r="O4917" s="10"/>
      <c r="P4917" s="11"/>
    </row>
    <row r="4918" spans="15:16" x14ac:dyDescent="0.2">
      <c r="O4918" s="10"/>
      <c r="P4918" s="11"/>
    </row>
    <row r="4919" spans="15:16" x14ac:dyDescent="0.2">
      <c r="O4919" s="10"/>
      <c r="P4919" s="11"/>
    </row>
    <row r="4920" spans="15:16" x14ac:dyDescent="0.2">
      <c r="O4920" s="10"/>
      <c r="P4920" s="11"/>
    </row>
    <row r="4921" spans="15:16" x14ac:dyDescent="0.2">
      <c r="O4921" s="10"/>
      <c r="P4921" s="11"/>
    </row>
    <row r="4922" spans="15:16" x14ac:dyDescent="0.2">
      <c r="O4922" s="10"/>
      <c r="P4922" s="11"/>
    </row>
    <row r="4923" spans="15:16" x14ac:dyDescent="0.2">
      <c r="O4923" s="10"/>
      <c r="P4923" s="11"/>
    </row>
    <row r="4924" spans="15:16" x14ac:dyDescent="0.2">
      <c r="O4924" s="10"/>
      <c r="P4924" s="11"/>
    </row>
    <row r="4925" spans="15:16" x14ac:dyDescent="0.2">
      <c r="O4925" s="10"/>
      <c r="P4925" s="11"/>
    </row>
    <row r="4926" spans="15:16" x14ac:dyDescent="0.2">
      <c r="O4926" s="10"/>
      <c r="P4926" s="11"/>
    </row>
    <row r="4927" spans="15:16" x14ac:dyDescent="0.2">
      <c r="O4927" s="10"/>
      <c r="P4927" s="11"/>
    </row>
    <row r="4928" spans="15:16" x14ac:dyDescent="0.2">
      <c r="O4928" s="10"/>
      <c r="P4928" s="11"/>
    </row>
    <row r="4929" spans="15:16" x14ac:dyDescent="0.2">
      <c r="O4929" s="10"/>
      <c r="P4929" s="11"/>
    </row>
    <row r="4930" spans="15:16" x14ac:dyDescent="0.2">
      <c r="O4930" s="10"/>
      <c r="P4930" s="11"/>
    </row>
    <row r="4931" spans="15:16" x14ac:dyDescent="0.2">
      <c r="O4931" s="10"/>
      <c r="P4931" s="11"/>
    </row>
    <row r="4932" spans="15:16" x14ac:dyDescent="0.2">
      <c r="O4932" s="10"/>
      <c r="P4932" s="11"/>
    </row>
    <row r="4933" spans="15:16" x14ac:dyDescent="0.2">
      <c r="O4933" s="10"/>
      <c r="P4933" s="11"/>
    </row>
    <row r="4934" spans="15:16" x14ac:dyDescent="0.2">
      <c r="O4934" s="10"/>
      <c r="P4934" s="11"/>
    </row>
    <row r="4935" spans="15:16" x14ac:dyDescent="0.2">
      <c r="O4935" s="10"/>
      <c r="P4935" s="11"/>
    </row>
    <row r="4936" spans="15:16" x14ac:dyDescent="0.2">
      <c r="O4936" s="10"/>
      <c r="P4936" s="11"/>
    </row>
    <row r="4937" spans="15:16" x14ac:dyDescent="0.2">
      <c r="O4937" s="10"/>
      <c r="P4937" s="11"/>
    </row>
    <row r="4938" spans="15:16" x14ac:dyDescent="0.2">
      <c r="O4938" s="10"/>
      <c r="P4938" s="11"/>
    </row>
    <row r="4939" spans="15:16" x14ac:dyDescent="0.2">
      <c r="O4939" s="10"/>
      <c r="P4939" s="11"/>
    </row>
    <row r="4940" spans="15:16" x14ac:dyDescent="0.2">
      <c r="O4940" s="10"/>
      <c r="P4940" s="11"/>
    </row>
    <row r="4941" spans="15:16" x14ac:dyDescent="0.2">
      <c r="O4941" s="10"/>
      <c r="P4941" s="11"/>
    </row>
    <row r="4942" spans="15:16" x14ac:dyDescent="0.2">
      <c r="O4942" s="10"/>
      <c r="P4942" s="11"/>
    </row>
    <row r="4943" spans="15:16" x14ac:dyDescent="0.2">
      <c r="O4943" s="10"/>
      <c r="P4943" s="11"/>
    </row>
    <row r="4944" spans="15:16" x14ac:dyDescent="0.2">
      <c r="O4944" s="10"/>
      <c r="P4944" s="11"/>
    </row>
    <row r="4945" spans="15:16" x14ac:dyDescent="0.2">
      <c r="O4945" s="10"/>
      <c r="P4945" s="11"/>
    </row>
    <row r="4946" spans="15:16" x14ac:dyDescent="0.2">
      <c r="O4946" s="10"/>
      <c r="P4946" s="11"/>
    </row>
    <row r="4947" spans="15:16" x14ac:dyDescent="0.2">
      <c r="O4947" s="10"/>
      <c r="P4947" s="11"/>
    </row>
    <row r="4948" spans="15:16" x14ac:dyDescent="0.2">
      <c r="O4948" s="10"/>
      <c r="P4948" s="11"/>
    </row>
    <row r="4949" spans="15:16" x14ac:dyDescent="0.2">
      <c r="O4949" s="10"/>
      <c r="P4949" s="11"/>
    </row>
    <row r="4950" spans="15:16" x14ac:dyDescent="0.2">
      <c r="O4950" s="10"/>
      <c r="P4950" s="11"/>
    </row>
    <row r="4951" spans="15:16" x14ac:dyDescent="0.2">
      <c r="O4951" s="10"/>
      <c r="P4951" s="11"/>
    </row>
    <row r="4952" spans="15:16" x14ac:dyDescent="0.2">
      <c r="O4952" s="10"/>
      <c r="P4952" s="11"/>
    </row>
    <row r="4953" spans="15:16" x14ac:dyDescent="0.2">
      <c r="O4953" s="10"/>
      <c r="P4953" s="11"/>
    </row>
    <row r="4954" spans="15:16" x14ac:dyDescent="0.2">
      <c r="O4954" s="10"/>
      <c r="P4954" s="11"/>
    </row>
    <row r="4955" spans="15:16" x14ac:dyDescent="0.2">
      <c r="O4955" s="10"/>
      <c r="P4955" s="11"/>
    </row>
    <row r="4956" spans="15:16" x14ac:dyDescent="0.2">
      <c r="O4956" s="10"/>
      <c r="P4956" s="11"/>
    </row>
    <row r="4957" spans="15:16" x14ac:dyDescent="0.2">
      <c r="O4957" s="10"/>
      <c r="P4957" s="11"/>
    </row>
    <row r="4958" spans="15:16" x14ac:dyDescent="0.2">
      <c r="O4958" s="10"/>
      <c r="P4958" s="11"/>
    </row>
    <row r="4959" spans="15:16" x14ac:dyDescent="0.2">
      <c r="O4959" s="10"/>
      <c r="P4959" s="11"/>
    </row>
    <row r="4960" spans="15:16" x14ac:dyDescent="0.2">
      <c r="O4960" s="10"/>
      <c r="P4960" s="11"/>
    </row>
    <row r="4961" spans="15:16" x14ac:dyDescent="0.2">
      <c r="O4961" s="10"/>
      <c r="P4961" s="11"/>
    </row>
    <row r="4962" spans="15:16" x14ac:dyDescent="0.2">
      <c r="O4962" s="10"/>
      <c r="P4962" s="11"/>
    </row>
    <row r="4963" spans="15:16" x14ac:dyDescent="0.2">
      <c r="O4963" s="10"/>
      <c r="P4963" s="11"/>
    </row>
    <row r="4964" spans="15:16" x14ac:dyDescent="0.2">
      <c r="O4964" s="10"/>
      <c r="P4964" s="11"/>
    </row>
    <row r="4965" spans="15:16" x14ac:dyDescent="0.2">
      <c r="O4965" s="10"/>
      <c r="P4965" s="11"/>
    </row>
    <row r="4966" spans="15:16" x14ac:dyDescent="0.2">
      <c r="O4966" s="10"/>
      <c r="P4966" s="11"/>
    </row>
    <row r="4967" spans="15:16" x14ac:dyDescent="0.2">
      <c r="O4967" s="10"/>
      <c r="P4967" s="11"/>
    </row>
    <row r="4968" spans="15:16" x14ac:dyDescent="0.2">
      <c r="O4968" s="10"/>
      <c r="P4968" s="11"/>
    </row>
    <row r="4969" spans="15:16" x14ac:dyDescent="0.2">
      <c r="O4969" s="10"/>
      <c r="P4969" s="11"/>
    </row>
    <row r="4970" spans="15:16" x14ac:dyDescent="0.2">
      <c r="O4970" s="10"/>
      <c r="P4970" s="11"/>
    </row>
    <row r="4971" spans="15:16" x14ac:dyDescent="0.2">
      <c r="O4971" s="10"/>
      <c r="P4971" s="11"/>
    </row>
    <row r="4972" spans="15:16" x14ac:dyDescent="0.2">
      <c r="O4972" s="10"/>
      <c r="P4972" s="11"/>
    </row>
    <row r="4973" spans="15:16" x14ac:dyDescent="0.2">
      <c r="O4973" s="10"/>
      <c r="P4973" s="11"/>
    </row>
    <row r="4974" spans="15:16" x14ac:dyDescent="0.2">
      <c r="O4974" s="10"/>
      <c r="P4974" s="11"/>
    </row>
    <row r="4975" spans="15:16" x14ac:dyDescent="0.2">
      <c r="O4975" s="10"/>
      <c r="P4975" s="11"/>
    </row>
    <row r="4976" spans="15:16" x14ac:dyDescent="0.2">
      <c r="O4976" s="10"/>
      <c r="P4976" s="11"/>
    </row>
    <row r="4977" spans="15:16" x14ac:dyDescent="0.2">
      <c r="O4977" s="10"/>
      <c r="P4977" s="11"/>
    </row>
    <row r="4978" spans="15:16" x14ac:dyDescent="0.2">
      <c r="O4978" s="10"/>
      <c r="P4978" s="11"/>
    </row>
    <row r="4979" spans="15:16" x14ac:dyDescent="0.2">
      <c r="O4979" s="10"/>
      <c r="P4979" s="11"/>
    </row>
    <row r="4980" spans="15:16" x14ac:dyDescent="0.2">
      <c r="O4980" s="10"/>
      <c r="P4980" s="11"/>
    </row>
    <row r="4981" spans="15:16" x14ac:dyDescent="0.2">
      <c r="O4981" s="10"/>
      <c r="P4981" s="11"/>
    </row>
    <row r="4982" spans="15:16" x14ac:dyDescent="0.2">
      <c r="O4982" s="10"/>
      <c r="P4982" s="11"/>
    </row>
    <row r="4983" spans="15:16" x14ac:dyDescent="0.2">
      <c r="O4983" s="10"/>
      <c r="P4983" s="11"/>
    </row>
    <row r="4984" spans="15:16" x14ac:dyDescent="0.2">
      <c r="O4984" s="10"/>
      <c r="P4984" s="11"/>
    </row>
    <row r="4985" spans="15:16" x14ac:dyDescent="0.2">
      <c r="O4985" s="10"/>
      <c r="P4985" s="11"/>
    </row>
    <row r="4986" spans="15:16" x14ac:dyDescent="0.2">
      <c r="O4986" s="10"/>
      <c r="P4986" s="11"/>
    </row>
    <row r="4987" spans="15:16" x14ac:dyDescent="0.2">
      <c r="O4987" s="10"/>
      <c r="P4987" s="11"/>
    </row>
    <row r="4988" spans="15:16" x14ac:dyDescent="0.2">
      <c r="O4988" s="10"/>
      <c r="P4988" s="11"/>
    </row>
    <row r="4989" spans="15:16" x14ac:dyDescent="0.2">
      <c r="O4989" s="10"/>
      <c r="P4989" s="11"/>
    </row>
    <row r="4990" spans="15:16" x14ac:dyDescent="0.2">
      <c r="O4990" s="10"/>
      <c r="P4990" s="11"/>
    </row>
    <row r="4991" spans="15:16" x14ac:dyDescent="0.2">
      <c r="O4991" s="10"/>
      <c r="P4991" s="11"/>
    </row>
    <row r="4992" spans="15:16" x14ac:dyDescent="0.2">
      <c r="O4992" s="10"/>
      <c r="P4992" s="11"/>
    </row>
    <row r="4993" spans="15:16" x14ac:dyDescent="0.2">
      <c r="O4993" s="10"/>
      <c r="P4993" s="11"/>
    </row>
    <row r="4994" spans="15:16" x14ac:dyDescent="0.2">
      <c r="O4994" s="10"/>
      <c r="P4994" s="11"/>
    </row>
    <row r="4995" spans="15:16" x14ac:dyDescent="0.2">
      <c r="O4995" s="10"/>
      <c r="P4995" s="11"/>
    </row>
    <row r="4996" spans="15:16" x14ac:dyDescent="0.2">
      <c r="O4996" s="10"/>
      <c r="P4996" s="11"/>
    </row>
    <row r="4997" spans="15:16" x14ac:dyDescent="0.2">
      <c r="O4997" s="10"/>
      <c r="P4997" s="11"/>
    </row>
    <row r="4998" spans="15:16" x14ac:dyDescent="0.2">
      <c r="O4998" s="10"/>
      <c r="P4998" s="11"/>
    </row>
    <row r="4999" spans="15:16" x14ac:dyDescent="0.2">
      <c r="O4999" s="10"/>
      <c r="P4999" s="11"/>
    </row>
    <row r="5000" spans="15:16" x14ac:dyDescent="0.2">
      <c r="O5000" s="10"/>
      <c r="P5000" s="11"/>
    </row>
    <row r="5001" spans="15:16" x14ac:dyDescent="0.2">
      <c r="O5001" s="10"/>
      <c r="P5001" s="11"/>
    </row>
    <row r="5002" spans="15:16" x14ac:dyDescent="0.2">
      <c r="O5002" s="10"/>
      <c r="P5002" s="11"/>
    </row>
    <row r="5003" spans="15:16" x14ac:dyDescent="0.2">
      <c r="O5003" s="10"/>
      <c r="P5003" s="11"/>
    </row>
    <row r="5004" spans="15:16" x14ac:dyDescent="0.2">
      <c r="O5004" s="10"/>
      <c r="P5004" s="11"/>
    </row>
    <row r="5005" spans="15:16" x14ac:dyDescent="0.2">
      <c r="O5005" s="10"/>
      <c r="P5005" s="11"/>
    </row>
    <row r="5006" spans="15:16" x14ac:dyDescent="0.2">
      <c r="O5006" s="10"/>
      <c r="P5006" s="11"/>
    </row>
    <row r="5007" spans="15:16" x14ac:dyDescent="0.2">
      <c r="O5007" s="10"/>
      <c r="P5007" s="11"/>
    </row>
    <row r="5008" spans="15:16" x14ac:dyDescent="0.2">
      <c r="O5008" s="10"/>
      <c r="P5008" s="11"/>
    </row>
    <row r="5009" spans="15:16" x14ac:dyDescent="0.2">
      <c r="O5009" s="10"/>
      <c r="P5009" s="11"/>
    </row>
    <row r="5010" spans="15:16" x14ac:dyDescent="0.2">
      <c r="O5010" s="10"/>
      <c r="P5010" s="11"/>
    </row>
    <row r="5011" spans="15:16" x14ac:dyDescent="0.2">
      <c r="O5011" s="10"/>
      <c r="P5011" s="11"/>
    </row>
    <row r="5012" spans="15:16" x14ac:dyDescent="0.2">
      <c r="O5012" s="10"/>
      <c r="P5012" s="11"/>
    </row>
    <row r="5013" spans="15:16" x14ac:dyDescent="0.2">
      <c r="O5013" s="10"/>
      <c r="P5013" s="11"/>
    </row>
    <row r="5014" spans="15:16" x14ac:dyDescent="0.2">
      <c r="O5014" s="10"/>
      <c r="P5014" s="11"/>
    </row>
    <row r="5015" spans="15:16" x14ac:dyDescent="0.2">
      <c r="O5015" s="10"/>
      <c r="P5015" s="11"/>
    </row>
    <row r="5016" spans="15:16" x14ac:dyDescent="0.2">
      <c r="O5016" s="10"/>
      <c r="P5016" s="11"/>
    </row>
    <row r="5017" spans="15:16" x14ac:dyDescent="0.2">
      <c r="O5017" s="10"/>
      <c r="P5017" s="11"/>
    </row>
    <row r="5018" spans="15:16" x14ac:dyDescent="0.2">
      <c r="O5018" s="10"/>
      <c r="P5018" s="11"/>
    </row>
    <row r="5019" spans="15:16" x14ac:dyDescent="0.2">
      <c r="O5019" s="10"/>
      <c r="P5019" s="11"/>
    </row>
    <row r="5020" spans="15:16" x14ac:dyDescent="0.2">
      <c r="O5020" s="10"/>
      <c r="P5020" s="11"/>
    </row>
    <row r="5021" spans="15:16" x14ac:dyDescent="0.2">
      <c r="O5021" s="10"/>
      <c r="P5021" s="11"/>
    </row>
    <row r="5022" spans="15:16" x14ac:dyDescent="0.2">
      <c r="O5022" s="10"/>
      <c r="P5022" s="11"/>
    </row>
    <row r="5023" spans="15:16" x14ac:dyDescent="0.2">
      <c r="O5023" s="10"/>
      <c r="P5023" s="11"/>
    </row>
    <row r="5024" spans="15:16" x14ac:dyDescent="0.2">
      <c r="O5024" s="10"/>
      <c r="P5024" s="11"/>
    </row>
    <row r="5025" spans="15:16" x14ac:dyDescent="0.2">
      <c r="O5025" s="10"/>
      <c r="P5025" s="11"/>
    </row>
    <row r="5026" spans="15:16" x14ac:dyDescent="0.2">
      <c r="O5026" s="10"/>
      <c r="P5026" s="11"/>
    </row>
    <row r="5027" spans="15:16" x14ac:dyDescent="0.2">
      <c r="O5027" s="10"/>
      <c r="P5027" s="11"/>
    </row>
    <row r="5028" spans="15:16" x14ac:dyDescent="0.2">
      <c r="O5028" s="10"/>
      <c r="P5028" s="11"/>
    </row>
    <row r="5029" spans="15:16" x14ac:dyDescent="0.2">
      <c r="O5029" s="10"/>
      <c r="P5029" s="11"/>
    </row>
    <row r="5030" spans="15:16" x14ac:dyDescent="0.2">
      <c r="O5030" s="10"/>
      <c r="P5030" s="11"/>
    </row>
    <row r="5031" spans="15:16" x14ac:dyDescent="0.2">
      <c r="O5031" s="10"/>
      <c r="P5031" s="11"/>
    </row>
    <row r="5032" spans="15:16" x14ac:dyDescent="0.2">
      <c r="O5032" s="10"/>
      <c r="P5032" s="11"/>
    </row>
    <row r="5033" spans="15:16" x14ac:dyDescent="0.2">
      <c r="O5033" s="10"/>
      <c r="P5033" s="11"/>
    </row>
    <row r="5034" spans="15:16" x14ac:dyDescent="0.2">
      <c r="O5034" s="10"/>
      <c r="P5034" s="11"/>
    </row>
    <row r="5035" spans="15:16" x14ac:dyDescent="0.2">
      <c r="O5035" s="10"/>
      <c r="P5035" s="11"/>
    </row>
    <row r="5036" spans="15:16" x14ac:dyDescent="0.2">
      <c r="O5036" s="10"/>
      <c r="P5036" s="11"/>
    </row>
    <row r="5037" spans="15:16" x14ac:dyDescent="0.2">
      <c r="O5037" s="10"/>
      <c r="P5037" s="11"/>
    </row>
    <row r="5038" spans="15:16" x14ac:dyDescent="0.2">
      <c r="O5038" s="10"/>
      <c r="P5038" s="11"/>
    </row>
    <row r="5039" spans="15:16" x14ac:dyDescent="0.2">
      <c r="O5039" s="10"/>
      <c r="P5039" s="11"/>
    </row>
    <row r="5040" spans="15:16" x14ac:dyDescent="0.2">
      <c r="O5040" s="10"/>
      <c r="P5040" s="11"/>
    </row>
    <row r="5041" spans="15:16" x14ac:dyDescent="0.2">
      <c r="O5041" s="10"/>
      <c r="P5041" s="11"/>
    </row>
    <row r="5042" spans="15:16" x14ac:dyDescent="0.2">
      <c r="O5042" s="10"/>
      <c r="P5042" s="11"/>
    </row>
    <row r="5043" spans="15:16" x14ac:dyDescent="0.2">
      <c r="O5043" s="10"/>
      <c r="P5043" s="11"/>
    </row>
    <row r="5044" spans="15:16" x14ac:dyDescent="0.2">
      <c r="O5044" s="10"/>
      <c r="P5044" s="11"/>
    </row>
    <row r="5045" spans="15:16" x14ac:dyDescent="0.2">
      <c r="O5045" s="10"/>
      <c r="P5045" s="11"/>
    </row>
    <row r="5046" spans="15:16" x14ac:dyDescent="0.2">
      <c r="O5046" s="10"/>
      <c r="P5046" s="11"/>
    </row>
    <row r="5047" spans="15:16" x14ac:dyDescent="0.2">
      <c r="O5047" s="10"/>
      <c r="P5047" s="11"/>
    </row>
    <row r="5048" spans="15:16" x14ac:dyDescent="0.2">
      <c r="O5048" s="10"/>
      <c r="P5048" s="11"/>
    </row>
    <row r="5049" spans="15:16" x14ac:dyDescent="0.2">
      <c r="O5049" s="10"/>
      <c r="P5049" s="11"/>
    </row>
    <row r="5050" spans="15:16" x14ac:dyDescent="0.2">
      <c r="O5050" s="10"/>
      <c r="P5050" s="11"/>
    </row>
    <row r="5051" spans="15:16" x14ac:dyDescent="0.2">
      <c r="O5051" s="10"/>
      <c r="P5051" s="11"/>
    </row>
    <row r="5052" spans="15:16" x14ac:dyDescent="0.2">
      <c r="O5052" s="10"/>
      <c r="P5052" s="11"/>
    </row>
    <row r="5053" spans="15:16" x14ac:dyDescent="0.2">
      <c r="O5053" s="10"/>
      <c r="P5053" s="11"/>
    </row>
    <row r="5054" spans="15:16" x14ac:dyDescent="0.2">
      <c r="O5054" s="10"/>
      <c r="P5054" s="11"/>
    </row>
    <row r="5055" spans="15:16" x14ac:dyDescent="0.2">
      <c r="O5055" s="10"/>
      <c r="P5055" s="11"/>
    </row>
    <row r="5056" spans="15:16" x14ac:dyDescent="0.2">
      <c r="O5056" s="10"/>
      <c r="P5056" s="11"/>
    </row>
    <row r="5057" spans="15:16" x14ac:dyDescent="0.2">
      <c r="O5057" s="10"/>
      <c r="P5057" s="11"/>
    </row>
    <row r="5058" spans="15:16" x14ac:dyDescent="0.2">
      <c r="O5058" s="10"/>
      <c r="P5058" s="11"/>
    </row>
    <row r="5059" spans="15:16" x14ac:dyDescent="0.2">
      <c r="O5059" s="10"/>
      <c r="P5059" s="11"/>
    </row>
    <row r="5060" spans="15:16" x14ac:dyDescent="0.2">
      <c r="O5060" s="10"/>
      <c r="P5060" s="11"/>
    </row>
    <row r="5061" spans="15:16" x14ac:dyDescent="0.2">
      <c r="O5061" s="10"/>
      <c r="P5061" s="11"/>
    </row>
    <row r="5062" spans="15:16" x14ac:dyDescent="0.2">
      <c r="O5062" s="10"/>
      <c r="P5062" s="11"/>
    </row>
    <row r="5063" spans="15:16" x14ac:dyDescent="0.2">
      <c r="O5063" s="10"/>
      <c r="P5063" s="11"/>
    </row>
    <row r="5064" spans="15:16" x14ac:dyDescent="0.2">
      <c r="O5064" s="10"/>
      <c r="P5064" s="11"/>
    </row>
    <row r="5065" spans="15:16" x14ac:dyDescent="0.2">
      <c r="O5065" s="10"/>
      <c r="P5065" s="11"/>
    </row>
    <row r="5066" spans="15:16" x14ac:dyDescent="0.2">
      <c r="O5066" s="10"/>
      <c r="P5066" s="11"/>
    </row>
    <row r="5067" spans="15:16" x14ac:dyDescent="0.2">
      <c r="O5067" s="10"/>
      <c r="P5067" s="11"/>
    </row>
    <row r="5068" spans="15:16" x14ac:dyDescent="0.2">
      <c r="O5068" s="10"/>
      <c r="P5068" s="11"/>
    </row>
    <row r="5069" spans="15:16" x14ac:dyDescent="0.2">
      <c r="O5069" s="10"/>
      <c r="P5069" s="11"/>
    </row>
    <row r="5070" spans="15:16" x14ac:dyDescent="0.2">
      <c r="O5070" s="10"/>
      <c r="P5070" s="11"/>
    </row>
    <row r="5071" spans="15:16" x14ac:dyDescent="0.2">
      <c r="O5071" s="10"/>
      <c r="P5071" s="11"/>
    </row>
    <row r="5072" spans="15:16" x14ac:dyDescent="0.2">
      <c r="O5072" s="10"/>
      <c r="P5072" s="11"/>
    </row>
    <row r="5073" spans="15:16" x14ac:dyDescent="0.2">
      <c r="O5073" s="10"/>
      <c r="P5073" s="11"/>
    </row>
    <row r="5074" spans="15:16" x14ac:dyDescent="0.2">
      <c r="O5074" s="10"/>
      <c r="P5074" s="11"/>
    </row>
    <row r="5075" spans="15:16" x14ac:dyDescent="0.2">
      <c r="O5075" s="10"/>
      <c r="P5075" s="11"/>
    </row>
    <row r="5076" spans="15:16" x14ac:dyDescent="0.2">
      <c r="O5076" s="10"/>
      <c r="P5076" s="11"/>
    </row>
    <row r="5077" spans="15:16" x14ac:dyDescent="0.2">
      <c r="O5077" s="10"/>
      <c r="P5077" s="11"/>
    </row>
    <row r="5078" spans="15:16" x14ac:dyDescent="0.2">
      <c r="O5078" s="10"/>
      <c r="P5078" s="11"/>
    </row>
    <row r="5079" spans="15:16" x14ac:dyDescent="0.2">
      <c r="O5079" s="10"/>
      <c r="P5079" s="11"/>
    </row>
    <row r="5080" spans="15:16" x14ac:dyDescent="0.2">
      <c r="O5080" s="10"/>
      <c r="P5080" s="11"/>
    </row>
    <row r="5081" spans="15:16" x14ac:dyDescent="0.2">
      <c r="O5081" s="10"/>
      <c r="P5081" s="11"/>
    </row>
    <row r="5082" spans="15:16" x14ac:dyDescent="0.2">
      <c r="O5082" s="10"/>
      <c r="P5082" s="11"/>
    </row>
    <row r="5083" spans="15:16" x14ac:dyDescent="0.2">
      <c r="O5083" s="10"/>
      <c r="P5083" s="11"/>
    </row>
    <row r="5084" spans="15:16" x14ac:dyDescent="0.2">
      <c r="O5084" s="10"/>
      <c r="P5084" s="11"/>
    </row>
    <row r="5085" spans="15:16" x14ac:dyDescent="0.2">
      <c r="O5085" s="10"/>
      <c r="P5085" s="11"/>
    </row>
    <row r="5086" spans="15:16" x14ac:dyDescent="0.2">
      <c r="O5086" s="10"/>
      <c r="P5086" s="11"/>
    </row>
    <row r="5087" spans="15:16" x14ac:dyDescent="0.2">
      <c r="O5087" s="10"/>
      <c r="P5087" s="11"/>
    </row>
    <row r="5088" spans="15:16" x14ac:dyDescent="0.2">
      <c r="O5088" s="10"/>
      <c r="P5088" s="11"/>
    </row>
    <row r="5089" spans="15:16" x14ac:dyDescent="0.2">
      <c r="O5089" s="10"/>
      <c r="P5089" s="11"/>
    </row>
    <row r="5090" spans="15:16" x14ac:dyDescent="0.2">
      <c r="O5090" s="10"/>
      <c r="P5090" s="11"/>
    </row>
    <row r="5091" spans="15:16" x14ac:dyDescent="0.2">
      <c r="O5091" s="10"/>
      <c r="P5091" s="11"/>
    </row>
    <row r="5092" spans="15:16" x14ac:dyDescent="0.2">
      <c r="O5092" s="10"/>
      <c r="P5092" s="11"/>
    </row>
    <row r="5093" spans="15:16" x14ac:dyDescent="0.2">
      <c r="O5093" s="10"/>
      <c r="P5093" s="11"/>
    </row>
    <row r="5094" spans="15:16" x14ac:dyDescent="0.2">
      <c r="O5094" s="10"/>
      <c r="P5094" s="11"/>
    </row>
    <row r="5095" spans="15:16" x14ac:dyDescent="0.2">
      <c r="O5095" s="10"/>
      <c r="P5095" s="11"/>
    </row>
    <row r="5096" spans="15:16" x14ac:dyDescent="0.2">
      <c r="O5096" s="10"/>
      <c r="P5096" s="11"/>
    </row>
    <row r="5097" spans="15:16" x14ac:dyDescent="0.2">
      <c r="O5097" s="10"/>
      <c r="P5097" s="11"/>
    </row>
    <row r="5098" spans="15:16" x14ac:dyDescent="0.2">
      <c r="O5098" s="10"/>
      <c r="P5098" s="11"/>
    </row>
    <row r="5099" spans="15:16" x14ac:dyDescent="0.2">
      <c r="O5099" s="10"/>
      <c r="P5099" s="11"/>
    </row>
    <row r="5100" spans="15:16" x14ac:dyDescent="0.2">
      <c r="O5100" s="10"/>
      <c r="P5100" s="11"/>
    </row>
    <row r="5101" spans="15:16" x14ac:dyDescent="0.2">
      <c r="O5101" s="10"/>
      <c r="P5101" s="11"/>
    </row>
    <row r="5102" spans="15:16" x14ac:dyDescent="0.2">
      <c r="O5102" s="10"/>
      <c r="P5102" s="11"/>
    </row>
    <row r="5103" spans="15:16" x14ac:dyDescent="0.2">
      <c r="O5103" s="10"/>
      <c r="P5103" s="11"/>
    </row>
    <row r="5104" spans="15:16" x14ac:dyDescent="0.2">
      <c r="O5104" s="10"/>
      <c r="P5104" s="11"/>
    </row>
    <row r="5105" spans="15:16" x14ac:dyDescent="0.2">
      <c r="O5105" s="10"/>
      <c r="P5105" s="11"/>
    </row>
    <row r="5106" spans="15:16" x14ac:dyDescent="0.2">
      <c r="O5106" s="10"/>
      <c r="P5106" s="11"/>
    </row>
    <row r="5107" spans="15:16" x14ac:dyDescent="0.2">
      <c r="O5107" s="10"/>
      <c r="P5107" s="11"/>
    </row>
    <row r="5108" spans="15:16" x14ac:dyDescent="0.2">
      <c r="O5108" s="10"/>
      <c r="P5108" s="11"/>
    </row>
    <row r="5109" spans="15:16" x14ac:dyDescent="0.2">
      <c r="O5109" s="10"/>
      <c r="P5109" s="11"/>
    </row>
    <row r="5110" spans="15:16" x14ac:dyDescent="0.2">
      <c r="O5110" s="10"/>
      <c r="P5110" s="11"/>
    </row>
    <row r="5111" spans="15:16" x14ac:dyDescent="0.2">
      <c r="O5111" s="10"/>
      <c r="P5111" s="11"/>
    </row>
    <row r="5112" spans="15:16" x14ac:dyDescent="0.2">
      <c r="O5112" s="10"/>
      <c r="P5112" s="11"/>
    </row>
    <row r="5113" spans="15:16" x14ac:dyDescent="0.2">
      <c r="O5113" s="10"/>
      <c r="P5113" s="11"/>
    </row>
    <row r="5114" spans="15:16" x14ac:dyDescent="0.2">
      <c r="O5114" s="10"/>
      <c r="P5114" s="11"/>
    </row>
    <row r="5115" spans="15:16" x14ac:dyDescent="0.2">
      <c r="O5115" s="10"/>
      <c r="P5115" s="11"/>
    </row>
    <row r="5116" spans="15:16" x14ac:dyDescent="0.2">
      <c r="O5116" s="10"/>
      <c r="P5116" s="11"/>
    </row>
    <row r="5117" spans="15:16" x14ac:dyDescent="0.2">
      <c r="O5117" s="10"/>
      <c r="P5117" s="11"/>
    </row>
    <row r="5118" spans="15:16" x14ac:dyDescent="0.2">
      <c r="O5118" s="10"/>
      <c r="P5118" s="11"/>
    </row>
    <row r="5119" spans="15:16" x14ac:dyDescent="0.2">
      <c r="O5119" s="10"/>
      <c r="P5119" s="11"/>
    </row>
    <row r="5120" spans="15:16" x14ac:dyDescent="0.2">
      <c r="O5120" s="10"/>
      <c r="P5120" s="11"/>
    </row>
    <row r="5121" spans="15:16" x14ac:dyDescent="0.2">
      <c r="O5121" s="10"/>
      <c r="P5121" s="11"/>
    </row>
    <row r="5122" spans="15:16" x14ac:dyDescent="0.2">
      <c r="O5122" s="10"/>
      <c r="P5122" s="11"/>
    </row>
    <row r="5123" spans="15:16" x14ac:dyDescent="0.2">
      <c r="O5123" s="10"/>
      <c r="P5123" s="11"/>
    </row>
    <row r="5124" spans="15:16" x14ac:dyDescent="0.2">
      <c r="O5124" s="10"/>
      <c r="P5124" s="11"/>
    </row>
    <row r="5125" spans="15:16" x14ac:dyDescent="0.2">
      <c r="O5125" s="10"/>
      <c r="P5125" s="11"/>
    </row>
    <row r="5126" spans="15:16" x14ac:dyDescent="0.2">
      <c r="O5126" s="10"/>
      <c r="P5126" s="11"/>
    </row>
    <row r="5127" spans="15:16" x14ac:dyDescent="0.2">
      <c r="O5127" s="10"/>
      <c r="P5127" s="11"/>
    </row>
    <row r="5128" spans="15:16" x14ac:dyDescent="0.2">
      <c r="O5128" s="10"/>
      <c r="P5128" s="11"/>
    </row>
    <row r="5129" spans="15:16" x14ac:dyDescent="0.2">
      <c r="O5129" s="10"/>
      <c r="P5129" s="11"/>
    </row>
    <row r="5130" spans="15:16" x14ac:dyDescent="0.2">
      <c r="O5130" s="10"/>
      <c r="P5130" s="11"/>
    </row>
    <row r="5131" spans="15:16" x14ac:dyDescent="0.2">
      <c r="O5131" s="10"/>
      <c r="P5131" s="11"/>
    </row>
    <row r="5132" spans="15:16" x14ac:dyDescent="0.2">
      <c r="O5132" s="10"/>
      <c r="P5132" s="11"/>
    </row>
    <row r="5133" spans="15:16" x14ac:dyDescent="0.2">
      <c r="O5133" s="10"/>
      <c r="P5133" s="11"/>
    </row>
    <row r="5134" spans="15:16" x14ac:dyDescent="0.2">
      <c r="O5134" s="10"/>
      <c r="P5134" s="11"/>
    </row>
    <row r="5135" spans="15:16" x14ac:dyDescent="0.2">
      <c r="O5135" s="10"/>
      <c r="P5135" s="11"/>
    </row>
    <row r="5136" spans="15:16" x14ac:dyDescent="0.2">
      <c r="O5136" s="10"/>
      <c r="P5136" s="11"/>
    </row>
    <row r="5137" spans="15:16" x14ac:dyDescent="0.2">
      <c r="O5137" s="10"/>
      <c r="P5137" s="11"/>
    </row>
    <row r="5138" spans="15:16" x14ac:dyDescent="0.2">
      <c r="O5138" s="10"/>
      <c r="P5138" s="11"/>
    </row>
    <row r="5139" spans="15:16" x14ac:dyDescent="0.2">
      <c r="O5139" s="10"/>
      <c r="P5139" s="11"/>
    </row>
    <row r="5140" spans="15:16" x14ac:dyDescent="0.2">
      <c r="O5140" s="10"/>
      <c r="P5140" s="11"/>
    </row>
    <row r="5141" spans="15:16" x14ac:dyDescent="0.2">
      <c r="O5141" s="10"/>
      <c r="P5141" s="11"/>
    </row>
    <row r="5142" spans="15:16" x14ac:dyDescent="0.2">
      <c r="O5142" s="10"/>
      <c r="P5142" s="11"/>
    </row>
    <row r="5143" spans="15:16" x14ac:dyDescent="0.2">
      <c r="O5143" s="10"/>
      <c r="P5143" s="11"/>
    </row>
    <row r="5144" spans="15:16" x14ac:dyDescent="0.2">
      <c r="O5144" s="10"/>
      <c r="P5144" s="11"/>
    </row>
    <row r="5145" spans="15:16" x14ac:dyDescent="0.2">
      <c r="O5145" s="10"/>
      <c r="P5145" s="11"/>
    </row>
    <row r="5146" spans="15:16" x14ac:dyDescent="0.2">
      <c r="O5146" s="10"/>
      <c r="P5146" s="11"/>
    </row>
    <row r="5147" spans="15:16" x14ac:dyDescent="0.2">
      <c r="O5147" s="10"/>
      <c r="P5147" s="11"/>
    </row>
    <row r="5148" spans="15:16" x14ac:dyDescent="0.2">
      <c r="O5148" s="10"/>
      <c r="P5148" s="11"/>
    </row>
    <row r="5149" spans="15:16" x14ac:dyDescent="0.2">
      <c r="O5149" s="10"/>
      <c r="P5149" s="11"/>
    </row>
    <row r="5150" spans="15:16" x14ac:dyDescent="0.2">
      <c r="O5150" s="10"/>
      <c r="P5150" s="11"/>
    </row>
    <row r="5151" spans="15:16" x14ac:dyDescent="0.2">
      <c r="O5151" s="10"/>
      <c r="P5151" s="11"/>
    </row>
    <row r="5152" spans="15:16" x14ac:dyDescent="0.2">
      <c r="O5152" s="10"/>
      <c r="P5152" s="11"/>
    </row>
    <row r="5153" spans="15:16" x14ac:dyDescent="0.2">
      <c r="O5153" s="10"/>
      <c r="P5153" s="11"/>
    </row>
    <row r="5154" spans="15:16" x14ac:dyDescent="0.2">
      <c r="O5154" s="10"/>
      <c r="P5154" s="11"/>
    </row>
    <row r="5155" spans="15:16" x14ac:dyDescent="0.2">
      <c r="O5155" s="10"/>
      <c r="P5155" s="11"/>
    </row>
    <row r="5156" spans="15:16" x14ac:dyDescent="0.2">
      <c r="O5156" s="10"/>
      <c r="P5156" s="11"/>
    </row>
    <row r="5157" spans="15:16" x14ac:dyDescent="0.2">
      <c r="O5157" s="10"/>
      <c r="P5157" s="11"/>
    </row>
    <row r="5158" spans="15:16" x14ac:dyDescent="0.2">
      <c r="O5158" s="10"/>
      <c r="P5158" s="11"/>
    </row>
    <row r="5159" spans="15:16" x14ac:dyDescent="0.2">
      <c r="O5159" s="10"/>
      <c r="P5159" s="11"/>
    </row>
    <row r="5160" spans="15:16" x14ac:dyDescent="0.2">
      <c r="O5160" s="10"/>
      <c r="P5160" s="11"/>
    </row>
    <row r="5161" spans="15:16" x14ac:dyDescent="0.2">
      <c r="O5161" s="10"/>
      <c r="P5161" s="11"/>
    </row>
    <row r="5162" spans="15:16" x14ac:dyDescent="0.2">
      <c r="O5162" s="10"/>
      <c r="P5162" s="11"/>
    </row>
    <row r="5163" spans="15:16" x14ac:dyDescent="0.2">
      <c r="O5163" s="10"/>
      <c r="P5163" s="11"/>
    </row>
    <row r="5164" spans="15:16" x14ac:dyDescent="0.2">
      <c r="O5164" s="10"/>
      <c r="P5164" s="11"/>
    </row>
    <row r="5165" spans="15:16" x14ac:dyDescent="0.2">
      <c r="O5165" s="10"/>
      <c r="P5165" s="11"/>
    </row>
    <row r="5166" spans="15:16" x14ac:dyDescent="0.2">
      <c r="O5166" s="10"/>
      <c r="P5166" s="11"/>
    </row>
    <row r="5167" spans="15:16" x14ac:dyDescent="0.2">
      <c r="O5167" s="10"/>
      <c r="P5167" s="11"/>
    </row>
    <row r="5168" spans="15:16" x14ac:dyDescent="0.2">
      <c r="O5168" s="10"/>
      <c r="P5168" s="11"/>
    </row>
    <row r="5169" spans="15:16" x14ac:dyDescent="0.2">
      <c r="O5169" s="10"/>
      <c r="P5169" s="11"/>
    </row>
    <row r="5170" spans="15:16" x14ac:dyDescent="0.2">
      <c r="O5170" s="10"/>
      <c r="P5170" s="11"/>
    </row>
    <row r="5171" spans="15:16" x14ac:dyDescent="0.2">
      <c r="O5171" s="10"/>
      <c r="P5171" s="11"/>
    </row>
    <row r="5172" spans="15:16" x14ac:dyDescent="0.2">
      <c r="O5172" s="10"/>
      <c r="P5172" s="11"/>
    </row>
    <row r="5173" spans="15:16" x14ac:dyDescent="0.2">
      <c r="O5173" s="10"/>
      <c r="P5173" s="11"/>
    </row>
    <row r="5174" spans="15:16" x14ac:dyDescent="0.2">
      <c r="O5174" s="10"/>
      <c r="P5174" s="11"/>
    </row>
    <row r="5175" spans="15:16" x14ac:dyDescent="0.2">
      <c r="O5175" s="10"/>
      <c r="P5175" s="11"/>
    </row>
    <row r="5176" spans="15:16" x14ac:dyDescent="0.2">
      <c r="O5176" s="10"/>
      <c r="P5176" s="11"/>
    </row>
    <row r="5177" spans="15:16" x14ac:dyDescent="0.2">
      <c r="O5177" s="10"/>
      <c r="P5177" s="11"/>
    </row>
    <row r="5178" spans="15:16" x14ac:dyDescent="0.2">
      <c r="O5178" s="10"/>
      <c r="P5178" s="11"/>
    </row>
    <row r="5179" spans="15:16" x14ac:dyDescent="0.2">
      <c r="O5179" s="10"/>
      <c r="P5179" s="11"/>
    </row>
    <row r="5180" spans="15:16" x14ac:dyDescent="0.2">
      <c r="O5180" s="10"/>
      <c r="P5180" s="11"/>
    </row>
    <row r="5181" spans="15:16" x14ac:dyDescent="0.2">
      <c r="O5181" s="10"/>
      <c r="P5181" s="11"/>
    </row>
    <row r="5182" spans="15:16" x14ac:dyDescent="0.2">
      <c r="O5182" s="10"/>
      <c r="P5182" s="11"/>
    </row>
    <row r="5183" spans="15:16" x14ac:dyDescent="0.2">
      <c r="O5183" s="10"/>
      <c r="P5183" s="11"/>
    </row>
    <row r="5184" spans="15:16" x14ac:dyDescent="0.2">
      <c r="O5184" s="10"/>
      <c r="P5184" s="11"/>
    </row>
    <row r="5185" spans="15:16" x14ac:dyDescent="0.2">
      <c r="O5185" s="10"/>
      <c r="P5185" s="11"/>
    </row>
    <row r="5186" spans="15:16" x14ac:dyDescent="0.2">
      <c r="O5186" s="10"/>
      <c r="P5186" s="11"/>
    </row>
    <row r="5187" spans="15:16" x14ac:dyDescent="0.2">
      <c r="O5187" s="10"/>
      <c r="P5187" s="11"/>
    </row>
    <row r="5188" spans="15:16" x14ac:dyDescent="0.2">
      <c r="O5188" s="10"/>
      <c r="P5188" s="11"/>
    </row>
    <row r="5189" spans="15:16" x14ac:dyDescent="0.2">
      <c r="O5189" s="10"/>
      <c r="P5189" s="11"/>
    </row>
    <row r="5190" spans="15:16" x14ac:dyDescent="0.2">
      <c r="O5190" s="10"/>
      <c r="P5190" s="11"/>
    </row>
    <row r="5191" spans="15:16" x14ac:dyDescent="0.2">
      <c r="O5191" s="10"/>
      <c r="P5191" s="11"/>
    </row>
    <row r="5192" spans="15:16" x14ac:dyDescent="0.2">
      <c r="O5192" s="10"/>
      <c r="P5192" s="11"/>
    </row>
    <row r="5193" spans="15:16" x14ac:dyDescent="0.2">
      <c r="O5193" s="10"/>
      <c r="P5193" s="11"/>
    </row>
    <row r="5194" spans="15:16" x14ac:dyDescent="0.2">
      <c r="O5194" s="10"/>
      <c r="P5194" s="11"/>
    </row>
    <row r="5195" spans="15:16" x14ac:dyDescent="0.2">
      <c r="O5195" s="10"/>
      <c r="P5195" s="11"/>
    </row>
    <row r="5196" spans="15:16" x14ac:dyDescent="0.2">
      <c r="O5196" s="10"/>
      <c r="P5196" s="11"/>
    </row>
    <row r="5197" spans="15:16" x14ac:dyDescent="0.2">
      <c r="O5197" s="10"/>
      <c r="P5197" s="11"/>
    </row>
    <row r="5198" spans="15:16" x14ac:dyDescent="0.2">
      <c r="O5198" s="10"/>
      <c r="P5198" s="11"/>
    </row>
    <row r="5199" spans="15:16" x14ac:dyDescent="0.2">
      <c r="O5199" s="10"/>
      <c r="P5199" s="11"/>
    </row>
    <row r="5200" spans="15:16" x14ac:dyDescent="0.2">
      <c r="O5200" s="10"/>
      <c r="P5200" s="11"/>
    </row>
    <row r="5201" spans="15:16" x14ac:dyDescent="0.2">
      <c r="O5201" s="10"/>
      <c r="P5201" s="11"/>
    </row>
    <row r="5202" spans="15:16" x14ac:dyDescent="0.2">
      <c r="O5202" s="10"/>
      <c r="P5202" s="11"/>
    </row>
    <row r="5203" spans="15:16" x14ac:dyDescent="0.2">
      <c r="O5203" s="10"/>
      <c r="P5203" s="11"/>
    </row>
    <row r="5204" spans="15:16" x14ac:dyDescent="0.2">
      <c r="O5204" s="10"/>
      <c r="P5204" s="11"/>
    </row>
    <row r="5205" spans="15:16" x14ac:dyDescent="0.2">
      <c r="O5205" s="10"/>
      <c r="P5205" s="11"/>
    </row>
    <row r="5206" spans="15:16" x14ac:dyDescent="0.2">
      <c r="O5206" s="10"/>
      <c r="P5206" s="11"/>
    </row>
    <row r="5207" spans="15:16" x14ac:dyDescent="0.2">
      <c r="O5207" s="10"/>
      <c r="P5207" s="11"/>
    </row>
    <row r="5208" spans="15:16" x14ac:dyDescent="0.2">
      <c r="O5208" s="10"/>
      <c r="P5208" s="11"/>
    </row>
    <row r="5209" spans="15:16" x14ac:dyDescent="0.2">
      <c r="O5209" s="10"/>
      <c r="P5209" s="11"/>
    </row>
    <row r="5210" spans="15:16" x14ac:dyDescent="0.2">
      <c r="O5210" s="10"/>
      <c r="P5210" s="11"/>
    </row>
    <row r="5211" spans="15:16" x14ac:dyDescent="0.2">
      <c r="O5211" s="10"/>
      <c r="P5211" s="11"/>
    </row>
    <row r="5212" spans="15:16" x14ac:dyDescent="0.2">
      <c r="O5212" s="10"/>
      <c r="P5212" s="11"/>
    </row>
    <row r="5213" spans="15:16" x14ac:dyDescent="0.2">
      <c r="O5213" s="10"/>
      <c r="P5213" s="11"/>
    </row>
    <row r="5214" spans="15:16" x14ac:dyDescent="0.2">
      <c r="O5214" s="10"/>
      <c r="P5214" s="11"/>
    </row>
    <row r="5215" spans="15:16" x14ac:dyDescent="0.2">
      <c r="O5215" s="10"/>
      <c r="P5215" s="11"/>
    </row>
    <row r="5216" spans="15:16" x14ac:dyDescent="0.2">
      <c r="O5216" s="10"/>
      <c r="P5216" s="11"/>
    </row>
    <row r="5217" spans="15:16" x14ac:dyDescent="0.2">
      <c r="O5217" s="10"/>
      <c r="P5217" s="11"/>
    </row>
    <row r="5218" spans="15:16" x14ac:dyDescent="0.2">
      <c r="O5218" s="10"/>
      <c r="P5218" s="11"/>
    </row>
    <row r="5219" spans="15:16" x14ac:dyDescent="0.2">
      <c r="O5219" s="10"/>
      <c r="P5219" s="11"/>
    </row>
    <row r="5220" spans="15:16" x14ac:dyDescent="0.2">
      <c r="O5220" s="10"/>
      <c r="P5220" s="11"/>
    </row>
    <row r="5221" spans="15:16" x14ac:dyDescent="0.2">
      <c r="O5221" s="10"/>
      <c r="P5221" s="11"/>
    </row>
    <row r="5222" spans="15:16" x14ac:dyDescent="0.2">
      <c r="O5222" s="10"/>
      <c r="P5222" s="11"/>
    </row>
    <row r="5223" spans="15:16" x14ac:dyDescent="0.2">
      <c r="O5223" s="10"/>
      <c r="P5223" s="11"/>
    </row>
    <row r="5224" spans="15:16" x14ac:dyDescent="0.2">
      <c r="O5224" s="10"/>
      <c r="P5224" s="11"/>
    </row>
    <row r="5225" spans="15:16" x14ac:dyDescent="0.2">
      <c r="O5225" s="10"/>
      <c r="P5225" s="11"/>
    </row>
    <row r="5226" spans="15:16" x14ac:dyDescent="0.2">
      <c r="O5226" s="10"/>
      <c r="P5226" s="11"/>
    </row>
    <row r="5227" spans="15:16" x14ac:dyDescent="0.2">
      <c r="O5227" s="10"/>
      <c r="P5227" s="11"/>
    </row>
    <row r="5228" spans="15:16" x14ac:dyDescent="0.2">
      <c r="O5228" s="10"/>
      <c r="P5228" s="11"/>
    </row>
    <row r="5229" spans="15:16" x14ac:dyDescent="0.2">
      <c r="O5229" s="10"/>
      <c r="P5229" s="11"/>
    </row>
    <row r="5230" spans="15:16" x14ac:dyDescent="0.2">
      <c r="O5230" s="10"/>
      <c r="P5230" s="11"/>
    </row>
    <row r="5231" spans="15:16" x14ac:dyDescent="0.2">
      <c r="O5231" s="10"/>
      <c r="P5231" s="11"/>
    </row>
    <row r="5232" spans="15:16" x14ac:dyDescent="0.2">
      <c r="O5232" s="10"/>
      <c r="P5232" s="11"/>
    </row>
    <row r="5233" spans="15:16" x14ac:dyDescent="0.2">
      <c r="O5233" s="10"/>
      <c r="P5233" s="11"/>
    </row>
    <row r="5234" spans="15:16" x14ac:dyDescent="0.2">
      <c r="O5234" s="10"/>
      <c r="P5234" s="11"/>
    </row>
    <row r="5235" spans="15:16" x14ac:dyDescent="0.2">
      <c r="O5235" s="10"/>
      <c r="P5235" s="11"/>
    </row>
    <row r="5236" spans="15:16" x14ac:dyDescent="0.2">
      <c r="O5236" s="10"/>
      <c r="P5236" s="11"/>
    </row>
    <row r="5237" spans="15:16" x14ac:dyDescent="0.2">
      <c r="O5237" s="10"/>
      <c r="P5237" s="11"/>
    </row>
    <row r="5238" spans="15:16" x14ac:dyDescent="0.2">
      <c r="O5238" s="10"/>
      <c r="P5238" s="11"/>
    </row>
    <row r="5239" spans="15:16" x14ac:dyDescent="0.2">
      <c r="O5239" s="10"/>
      <c r="P5239" s="11"/>
    </row>
    <row r="5240" spans="15:16" x14ac:dyDescent="0.2">
      <c r="O5240" s="10"/>
      <c r="P5240" s="11"/>
    </row>
    <row r="5241" spans="15:16" x14ac:dyDescent="0.2">
      <c r="O5241" s="10"/>
      <c r="P5241" s="11"/>
    </row>
    <row r="5242" spans="15:16" x14ac:dyDescent="0.2">
      <c r="O5242" s="10"/>
      <c r="P5242" s="11"/>
    </row>
    <row r="5243" spans="15:16" x14ac:dyDescent="0.2">
      <c r="O5243" s="10"/>
      <c r="P5243" s="11"/>
    </row>
    <row r="5244" spans="15:16" x14ac:dyDescent="0.2">
      <c r="O5244" s="10"/>
      <c r="P5244" s="11"/>
    </row>
    <row r="5245" spans="15:16" x14ac:dyDescent="0.2">
      <c r="O5245" s="10"/>
      <c r="P5245" s="11"/>
    </row>
    <row r="5246" spans="15:16" x14ac:dyDescent="0.2">
      <c r="O5246" s="10"/>
      <c r="P5246" s="11"/>
    </row>
    <row r="5247" spans="15:16" x14ac:dyDescent="0.2">
      <c r="O5247" s="10"/>
      <c r="P5247" s="11"/>
    </row>
    <row r="5248" spans="15:16" x14ac:dyDescent="0.2">
      <c r="O5248" s="10"/>
      <c r="P5248" s="11"/>
    </row>
    <row r="5249" spans="15:16" x14ac:dyDescent="0.2">
      <c r="O5249" s="10"/>
      <c r="P5249" s="11"/>
    </row>
    <row r="5250" spans="15:16" x14ac:dyDescent="0.2">
      <c r="O5250" s="10"/>
      <c r="P5250" s="11"/>
    </row>
    <row r="5251" spans="15:16" x14ac:dyDescent="0.2">
      <c r="O5251" s="10"/>
      <c r="P5251" s="11"/>
    </row>
    <row r="5252" spans="15:16" x14ac:dyDescent="0.2">
      <c r="O5252" s="10"/>
      <c r="P5252" s="11"/>
    </row>
    <row r="5253" spans="15:16" x14ac:dyDescent="0.2">
      <c r="O5253" s="10"/>
      <c r="P5253" s="11"/>
    </row>
    <row r="5254" spans="15:16" x14ac:dyDescent="0.2">
      <c r="O5254" s="10"/>
      <c r="P5254" s="11"/>
    </row>
    <row r="5255" spans="15:16" x14ac:dyDescent="0.2">
      <c r="O5255" s="10"/>
      <c r="P5255" s="11"/>
    </row>
    <row r="5256" spans="15:16" x14ac:dyDescent="0.2">
      <c r="O5256" s="10"/>
      <c r="P5256" s="11"/>
    </row>
    <row r="5257" spans="15:16" x14ac:dyDescent="0.2">
      <c r="O5257" s="10"/>
      <c r="P5257" s="11"/>
    </row>
    <row r="5258" spans="15:16" x14ac:dyDescent="0.2">
      <c r="O5258" s="10"/>
      <c r="P5258" s="11"/>
    </row>
    <row r="5259" spans="15:16" x14ac:dyDescent="0.2">
      <c r="O5259" s="10"/>
      <c r="P5259" s="11"/>
    </row>
    <row r="5260" spans="15:16" x14ac:dyDescent="0.2">
      <c r="O5260" s="10"/>
      <c r="P5260" s="11"/>
    </row>
    <row r="5261" spans="15:16" x14ac:dyDescent="0.2">
      <c r="O5261" s="10"/>
      <c r="P5261" s="11"/>
    </row>
    <row r="5262" spans="15:16" x14ac:dyDescent="0.2">
      <c r="O5262" s="10"/>
      <c r="P5262" s="11"/>
    </row>
    <row r="5263" spans="15:16" x14ac:dyDescent="0.2">
      <c r="O5263" s="10"/>
      <c r="P5263" s="11"/>
    </row>
    <row r="5264" spans="15:16" x14ac:dyDescent="0.2">
      <c r="O5264" s="10"/>
      <c r="P5264" s="11"/>
    </row>
    <row r="5265" spans="15:16" x14ac:dyDescent="0.2">
      <c r="O5265" s="10"/>
      <c r="P5265" s="11"/>
    </row>
    <row r="5266" spans="15:16" x14ac:dyDescent="0.2">
      <c r="O5266" s="10"/>
      <c r="P5266" s="11"/>
    </row>
    <row r="5267" spans="15:16" x14ac:dyDescent="0.2">
      <c r="O5267" s="10"/>
      <c r="P5267" s="11"/>
    </row>
    <row r="5268" spans="15:16" x14ac:dyDescent="0.2">
      <c r="O5268" s="10"/>
      <c r="P5268" s="11"/>
    </row>
    <row r="5269" spans="15:16" x14ac:dyDescent="0.2">
      <c r="O5269" s="10"/>
      <c r="P5269" s="11"/>
    </row>
    <row r="5270" spans="15:16" x14ac:dyDescent="0.2">
      <c r="O5270" s="10"/>
      <c r="P5270" s="11"/>
    </row>
    <row r="5271" spans="15:16" x14ac:dyDescent="0.2">
      <c r="O5271" s="10"/>
      <c r="P5271" s="11"/>
    </row>
    <row r="5272" spans="15:16" x14ac:dyDescent="0.2">
      <c r="O5272" s="10"/>
      <c r="P5272" s="11"/>
    </row>
    <row r="5273" spans="15:16" x14ac:dyDescent="0.2">
      <c r="O5273" s="10"/>
      <c r="P5273" s="11"/>
    </row>
    <row r="5274" spans="15:16" x14ac:dyDescent="0.2">
      <c r="O5274" s="10"/>
      <c r="P5274" s="11"/>
    </row>
    <row r="5275" spans="15:16" x14ac:dyDescent="0.2">
      <c r="O5275" s="10"/>
      <c r="P5275" s="11"/>
    </row>
    <row r="5276" spans="15:16" x14ac:dyDescent="0.2">
      <c r="O5276" s="10"/>
      <c r="P5276" s="11"/>
    </row>
    <row r="5277" spans="15:16" x14ac:dyDescent="0.2">
      <c r="O5277" s="10"/>
      <c r="P5277" s="11"/>
    </row>
    <row r="5278" spans="15:16" x14ac:dyDescent="0.2">
      <c r="O5278" s="10"/>
      <c r="P5278" s="11"/>
    </row>
    <row r="5279" spans="15:16" x14ac:dyDescent="0.2">
      <c r="O5279" s="10"/>
      <c r="P5279" s="11"/>
    </row>
    <row r="5280" spans="15:16" x14ac:dyDescent="0.2">
      <c r="O5280" s="10"/>
      <c r="P5280" s="11"/>
    </row>
    <row r="5281" spans="15:16" x14ac:dyDescent="0.2">
      <c r="O5281" s="10"/>
      <c r="P5281" s="11"/>
    </row>
    <row r="5282" spans="15:16" x14ac:dyDescent="0.2">
      <c r="O5282" s="10"/>
      <c r="P5282" s="11"/>
    </row>
    <row r="5283" spans="15:16" x14ac:dyDescent="0.2">
      <c r="O5283" s="10"/>
      <c r="P5283" s="11"/>
    </row>
    <row r="5284" spans="15:16" x14ac:dyDescent="0.2">
      <c r="O5284" s="10"/>
      <c r="P5284" s="11"/>
    </row>
    <row r="5285" spans="15:16" x14ac:dyDescent="0.2">
      <c r="O5285" s="10"/>
      <c r="P5285" s="11"/>
    </row>
    <row r="5286" spans="15:16" x14ac:dyDescent="0.2">
      <c r="O5286" s="10"/>
      <c r="P5286" s="11"/>
    </row>
    <row r="5287" spans="15:16" x14ac:dyDescent="0.2">
      <c r="O5287" s="10"/>
      <c r="P5287" s="11"/>
    </row>
    <row r="5288" spans="15:16" x14ac:dyDescent="0.2">
      <c r="O5288" s="10"/>
      <c r="P5288" s="11"/>
    </row>
    <row r="5289" spans="15:16" x14ac:dyDescent="0.2">
      <c r="O5289" s="10"/>
      <c r="P5289" s="11"/>
    </row>
    <row r="5290" spans="15:16" x14ac:dyDescent="0.2">
      <c r="O5290" s="10"/>
      <c r="P5290" s="11"/>
    </row>
    <row r="5291" spans="15:16" x14ac:dyDescent="0.2">
      <c r="O5291" s="10"/>
      <c r="P5291" s="11"/>
    </row>
    <row r="5292" spans="15:16" x14ac:dyDescent="0.2">
      <c r="O5292" s="10"/>
      <c r="P5292" s="11"/>
    </row>
    <row r="5293" spans="15:16" x14ac:dyDescent="0.2">
      <c r="O5293" s="10"/>
      <c r="P5293" s="11"/>
    </row>
    <row r="5294" spans="15:16" x14ac:dyDescent="0.2">
      <c r="O5294" s="10"/>
      <c r="P5294" s="11"/>
    </row>
    <row r="5295" spans="15:16" x14ac:dyDescent="0.2">
      <c r="O5295" s="10"/>
      <c r="P5295" s="11"/>
    </row>
    <row r="5296" spans="15:16" x14ac:dyDescent="0.2">
      <c r="O5296" s="10"/>
      <c r="P5296" s="11"/>
    </row>
    <row r="5297" spans="15:16" x14ac:dyDescent="0.2">
      <c r="O5297" s="10"/>
      <c r="P5297" s="11"/>
    </row>
    <row r="5298" spans="15:16" x14ac:dyDescent="0.2">
      <c r="O5298" s="10"/>
      <c r="P5298" s="11"/>
    </row>
    <row r="5299" spans="15:16" x14ac:dyDescent="0.2">
      <c r="O5299" s="10"/>
      <c r="P5299" s="11"/>
    </row>
    <row r="5300" spans="15:16" x14ac:dyDescent="0.2">
      <c r="O5300" s="10"/>
      <c r="P5300" s="11"/>
    </row>
    <row r="5301" spans="15:16" x14ac:dyDescent="0.2">
      <c r="O5301" s="10"/>
      <c r="P5301" s="11"/>
    </row>
    <row r="5302" spans="15:16" x14ac:dyDescent="0.2">
      <c r="O5302" s="10"/>
      <c r="P5302" s="11"/>
    </row>
    <row r="5303" spans="15:16" x14ac:dyDescent="0.2">
      <c r="O5303" s="10"/>
      <c r="P5303" s="11"/>
    </row>
    <row r="5304" spans="15:16" x14ac:dyDescent="0.2">
      <c r="O5304" s="10"/>
      <c r="P5304" s="11"/>
    </row>
    <row r="5305" spans="15:16" x14ac:dyDescent="0.2">
      <c r="O5305" s="10"/>
      <c r="P5305" s="11"/>
    </row>
    <row r="5306" spans="15:16" x14ac:dyDescent="0.2">
      <c r="O5306" s="10"/>
      <c r="P5306" s="11"/>
    </row>
    <row r="5307" spans="15:16" x14ac:dyDescent="0.2">
      <c r="O5307" s="10"/>
      <c r="P5307" s="11"/>
    </row>
    <row r="5308" spans="15:16" x14ac:dyDescent="0.2">
      <c r="O5308" s="10"/>
      <c r="P5308" s="11"/>
    </row>
    <row r="5309" spans="15:16" x14ac:dyDescent="0.2">
      <c r="O5309" s="10"/>
      <c r="P5309" s="11"/>
    </row>
    <row r="5310" spans="15:16" x14ac:dyDescent="0.2">
      <c r="O5310" s="10"/>
      <c r="P5310" s="11"/>
    </row>
    <row r="5311" spans="15:16" x14ac:dyDescent="0.2">
      <c r="O5311" s="10"/>
      <c r="P5311" s="11"/>
    </row>
    <row r="5312" spans="15:16" x14ac:dyDescent="0.2">
      <c r="O5312" s="10"/>
      <c r="P5312" s="11"/>
    </row>
    <row r="5313" spans="15:16" x14ac:dyDescent="0.2">
      <c r="O5313" s="10"/>
      <c r="P5313" s="11"/>
    </row>
    <row r="5314" spans="15:16" x14ac:dyDescent="0.2">
      <c r="O5314" s="10"/>
      <c r="P5314" s="11"/>
    </row>
    <row r="5315" spans="15:16" x14ac:dyDescent="0.2">
      <c r="O5315" s="10"/>
      <c r="P5315" s="11"/>
    </row>
    <row r="5316" spans="15:16" x14ac:dyDescent="0.2">
      <c r="O5316" s="10"/>
      <c r="P5316" s="11"/>
    </row>
    <row r="5317" spans="15:16" x14ac:dyDescent="0.2">
      <c r="O5317" s="10"/>
      <c r="P5317" s="11"/>
    </row>
    <row r="5318" spans="15:16" x14ac:dyDescent="0.2">
      <c r="O5318" s="10"/>
      <c r="P5318" s="11"/>
    </row>
    <row r="5319" spans="15:16" x14ac:dyDescent="0.2">
      <c r="O5319" s="10"/>
      <c r="P5319" s="11"/>
    </row>
    <row r="5320" spans="15:16" x14ac:dyDescent="0.2">
      <c r="O5320" s="10"/>
      <c r="P5320" s="11"/>
    </row>
    <row r="5321" spans="15:16" x14ac:dyDescent="0.2">
      <c r="O5321" s="10"/>
      <c r="P5321" s="11"/>
    </row>
    <row r="5322" spans="15:16" x14ac:dyDescent="0.2">
      <c r="O5322" s="10"/>
      <c r="P5322" s="11"/>
    </row>
    <row r="5323" spans="15:16" x14ac:dyDescent="0.2">
      <c r="O5323" s="10"/>
      <c r="P5323" s="11"/>
    </row>
    <row r="5324" spans="15:16" x14ac:dyDescent="0.2">
      <c r="O5324" s="10"/>
      <c r="P5324" s="11"/>
    </row>
    <row r="5325" spans="15:16" x14ac:dyDescent="0.2">
      <c r="O5325" s="10"/>
      <c r="P5325" s="11"/>
    </row>
    <row r="5326" spans="15:16" x14ac:dyDescent="0.2">
      <c r="O5326" s="10"/>
      <c r="P5326" s="11"/>
    </row>
    <row r="5327" spans="15:16" x14ac:dyDescent="0.2">
      <c r="O5327" s="10"/>
      <c r="P5327" s="11"/>
    </row>
    <row r="5328" spans="15:16" x14ac:dyDescent="0.2">
      <c r="O5328" s="10"/>
      <c r="P5328" s="11"/>
    </row>
    <row r="5329" spans="15:16" x14ac:dyDescent="0.2">
      <c r="O5329" s="10"/>
      <c r="P5329" s="11"/>
    </row>
    <row r="5330" spans="15:16" x14ac:dyDescent="0.2">
      <c r="O5330" s="10"/>
      <c r="P5330" s="11"/>
    </row>
    <row r="5331" spans="15:16" x14ac:dyDescent="0.2">
      <c r="O5331" s="10"/>
      <c r="P5331" s="11"/>
    </row>
    <row r="5332" spans="15:16" x14ac:dyDescent="0.2">
      <c r="O5332" s="10"/>
      <c r="P5332" s="11"/>
    </row>
    <row r="5333" spans="15:16" x14ac:dyDescent="0.2">
      <c r="O5333" s="10"/>
      <c r="P5333" s="11"/>
    </row>
    <row r="5334" spans="15:16" x14ac:dyDescent="0.2">
      <c r="O5334" s="10"/>
      <c r="P5334" s="11"/>
    </row>
    <row r="5335" spans="15:16" x14ac:dyDescent="0.2">
      <c r="O5335" s="10"/>
      <c r="P5335" s="11"/>
    </row>
    <row r="5336" spans="15:16" x14ac:dyDescent="0.2">
      <c r="O5336" s="10"/>
      <c r="P5336" s="11"/>
    </row>
    <row r="5337" spans="15:16" x14ac:dyDescent="0.2">
      <c r="O5337" s="10"/>
      <c r="P5337" s="11"/>
    </row>
    <row r="5338" spans="15:16" x14ac:dyDescent="0.2">
      <c r="O5338" s="10"/>
      <c r="P5338" s="11"/>
    </row>
    <row r="5339" spans="15:16" x14ac:dyDescent="0.2">
      <c r="O5339" s="10"/>
      <c r="P5339" s="11"/>
    </row>
    <row r="5340" spans="15:16" x14ac:dyDescent="0.2">
      <c r="O5340" s="10"/>
      <c r="P5340" s="11"/>
    </row>
    <row r="5341" spans="15:16" x14ac:dyDescent="0.2">
      <c r="O5341" s="10"/>
      <c r="P5341" s="11"/>
    </row>
    <row r="5342" spans="15:16" x14ac:dyDescent="0.2">
      <c r="O5342" s="10"/>
      <c r="P5342" s="11"/>
    </row>
    <row r="5343" spans="15:16" x14ac:dyDescent="0.2">
      <c r="O5343" s="10"/>
      <c r="P5343" s="11"/>
    </row>
    <row r="5344" spans="15:16" x14ac:dyDescent="0.2">
      <c r="O5344" s="10"/>
      <c r="P5344" s="11"/>
    </row>
    <row r="5345" spans="15:16" x14ac:dyDescent="0.2">
      <c r="O5345" s="10"/>
      <c r="P5345" s="11"/>
    </row>
    <row r="5346" spans="15:16" x14ac:dyDescent="0.2">
      <c r="O5346" s="10"/>
      <c r="P5346" s="11"/>
    </row>
    <row r="5347" spans="15:16" x14ac:dyDescent="0.2">
      <c r="O5347" s="10"/>
      <c r="P5347" s="11"/>
    </row>
    <row r="5348" spans="15:16" x14ac:dyDescent="0.2">
      <c r="O5348" s="10"/>
      <c r="P5348" s="11"/>
    </row>
    <row r="5349" spans="15:16" x14ac:dyDescent="0.2">
      <c r="O5349" s="10"/>
      <c r="P5349" s="11"/>
    </row>
    <row r="5350" spans="15:16" x14ac:dyDescent="0.2">
      <c r="O5350" s="10"/>
      <c r="P5350" s="11"/>
    </row>
    <row r="5351" spans="15:16" x14ac:dyDescent="0.2">
      <c r="O5351" s="10"/>
      <c r="P5351" s="11"/>
    </row>
    <row r="5352" spans="15:16" x14ac:dyDescent="0.2">
      <c r="O5352" s="10"/>
      <c r="P5352" s="11"/>
    </row>
    <row r="5353" spans="15:16" x14ac:dyDescent="0.2">
      <c r="O5353" s="10"/>
      <c r="P5353" s="11"/>
    </row>
    <row r="5354" spans="15:16" x14ac:dyDescent="0.2">
      <c r="O5354" s="10"/>
      <c r="P5354" s="11"/>
    </row>
    <row r="5355" spans="15:16" x14ac:dyDescent="0.2">
      <c r="O5355" s="10"/>
      <c r="P5355" s="11"/>
    </row>
    <row r="5356" spans="15:16" x14ac:dyDescent="0.2">
      <c r="O5356" s="10"/>
      <c r="P5356" s="11"/>
    </row>
    <row r="5357" spans="15:16" x14ac:dyDescent="0.2">
      <c r="O5357" s="10"/>
      <c r="P5357" s="11"/>
    </row>
    <row r="5358" spans="15:16" x14ac:dyDescent="0.2">
      <c r="O5358" s="10"/>
      <c r="P5358" s="11"/>
    </row>
    <row r="5359" spans="15:16" x14ac:dyDescent="0.2">
      <c r="O5359" s="10"/>
      <c r="P5359" s="11"/>
    </row>
    <row r="5360" spans="15:16" x14ac:dyDescent="0.2">
      <c r="O5360" s="10"/>
      <c r="P5360" s="11"/>
    </row>
    <row r="5361" spans="15:16" x14ac:dyDescent="0.2">
      <c r="O5361" s="10"/>
      <c r="P5361" s="11"/>
    </row>
    <row r="5362" spans="15:16" x14ac:dyDescent="0.2">
      <c r="O5362" s="10"/>
      <c r="P5362" s="11"/>
    </row>
    <row r="5363" spans="15:16" x14ac:dyDescent="0.2">
      <c r="O5363" s="10"/>
      <c r="P5363" s="11"/>
    </row>
    <row r="5364" spans="15:16" x14ac:dyDescent="0.2">
      <c r="O5364" s="10"/>
      <c r="P5364" s="11"/>
    </row>
    <row r="5365" spans="15:16" x14ac:dyDescent="0.2">
      <c r="O5365" s="10"/>
      <c r="P5365" s="11"/>
    </row>
    <row r="5366" spans="15:16" x14ac:dyDescent="0.2">
      <c r="O5366" s="10"/>
      <c r="P5366" s="11"/>
    </row>
    <row r="5367" spans="15:16" x14ac:dyDescent="0.2">
      <c r="O5367" s="10"/>
      <c r="P5367" s="11"/>
    </row>
    <row r="5368" spans="15:16" x14ac:dyDescent="0.2">
      <c r="O5368" s="10"/>
      <c r="P5368" s="11"/>
    </row>
    <row r="5369" spans="15:16" x14ac:dyDescent="0.2">
      <c r="O5369" s="10"/>
      <c r="P5369" s="11"/>
    </row>
    <row r="5370" spans="15:16" x14ac:dyDescent="0.2">
      <c r="O5370" s="10"/>
      <c r="P5370" s="11"/>
    </row>
    <row r="5371" spans="15:16" x14ac:dyDescent="0.2">
      <c r="O5371" s="10"/>
      <c r="P5371" s="11"/>
    </row>
    <row r="5372" spans="15:16" x14ac:dyDescent="0.2">
      <c r="O5372" s="10"/>
      <c r="P5372" s="11"/>
    </row>
    <row r="5373" spans="15:16" x14ac:dyDescent="0.2">
      <c r="O5373" s="10"/>
      <c r="P5373" s="11"/>
    </row>
    <row r="5374" spans="15:16" x14ac:dyDescent="0.2">
      <c r="O5374" s="10"/>
      <c r="P5374" s="11"/>
    </row>
    <row r="5375" spans="15:16" x14ac:dyDescent="0.2">
      <c r="O5375" s="10"/>
      <c r="P5375" s="11"/>
    </row>
    <row r="5376" spans="15:16" x14ac:dyDescent="0.2">
      <c r="O5376" s="10"/>
      <c r="P5376" s="11"/>
    </row>
    <row r="5377" spans="15:16" x14ac:dyDescent="0.2">
      <c r="O5377" s="10"/>
      <c r="P5377" s="11"/>
    </row>
    <row r="5378" spans="15:16" x14ac:dyDescent="0.2">
      <c r="O5378" s="10"/>
      <c r="P5378" s="11"/>
    </row>
    <row r="5379" spans="15:16" x14ac:dyDescent="0.2">
      <c r="O5379" s="10"/>
      <c r="P5379" s="11"/>
    </row>
    <row r="5380" spans="15:16" x14ac:dyDescent="0.2">
      <c r="O5380" s="10"/>
      <c r="P5380" s="11"/>
    </row>
    <row r="5381" spans="15:16" x14ac:dyDescent="0.2">
      <c r="O5381" s="10"/>
      <c r="P5381" s="11"/>
    </row>
    <row r="5382" spans="15:16" x14ac:dyDescent="0.2">
      <c r="O5382" s="10"/>
      <c r="P5382" s="11"/>
    </row>
    <row r="5383" spans="15:16" x14ac:dyDescent="0.2">
      <c r="O5383" s="10"/>
      <c r="P5383" s="11"/>
    </row>
    <row r="5384" spans="15:16" x14ac:dyDescent="0.2">
      <c r="O5384" s="10"/>
      <c r="P5384" s="11"/>
    </row>
    <row r="5385" spans="15:16" x14ac:dyDescent="0.2">
      <c r="O5385" s="10"/>
      <c r="P5385" s="11"/>
    </row>
    <row r="5386" spans="15:16" x14ac:dyDescent="0.2">
      <c r="O5386" s="10"/>
      <c r="P5386" s="11"/>
    </row>
    <row r="5387" spans="15:16" x14ac:dyDescent="0.2">
      <c r="O5387" s="10"/>
      <c r="P5387" s="11"/>
    </row>
    <row r="5388" spans="15:16" x14ac:dyDescent="0.2">
      <c r="O5388" s="10"/>
      <c r="P5388" s="11"/>
    </row>
    <row r="5389" spans="15:16" x14ac:dyDescent="0.2">
      <c r="O5389" s="10"/>
      <c r="P5389" s="11"/>
    </row>
    <row r="5390" spans="15:16" x14ac:dyDescent="0.2">
      <c r="O5390" s="10"/>
      <c r="P5390" s="11"/>
    </row>
    <row r="5391" spans="15:16" x14ac:dyDescent="0.2">
      <c r="O5391" s="10"/>
      <c r="P5391" s="11"/>
    </row>
    <row r="5392" spans="15:16" x14ac:dyDescent="0.2">
      <c r="O5392" s="10"/>
      <c r="P5392" s="11"/>
    </row>
    <row r="5393" spans="15:16" x14ac:dyDescent="0.2">
      <c r="O5393" s="10"/>
      <c r="P5393" s="11"/>
    </row>
    <row r="5394" spans="15:16" x14ac:dyDescent="0.2">
      <c r="O5394" s="10"/>
      <c r="P5394" s="11"/>
    </row>
    <row r="5395" spans="15:16" x14ac:dyDescent="0.2">
      <c r="O5395" s="10"/>
      <c r="P5395" s="11"/>
    </row>
    <row r="5396" spans="15:16" x14ac:dyDescent="0.2">
      <c r="O5396" s="10"/>
      <c r="P5396" s="11"/>
    </row>
    <row r="5397" spans="15:16" x14ac:dyDescent="0.2">
      <c r="O5397" s="10"/>
      <c r="P5397" s="11"/>
    </row>
    <row r="5398" spans="15:16" x14ac:dyDescent="0.2">
      <c r="O5398" s="10"/>
      <c r="P5398" s="11"/>
    </row>
    <row r="5399" spans="15:16" x14ac:dyDescent="0.2">
      <c r="O5399" s="10"/>
      <c r="P5399" s="11"/>
    </row>
    <row r="5400" spans="15:16" x14ac:dyDescent="0.2">
      <c r="O5400" s="10"/>
      <c r="P5400" s="11"/>
    </row>
    <row r="5401" spans="15:16" x14ac:dyDescent="0.2">
      <c r="O5401" s="10"/>
      <c r="P5401" s="11"/>
    </row>
    <row r="5402" spans="15:16" x14ac:dyDescent="0.2">
      <c r="O5402" s="10"/>
      <c r="P5402" s="11"/>
    </row>
    <row r="5403" spans="15:16" x14ac:dyDescent="0.2">
      <c r="O5403" s="10"/>
      <c r="P5403" s="11"/>
    </row>
    <row r="5404" spans="15:16" x14ac:dyDescent="0.2">
      <c r="O5404" s="10"/>
      <c r="P5404" s="11"/>
    </row>
    <row r="5405" spans="15:16" x14ac:dyDescent="0.2">
      <c r="O5405" s="10"/>
      <c r="P5405" s="11"/>
    </row>
    <row r="5406" spans="15:16" x14ac:dyDescent="0.2">
      <c r="O5406" s="10"/>
      <c r="P5406" s="11"/>
    </row>
    <row r="5407" spans="15:16" x14ac:dyDescent="0.2">
      <c r="O5407" s="10"/>
      <c r="P5407" s="11"/>
    </row>
    <row r="5408" spans="15:16" x14ac:dyDescent="0.2">
      <c r="O5408" s="10"/>
      <c r="P5408" s="11"/>
    </row>
    <row r="5409" spans="15:16" x14ac:dyDescent="0.2">
      <c r="O5409" s="10"/>
      <c r="P5409" s="11"/>
    </row>
    <row r="5410" spans="15:16" x14ac:dyDescent="0.2">
      <c r="O5410" s="10"/>
      <c r="P5410" s="11"/>
    </row>
    <row r="5411" spans="15:16" x14ac:dyDescent="0.2">
      <c r="O5411" s="10"/>
      <c r="P5411" s="11"/>
    </row>
    <row r="5412" spans="15:16" x14ac:dyDescent="0.2">
      <c r="O5412" s="10"/>
      <c r="P5412" s="11"/>
    </row>
    <row r="5413" spans="15:16" x14ac:dyDescent="0.2">
      <c r="O5413" s="10"/>
      <c r="P5413" s="11"/>
    </row>
    <row r="5414" spans="15:16" x14ac:dyDescent="0.2">
      <c r="O5414" s="10"/>
      <c r="P5414" s="11"/>
    </row>
    <row r="5415" spans="15:16" x14ac:dyDescent="0.2">
      <c r="O5415" s="10"/>
      <c r="P5415" s="11"/>
    </row>
    <row r="5416" spans="15:16" x14ac:dyDescent="0.2">
      <c r="O5416" s="10"/>
      <c r="P5416" s="11"/>
    </row>
    <row r="5417" spans="15:16" x14ac:dyDescent="0.2">
      <c r="O5417" s="10"/>
      <c r="P5417" s="11"/>
    </row>
    <row r="5418" spans="15:16" x14ac:dyDescent="0.2">
      <c r="O5418" s="10"/>
      <c r="P5418" s="11"/>
    </row>
    <row r="5419" spans="15:16" x14ac:dyDescent="0.2">
      <c r="O5419" s="10"/>
      <c r="P5419" s="11"/>
    </row>
    <row r="5420" spans="15:16" x14ac:dyDescent="0.2">
      <c r="O5420" s="10"/>
      <c r="P5420" s="11"/>
    </row>
    <row r="5421" spans="15:16" x14ac:dyDescent="0.2">
      <c r="O5421" s="10"/>
      <c r="P5421" s="11"/>
    </row>
    <row r="5422" spans="15:16" x14ac:dyDescent="0.2">
      <c r="O5422" s="10"/>
      <c r="P5422" s="11"/>
    </row>
    <row r="5423" spans="15:16" x14ac:dyDescent="0.2">
      <c r="O5423" s="10"/>
      <c r="P5423" s="11"/>
    </row>
    <row r="5424" spans="15:16" x14ac:dyDescent="0.2">
      <c r="O5424" s="10"/>
      <c r="P5424" s="11"/>
    </row>
    <row r="5425" spans="15:16" x14ac:dyDescent="0.2">
      <c r="O5425" s="10"/>
      <c r="P5425" s="11"/>
    </row>
    <row r="5426" spans="15:16" x14ac:dyDescent="0.2">
      <c r="O5426" s="10"/>
      <c r="P5426" s="11"/>
    </row>
    <row r="5427" spans="15:16" x14ac:dyDescent="0.2">
      <c r="O5427" s="10"/>
      <c r="P5427" s="11"/>
    </row>
    <row r="5428" spans="15:16" x14ac:dyDescent="0.2">
      <c r="O5428" s="10"/>
      <c r="P5428" s="11"/>
    </row>
    <row r="5429" spans="15:16" x14ac:dyDescent="0.2">
      <c r="O5429" s="10"/>
      <c r="P5429" s="11"/>
    </row>
    <row r="5430" spans="15:16" x14ac:dyDescent="0.2">
      <c r="O5430" s="10"/>
      <c r="P5430" s="11"/>
    </row>
    <row r="5431" spans="15:16" x14ac:dyDescent="0.2">
      <c r="O5431" s="10"/>
      <c r="P5431" s="11"/>
    </row>
    <row r="5432" spans="15:16" x14ac:dyDescent="0.2">
      <c r="O5432" s="10"/>
      <c r="P5432" s="11"/>
    </row>
    <row r="5433" spans="15:16" x14ac:dyDescent="0.2">
      <c r="O5433" s="10"/>
      <c r="P5433" s="11"/>
    </row>
    <row r="5434" spans="15:16" x14ac:dyDescent="0.2">
      <c r="O5434" s="10"/>
      <c r="P5434" s="11"/>
    </row>
    <row r="5435" spans="15:16" x14ac:dyDescent="0.2">
      <c r="O5435" s="10"/>
      <c r="P5435" s="11"/>
    </row>
    <row r="5436" spans="15:16" x14ac:dyDescent="0.2">
      <c r="O5436" s="10"/>
      <c r="P5436" s="11"/>
    </row>
    <row r="5437" spans="15:16" x14ac:dyDescent="0.2">
      <c r="O5437" s="10"/>
      <c r="P5437" s="11"/>
    </row>
    <row r="5438" spans="15:16" x14ac:dyDescent="0.2">
      <c r="O5438" s="10"/>
      <c r="P5438" s="11"/>
    </row>
    <row r="5439" spans="15:16" x14ac:dyDescent="0.2">
      <c r="O5439" s="10"/>
      <c r="P5439" s="11"/>
    </row>
    <row r="5440" spans="15:16" x14ac:dyDescent="0.2">
      <c r="O5440" s="10"/>
      <c r="P5440" s="11"/>
    </row>
    <row r="5441" spans="15:16" x14ac:dyDescent="0.2">
      <c r="O5441" s="10"/>
      <c r="P5441" s="11"/>
    </row>
    <row r="5442" spans="15:16" x14ac:dyDescent="0.2">
      <c r="O5442" s="10"/>
      <c r="P5442" s="11"/>
    </row>
    <row r="5443" spans="15:16" x14ac:dyDescent="0.2">
      <c r="O5443" s="10"/>
      <c r="P5443" s="11"/>
    </row>
    <row r="5444" spans="15:16" x14ac:dyDescent="0.2">
      <c r="O5444" s="10"/>
      <c r="P5444" s="11"/>
    </row>
    <row r="5445" spans="15:16" x14ac:dyDescent="0.2">
      <c r="O5445" s="10"/>
      <c r="P5445" s="11"/>
    </row>
    <row r="5446" spans="15:16" x14ac:dyDescent="0.2">
      <c r="O5446" s="10"/>
      <c r="P5446" s="11"/>
    </row>
    <row r="5447" spans="15:16" x14ac:dyDescent="0.2">
      <c r="O5447" s="10"/>
      <c r="P5447" s="11"/>
    </row>
    <row r="5448" spans="15:16" x14ac:dyDescent="0.2">
      <c r="O5448" s="10"/>
      <c r="P5448" s="11"/>
    </row>
    <row r="5449" spans="15:16" x14ac:dyDescent="0.2">
      <c r="O5449" s="10"/>
      <c r="P5449" s="11"/>
    </row>
    <row r="5450" spans="15:16" x14ac:dyDescent="0.2">
      <c r="O5450" s="10"/>
      <c r="P5450" s="11"/>
    </row>
    <row r="5451" spans="15:16" x14ac:dyDescent="0.2">
      <c r="O5451" s="10"/>
      <c r="P5451" s="11"/>
    </row>
    <row r="5452" spans="15:16" x14ac:dyDescent="0.2">
      <c r="O5452" s="10"/>
      <c r="P5452" s="11"/>
    </row>
    <row r="5453" spans="15:16" x14ac:dyDescent="0.2">
      <c r="O5453" s="10"/>
      <c r="P5453" s="11"/>
    </row>
    <row r="5454" spans="15:16" x14ac:dyDescent="0.2">
      <c r="O5454" s="10"/>
      <c r="P5454" s="11"/>
    </row>
    <row r="5455" spans="15:16" x14ac:dyDescent="0.2">
      <c r="O5455" s="10"/>
      <c r="P5455" s="11"/>
    </row>
    <row r="5456" spans="15:16" x14ac:dyDescent="0.2">
      <c r="O5456" s="10"/>
      <c r="P5456" s="11"/>
    </row>
    <row r="5457" spans="15:16" x14ac:dyDescent="0.2">
      <c r="O5457" s="10"/>
      <c r="P5457" s="11"/>
    </row>
    <row r="5458" spans="15:16" x14ac:dyDescent="0.2">
      <c r="O5458" s="10"/>
      <c r="P5458" s="11"/>
    </row>
    <row r="5459" spans="15:16" x14ac:dyDescent="0.2">
      <c r="O5459" s="10"/>
      <c r="P5459" s="11"/>
    </row>
    <row r="5460" spans="15:16" x14ac:dyDescent="0.2">
      <c r="O5460" s="10"/>
      <c r="P5460" s="11"/>
    </row>
    <row r="5461" spans="15:16" x14ac:dyDescent="0.2">
      <c r="O5461" s="10"/>
      <c r="P5461" s="11"/>
    </row>
    <row r="5462" spans="15:16" x14ac:dyDescent="0.2">
      <c r="O5462" s="10"/>
      <c r="P5462" s="11"/>
    </row>
    <row r="5463" spans="15:16" x14ac:dyDescent="0.2">
      <c r="O5463" s="10"/>
      <c r="P5463" s="11"/>
    </row>
    <row r="5464" spans="15:16" x14ac:dyDescent="0.2">
      <c r="O5464" s="10"/>
      <c r="P5464" s="11"/>
    </row>
    <row r="5465" spans="15:16" x14ac:dyDescent="0.2">
      <c r="O5465" s="10"/>
      <c r="P5465" s="11"/>
    </row>
    <row r="5466" spans="15:16" x14ac:dyDescent="0.2">
      <c r="O5466" s="10"/>
      <c r="P5466" s="11"/>
    </row>
    <row r="5467" spans="15:16" x14ac:dyDescent="0.2">
      <c r="O5467" s="10"/>
      <c r="P5467" s="11"/>
    </row>
    <row r="5468" spans="15:16" x14ac:dyDescent="0.2">
      <c r="O5468" s="10"/>
      <c r="P5468" s="11"/>
    </row>
    <row r="5469" spans="15:16" x14ac:dyDescent="0.2">
      <c r="O5469" s="10"/>
      <c r="P5469" s="11"/>
    </row>
    <row r="5470" spans="15:16" x14ac:dyDescent="0.2">
      <c r="O5470" s="10"/>
      <c r="P5470" s="11"/>
    </row>
    <row r="5471" spans="15:16" x14ac:dyDescent="0.2">
      <c r="O5471" s="10"/>
      <c r="P5471" s="11"/>
    </row>
    <row r="5472" spans="15:16" x14ac:dyDescent="0.2">
      <c r="O5472" s="10"/>
      <c r="P5472" s="11"/>
    </row>
    <row r="5473" spans="15:16" x14ac:dyDescent="0.2">
      <c r="O5473" s="10"/>
      <c r="P5473" s="11"/>
    </row>
    <row r="5474" spans="15:16" x14ac:dyDescent="0.2">
      <c r="O5474" s="10"/>
      <c r="P5474" s="11"/>
    </row>
    <row r="5475" spans="15:16" x14ac:dyDescent="0.2">
      <c r="O5475" s="10"/>
      <c r="P5475" s="11"/>
    </row>
    <row r="5476" spans="15:16" x14ac:dyDescent="0.2">
      <c r="O5476" s="10"/>
      <c r="P5476" s="11"/>
    </row>
    <row r="5477" spans="15:16" x14ac:dyDescent="0.2">
      <c r="O5477" s="10"/>
      <c r="P5477" s="11"/>
    </row>
    <row r="5478" spans="15:16" x14ac:dyDescent="0.2">
      <c r="O5478" s="10"/>
      <c r="P5478" s="11"/>
    </row>
    <row r="5479" spans="15:16" x14ac:dyDescent="0.2">
      <c r="O5479" s="10"/>
      <c r="P5479" s="11"/>
    </row>
    <row r="5480" spans="15:16" x14ac:dyDescent="0.2">
      <c r="O5480" s="10"/>
      <c r="P5480" s="11"/>
    </row>
    <row r="5481" spans="15:16" x14ac:dyDescent="0.2">
      <c r="O5481" s="10"/>
      <c r="P5481" s="11"/>
    </row>
    <row r="5482" spans="15:16" x14ac:dyDescent="0.2">
      <c r="O5482" s="10"/>
      <c r="P5482" s="11"/>
    </row>
    <row r="5483" spans="15:16" x14ac:dyDescent="0.2">
      <c r="O5483" s="10"/>
      <c r="P5483" s="11"/>
    </row>
    <row r="5484" spans="15:16" x14ac:dyDescent="0.2">
      <c r="O5484" s="10"/>
      <c r="P5484" s="11"/>
    </row>
    <row r="5485" spans="15:16" x14ac:dyDescent="0.2">
      <c r="O5485" s="10"/>
      <c r="P5485" s="11"/>
    </row>
    <row r="5486" spans="15:16" x14ac:dyDescent="0.2">
      <c r="O5486" s="10"/>
      <c r="P5486" s="11"/>
    </row>
    <row r="5487" spans="15:16" x14ac:dyDescent="0.2">
      <c r="O5487" s="10"/>
      <c r="P5487" s="11"/>
    </row>
    <row r="5488" spans="15:16" x14ac:dyDescent="0.2">
      <c r="O5488" s="10"/>
      <c r="P5488" s="11"/>
    </row>
    <row r="5489" spans="15:16" x14ac:dyDescent="0.2">
      <c r="O5489" s="10"/>
      <c r="P5489" s="11"/>
    </row>
    <row r="5490" spans="15:16" x14ac:dyDescent="0.2">
      <c r="O5490" s="10"/>
      <c r="P5490" s="11"/>
    </row>
    <row r="5491" spans="15:16" x14ac:dyDescent="0.2">
      <c r="O5491" s="10"/>
      <c r="P5491" s="11"/>
    </row>
    <row r="5492" spans="15:16" x14ac:dyDescent="0.2">
      <c r="O5492" s="10"/>
      <c r="P5492" s="11"/>
    </row>
    <row r="5493" spans="15:16" x14ac:dyDescent="0.2">
      <c r="O5493" s="10"/>
      <c r="P5493" s="11"/>
    </row>
    <row r="5494" spans="15:16" x14ac:dyDescent="0.2">
      <c r="O5494" s="10"/>
      <c r="P5494" s="11"/>
    </row>
    <row r="5495" spans="15:16" x14ac:dyDescent="0.2">
      <c r="O5495" s="10"/>
      <c r="P5495" s="11"/>
    </row>
    <row r="5496" spans="15:16" x14ac:dyDescent="0.2">
      <c r="O5496" s="10"/>
      <c r="P5496" s="11"/>
    </row>
    <row r="5497" spans="15:16" x14ac:dyDescent="0.2">
      <c r="O5497" s="10"/>
      <c r="P5497" s="11"/>
    </row>
    <row r="5498" spans="15:16" x14ac:dyDescent="0.2">
      <c r="O5498" s="10"/>
      <c r="P5498" s="11"/>
    </row>
    <row r="5499" spans="15:16" x14ac:dyDescent="0.2">
      <c r="O5499" s="10"/>
      <c r="P5499" s="11"/>
    </row>
    <row r="5500" spans="15:16" x14ac:dyDescent="0.2">
      <c r="O5500" s="10"/>
      <c r="P5500" s="11"/>
    </row>
    <row r="5501" spans="15:16" x14ac:dyDescent="0.2">
      <c r="O5501" s="10"/>
      <c r="P5501" s="11"/>
    </row>
    <row r="5502" spans="15:16" x14ac:dyDescent="0.2">
      <c r="O5502" s="10"/>
      <c r="P5502" s="11"/>
    </row>
    <row r="5503" spans="15:16" x14ac:dyDescent="0.2">
      <c r="O5503" s="10"/>
      <c r="P5503" s="11"/>
    </row>
    <row r="5504" spans="15:16" x14ac:dyDescent="0.2">
      <c r="O5504" s="10"/>
      <c r="P5504" s="11"/>
    </row>
    <row r="5505" spans="15:16" x14ac:dyDescent="0.2">
      <c r="O5505" s="10"/>
      <c r="P5505" s="11"/>
    </row>
    <row r="5506" spans="15:16" x14ac:dyDescent="0.2">
      <c r="O5506" s="10"/>
      <c r="P5506" s="11"/>
    </row>
    <row r="5507" spans="15:16" x14ac:dyDescent="0.2">
      <c r="O5507" s="10"/>
      <c r="P5507" s="11"/>
    </row>
    <row r="5508" spans="15:16" x14ac:dyDescent="0.2">
      <c r="O5508" s="10"/>
      <c r="P5508" s="11"/>
    </row>
    <row r="5509" spans="15:16" x14ac:dyDescent="0.2">
      <c r="O5509" s="10"/>
      <c r="P5509" s="11"/>
    </row>
    <row r="5510" spans="15:16" x14ac:dyDescent="0.2">
      <c r="O5510" s="10"/>
      <c r="P5510" s="11"/>
    </row>
    <row r="5511" spans="15:16" x14ac:dyDescent="0.2">
      <c r="O5511" s="10"/>
      <c r="P5511" s="11"/>
    </row>
    <row r="5512" spans="15:16" x14ac:dyDescent="0.2">
      <c r="O5512" s="10"/>
      <c r="P5512" s="11"/>
    </row>
    <row r="5513" spans="15:16" x14ac:dyDescent="0.2">
      <c r="O5513" s="10"/>
      <c r="P5513" s="11"/>
    </row>
    <row r="5514" spans="15:16" x14ac:dyDescent="0.2">
      <c r="O5514" s="10"/>
      <c r="P5514" s="11"/>
    </row>
    <row r="5515" spans="15:16" x14ac:dyDescent="0.2">
      <c r="O5515" s="10"/>
      <c r="P5515" s="11"/>
    </row>
    <row r="5516" spans="15:16" x14ac:dyDescent="0.2">
      <c r="O5516" s="10"/>
      <c r="P5516" s="11"/>
    </row>
    <row r="5517" spans="15:16" x14ac:dyDescent="0.2">
      <c r="O5517" s="10"/>
      <c r="P5517" s="11"/>
    </row>
    <row r="5518" spans="15:16" x14ac:dyDescent="0.2">
      <c r="O5518" s="10"/>
      <c r="P5518" s="11"/>
    </row>
    <row r="5519" spans="15:16" x14ac:dyDescent="0.2">
      <c r="O5519" s="10"/>
      <c r="P5519" s="11"/>
    </row>
    <row r="5520" spans="15:16" x14ac:dyDescent="0.2">
      <c r="O5520" s="10"/>
      <c r="P5520" s="11"/>
    </row>
    <row r="5521" spans="15:16" x14ac:dyDescent="0.2">
      <c r="O5521" s="10"/>
      <c r="P5521" s="11"/>
    </row>
    <row r="5522" spans="15:16" x14ac:dyDescent="0.2">
      <c r="O5522" s="10"/>
      <c r="P5522" s="11"/>
    </row>
    <row r="5523" spans="15:16" x14ac:dyDescent="0.2">
      <c r="O5523" s="10"/>
      <c r="P5523" s="11"/>
    </row>
    <row r="5524" spans="15:16" x14ac:dyDescent="0.2">
      <c r="O5524" s="10"/>
      <c r="P5524" s="11"/>
    </row>
    <row r="5525" spans="15:16" x14ac:dyDescent="0.2">
      <c r="O5525" s="10"/>
      <c r="P5525" s="11"/>
    </row>
    <row r="5526" spans="15:16" x14ac:dyDescent="0.2">
      <c r="O5526" s="10"/>
      <c r="P5526" s="11"/>
    </row>
    <row r="5527" spans="15:16" x14ac:dyDescent="0.2">
      <c r="O5527" s="10"/>
      <c r="P5527" s="11"/>
    </row>
    <row r="5528" spans="15:16" x14ac:dyDescent="0.2">
      <c r="O5528" s="10"/>
      <c r="P5528" s="11"/>
    </row>
    <row r="5529" spans="15:16" x14ac:dyDescent="0.2">
      <c r="O5529" s="10"/>
      <c r="P5529" s="11"/>
    </row>
    <row r="5530" spans="15:16" x14ac:dyDescent="0.2">
      <c r="O5530" s="10"/>
      <c r="P5530" s="11"/>
    </row>
    <row r="5531" spans="15:16" x14ac:dyDescent="0.2">
      <c r="O5531" s="10"/>
      <c r="P5531" s="11"/>
    </row>
    <row r="5532" spans="15:16" x14ac:dyDescent="0.2">
      <c r="O5532" s="10"/>
      <c r="P5532" s="11"/>
    </row>
    <row r="5533" spans="15:16" x14ac:dyDescent="0.2">
      <c r="O5533" s="10"/>
      <c r="P5533" s="11"/>
    </row>
    <row r="5534" spans="15:16" x14ac:dyDescent="0.2">
      <c r="O5534" s="10"/>
      <c r="P5534" s="11"/>
    </row>
    <row r="5535" spans="15:16" x14ac:dyDescent="0.2">
      <c r="O5535" s="10"/>
      <c r="P5535" s="11"/>
    </row>
    <row r="5536" spans="15:16" x14ac:dyDescent="0.2">
      <c r="O5536" s="10"/>
      <c r="P5536" s="11"/>
    </row>
    <row r="5537" spans="15:16" x14ac:dyDescent="0.2">
      <c r="O5537" s="10"/>
      <c r="P5537" s="11"/>
    </row>
    <row r="5538" spans="15:16" x14ac:dyDescent="0.2">
      <c r="O5538" s="10"/>
      <c r="P5538" s="11"/>
    </row>
    <row r="5539" spans="15:16" x14ac:dyDescent="0.2">
      <c r="O5539" s="10"/>
      <c r="P5539" s="11"/>
    </row>
    <row r="5540" spans="15:16" x14ac:dyDescent="0.2">
      <c r="O5540" s="10"/>
      <c r="P5540" s="11"/>
    </row>
    <row r="5541" spans="15:16" x14ac:dyDescent="0.2">
      <c r="O5541" s="10"/>
      <c r="P5541" s="11"/>
    </row>
    <row r="5542" spans="15:16" x14ac:dyDescent="0.2">
      <c r="O5542" s="10"/>
      <c r="P5542" s="11"/>
    </row>
    <row r="5543" spans="15:16" x14ac:dyDescent="0.2">
      <c r="O5543" s="10"/>
      <c r="P5543" s="11"/>
    </row>
    <row r="5544" spans="15:16" x14ac:dyDescent="0.2">
      <c r="O5544" s="10"/>
      <c r="P5544" s="11"/>
    </row>
    <row r="5545" spans="15:16" x14ac:dyDescent="0.2">
      <c r="O5545" s="10"/>
      <c r="P5545" s="11"/>
    </row>
    <row r="5546" spans="15:16" x14ac:dyDescent="0.2">
      <c r="O5546" s="10"/>
      <c r="P5546" s="11"/>
    </row>
    <row r="5547" spans="15:16" x14ac:dyDescent="0.2">
      <c r="O5547" s="10"/>
      <c r="P5547" s="11"/>
    </row>
    <row r="5548" spans="15:16" x14ac:dyDescent="0.2">
      <c r="O5548" s="10"/>
      <c r="P5548" s="11"/>
    </row>
    <row r="5549" spans="15:16" x14ac:dyDescent="0.2">
      <c r="O5549" s="10"/>
      <c r="P5549" s="11"/>
    </row>
    <row r="5550" spans="15:16" x14ac:dyDescent="0.2">
      <c r="O5550" s="10"/>
      <c r="P5550" s="11"/>
    </row>
    <row r="5551" spans="15:16" x14ac:dyDescent="0.2">
      <c r="O5551" s="10"/>
      <c r="P5551" s="11"/>
    </row>
    <row r="5552" spans="15:16" x14ac:dyDescent="0.2">
      <c r="O5552" s="10"/>
      <c r="P5552" s="11"/>
    </row>
    <row r="5553" spans="15:16" x14ac:dyDescent="0.2">
      <c r="O5553" s="10"/>
      <c r="P5553" s="11"/>
    </row>
    <row r="5554" spans="15:16" x14ac:dyDescent="0.2">
      <c r="O5554" s="10"/>
      <c r="P5554" s="11"/>
    </row>
    <row r="5555" spans="15:16" x14ac:dyDescent="0.2">
      <c r="O5555" s="10" t="e">
        <f t="shared" ref="O5555:O5563" si="325">ROUND(E5555/D5555*100,0)</f>
        <v>#DIV/0!</v>
      </c>
      <c r="P5555" s="11"/>
    </row>
    <row r="5556" spans="15:16" x14ac:dyDescent="0.2">
      <c r="O5556" s="10" t="e">
        <f t="shared" si="325"/>
        <v>#DIV/0!</v>
      </c>
      <c r="P5556" s="11"/>
    </row>
    <row r="5557" spans="15:16" x14ac:dyDescent="0.2">
      <c r="O5557" s="10" t="e">
        <f t="shared" si="325"/>
        <v>#DIV/0!</v>
      </c>
      <c r="P5557" s="11"/>
    </row>
    <row r="5558" spans="15:16" x14ac:dyDescent="0.2">
      <c r="O5558" s="10" t="e">
        <f t="shared" si="325"/>
        <v>#DIV/0!</v>
      </c>
      <c r="P5558" s="11"/>
    </row>
    <row r="5559" spans="15:16" x14ac:dyDescent="0.2">
      <c r="O5559" s="10" t="e">
        <f t="shared" si="325"/>
        <v>#DIV/0!</v>
      </c>
      <c r="P5559" s="11"/>
    </row>
    <row r="5560" spans="15:16" x14ac:dyDescent="0.2">
      <c r="O5560" s="10" t="e">
        <f t="shared" si="325"/>
        <v>#DIV/0!</v>
      </c>
      <c r="P5560" s="11"/>
    </row>
    <row r="5561" spans="15:16" x14ac:dyDescent="0.2">
      <c r="O5561" s="10" t="e">
        <f t="shared" si="325"/>
        <v>#DIV/0!</v>
      </c>
      <c r="P5561" s="11"/>
    </row>
    <row r="5562" spans="15:16" x14ac:dyDescent="0.2">
      <c r="O5562" s="10" t="e">
        <f t="shared" si="325"/>
        <v>#DIV/0!</v>
      </c>
      <c r="P5562" s="11"/>
    </row>
    <row r="5563" spans="15:16" x14ac:dyDescent="0.2">
      <c r="O5563" s="10" t="e">
        <f t="shared" si="325"/>
        <v>#DIV/0!</v>
      </c>
      <c r="P5563" s="11"/>
    </row>
  </sheetData>
  <autoFilter ref="A1:U4115" xr:uid="{514BB60A-9F61-A04F-B811-9C739FFF2EA4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7" operator="containsText" text="live">
      <formula>NOT(ISERROR(SEARCH("live",F1)))</formula>
    </cfRule>
  </conditionalFormatting>
  <conditionalFormatting sqref="G6">
    <cfRule type="containsText" dxfId="0" priority="6" operator="containsText" text="successful">
      <formula>NOT(ISERROR(SEARCH("successful",G6)))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66773-3815-FC49-8886-6DFFDB64EF4D}">
  <dimension ref="A1:E18"/>
  <sheetViews>
    <sheetView tabSelected="1" topLeftCell="A2" zoomScale="179" zoomScaleNormal="179" workbookViewId="0">
      <selection activeCell="F19" sqref="F19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1" spans="1:5" x14ac:dyDescent="0.2">
      <c r="A1" s="14" t="s">
        <v>8378</v>
      </c>
      <c r="B1" t="s">
        <v>8362</v>
      </c>
    </row>
    <row r="2" spans="1:5" x14ac:dyDescent="0.2">
      <c r="A2" s="14" t="s">
        <v>8401</v>
      </c>
      <c r="B2" t="s">
        <v>8315</v>
      </c>
    </row>
    <row r="4" spans="1:5" x14ac:dyDescent="0.2">
      <c r="A4" s="14" t="s">
        <v>8363</v>
      </c>
      <c r="B4" s="14" t="s">
        <v>8359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30" t="s">
        <v>8372</v>
      </c>
      <c r="B6" s="16">
        <v>56</v>
      </c>
      <c r="C6" s="16">
        <v>33</v>
      </c>
      <c r="D6" s="41">
        <v>7</v>
      </c>
      <c r="E6" s="16">
        <v>96</v>
      </c>
    </row>
    <row r="7" spans="1:5" x14ac:dyDescent="0.2">
      <c r="A7" s="30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30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30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30" t="s">
        <v>8366</v>
      </c>
      <c r="B10" s="39">
        <v>111</v>
      </c>
      <c r="C10" s="40">
        <v>52</v>
      </c>
      <c r="D10" s="16">
        <v>3</v>
      </c>
      <c r="E10" s="16">
        <v>166</v>
      </c>
    </row>
    <row r="11" spans="1:5" x14ac:dyDescent="0.2">
      <c r="A11" s="30" t="s">
        <v>8376</v>
      </c>
      <c r="B11" s="39">
        <v>100</v>
      </c>
      <c r="C11" s="40">
        <v>49</v>
      </c>
      <c r="D11" s="16">
        <v>4</v>
      </c>
      <c r="E11" s="16">
        <v>153</v>
      </c>
    </row>
    <row r="12" spans="1:5" x14ac:dyDescent="0.2">
      <c r="A12" s="30" t="s">
        <v>8367</v>
      </c>
      <c r="B12" s="39">
        <v>87</v>
      </c>
      <c r="C12" s="40">
        <v>50</v>
      </c>
      <c r="D12" s="16">
        <v>1</v>
      </c>
      <c r="E12" s="16">
        <v>138</v>
      </c>
    </row>
    <row r="13" spans="1:5" x14ac:dyDescent="0.2">
      <c r="A13" s="30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30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30" t="s">
        <v>8370</v>
      </c>
      <c r="B15" s="16">
        <v>65</v>
      </c>
      <c r="C15" s="40">
        <v>50</v>
      </c>
      <c r="D15" s="16"/>
      <c r="E15" s="16">
        <v>115</v>
      </c>
    </row>
    <row r="16" spans="1:5" x14ac:dyDescent="0.2">
      <c r="A16" s="30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30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30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A02EE-5F18-A04F-9F57-563CF09B980F}">
  <dimension ref="A1:J42"/>
  <sheetViews>
    <sheetView topLeftCell="A5" zoomScale="142" zoomScaleNormal="177" workbookViewId="0">
      <selection activeCell="B14" sqref="B14"/>
    </sheetView>
  </sheetViews>
  <sheetFormatPr baseColWidth="10" defaultRowHeight="15" x14ac:dyDescent="0.2"/>
  <cols>
    <col min="1" max="1" width="16.33203125" style="11" bestFit="1" customWidth="1"/>
    <col min="2" max="2" width="20.6640625" style="11" bestFit="1" customWidth="1"/>
    <col min="3" max="3" width="17.83203125" style="11" bestFit="1" customWidth="1"/>
    <col min="4" max="4" width="20" style="11" bestFit="1" customWidth="1"/>
    <col min="5" max="5" width="16.6640625" style="11" bestFit="1" customWidth="1"/>
    <col min="6" max="6" width="22.6640625" style="11" bestFit="1" customWidth="1"/>
    <col min="7" max="7" width="20" style="11" bestFit="1" customWidth="1"/>
    <col min="8" max="8" width="22.6640625" style="11" bestFit="1" customWidth="1"/>
    <col min="9" max="16384" width="10.83203125" style="11"/>
  </cols>
  <sheetData>
    <row r="1" spans="1:10" x14ac:dyDescent="0.2">
      <c r="A1" s="31" t="s">
        <v>8382</v>
      </c>
      <c r="B1" s="36" t="s">
        <v>8402</v>
      </c>
      <c r="C1" s="36" t="s">
        <v>8403</v>
      </c>
      <c r="D1" s="36" t="s">
        <v>8404</v>
      </c>
      <c r="E1" s="36" t="s">
        <v>8405</v>
      </c>
      <c r="F1" s="37" t="s">
        <v>8406</v>
      </c>
      <c r="G1" s="35" t="s">
        <v>8407</v>
      </c>
      <c r="H1" s="38" t="s">
        <v>8408</v>
      </c>
    </row>
    <row r="2" spans="1:10" x14ac:dyDescent="0.2">
      <c r="A2" s="34" t="s">
        <v>8409</v>
      </c>
      <c r="B2" s="32">
        <f>COUNTIFS(Kickstarter!$D2:$D4115,"&lt;1000",Kickstarter!$F2:$F4115,"successful",Kickstarter!$R2:R$4115,"plays")</f>
        <v>90</v>
      </c>
      <c r="C2" s="34">
        <f>COUNTIFS(Kickstarter!$D2:$D4115,"&lt;1000",Kickstarter!$F2:$F4115,"failed",Kickstarter!$R2:$R4115,"plays")</f>
        <v>52</v>
      </c>
      <c r="D2" s="32">
        <f>COUNTIFS(Kickstarter!$D2:$D4115,"&lt;1000",Kickstarter!$F2:$F4115,"canceled",Kickstarter!$R2:$R4115,"plays")</f>
        <v>0</v>
      </c>
      <c r="E2" s="32">
        <f t="shared" ref="E2:E13" si="0">SUM(B2:D2)</f>
        <v>142</v>
      </c>
      <c r="F2" s="46">
        <f t="shared" ref="F2:F13" si="1">B2/E2</f>
        <v>0.63380281690140849</v>
      </c>
      <c r="G2" s="47">
        <f t="shared" ref="G2:G13" si="2">C2/E2</f>
        <v>0.36619718309859156</v>
      </c>
      <c r="H2" s="33">
        <f t="shared" ref="H2:H13" si="3">D2/E2</f>
        <v>0</v>
      </c>
    </row>
    <row r="3" spans="1:10" x14ac:dyDescent="0.2">
      <c r="A3" s="34" t="s">
        <v>8410</v>
      </c>
      <c r="B3" s="32">
        <f>COUNTIFS(Kickstarter!$D2:$D4115,"&gt;=1000",Kickstarter!$D2:$D4115,"&lt;=4999",Kickstarter!$F2:$F4115,"successful",Kickstarter!$R2:R$4115,"plays")</f>
        <v>229</v>
      </c>
      <c r="C3" s="34">
        <f>COUNTIFS(Kickstarter!$D2:$D4115,"&gt;=1000",Kickstarter!$D2:$D4115,"&lt;=4999",Kickstarter!$F2:$F4115,"failed",Kickstarter!$R2:R$4115,"plays")</f>
        <v>84</v>
      </c>
      <c r="D3" s="32">
        <f>COUNTIFS(Kickstarter!$D2:$D4115,"&gt;=1000",Kickstarter!$D2:$D4115,"&lt;=4999",Kickstarter!$F2:$F4115,"canceled",Kickstarter!$R2:R$4115,"plays")</f>
        <v>0</v>
      </c>
      <c r="E3" s="32">
        <f t="shared" si="0"/>
        <v>313</v>
      </c>
      <c r="F3" s="42">
        <f t="shared" si="1"/>
        <v>0.73162939297124596</v>
      </c>
      <c r="G3" s="47">
        <f t="shared" si="2"/>
        <v>0.26837060702875398</v>
      </c>
      <c r="H3" s="33">
        <f t="shared" si="3"/>
        <v>0</v>
      </c>
    </row>
    <row r="4" spans="1:10" x14ac:dyDescent="0.2">
      <c r="A4" s="34" t="s">
        <v>8411</v>
      </c>
      <c r="B4" s="32">
        <f>COUNTIFS(Kickstarter!$D2:$D4115,"&gt;=5000",Kickstarter!$D2:$D4115,"&lt;=9999",Kickstarter!$F2:$F4115,"successful",Kickstarter!$R2:R$4115,"plays")</f>
        <v>117</v>
      </c>
      <c r="C4" s="32">
        <f>COUNTIFS(Kickstarter!$D2:$D4115,"&gt;=5000",Kickstarter!$D2:$D4115,"&lt;=9999",Kickstarter!$F2:$F4115,"failed",Kickstarter!$R2:R$4115,"plays")</f>
        <v>59</v>
      </c>
      <c r="D4" s="32">
        <f>COUNTIFS(Kickstarter!$D2:$D4115,"&gt;=5000",Kickstarter!$D2:$D4115,"&lt;=9999",Kickstarter!$F2:$F4115,"canceled",Kickstarter!$R2:R$4115,"plays")</f>
        <v>0</v>
      </c>
      <c r="E4" s="32">
        <f t="shared" si="0"/>
        <v>176</v>
      </c>
      <c r="F4" s="46">
        <f t="shared" si="1"/>
        <v>0.66477272727272729</v>
      </c>
      <c r="G4" s="47">
        <f t="shared" si="2"/>
        <v>0.33522727272727271</v>
      </c>
      <c r="H4" s="33">
        <f t="shared" si="3"/>
        <v>0</v>
      </c>
    </row>
    <row r="5" spans="1:10" x14ac:dyDescent="0.2">
      <c r="A5" s="34" t="s">
        <v>8412</v>
      </c>
      <c r="B5" s="32">
        <f>COUNTIFS(Kickstarter!$D2:$D4115,"&gt;=10000",Kickstarter!$D2:$D4115,"&lt;=14999",Kickstarter!$F2:$F4115,"successful",Kickstarter!$R2:R$4115,"plays")</f>
        <v>57</v>
      </c>
      <c r="C5" s="32">
        <f>COUNTIFS(Kickstarter!$D2:$D4115,"&gt;=10000",Kickstarter!$D2:$D4115,"&lt;=14999",Kickstarter!$F2:$F4115,"failed",Kickstarter!$R2:R$4115,"plays")</f>
        <v>36</v>
      </c>
      <c r="D5" s="32">
        <f>COUNTIFS(Kickstarter!$D2:$D4115,"&gt;=10000",Kickstarter!$D2:$D4115,"&lt;=14999",Kickstarter!$F2:$F4115,"canceled",Kickstarter!$R2:R$4115,"plays")</f>
        <v>0</v>
      </c>
      <c r="E5" s="32">
        <f t="shared" si="0"/>
        <v>93</v>
      </c>
      <c r="F5" s="46">
        <f t="shared" si="1"/>
        <v>0.61290322580645162</v>
      </c>
      <c r="G5" s="47">
        <f t="shared" si="2"/>
        <v>0.38709677419354838</v>
      </c>
      <c r="H5" s="33">
        <f t="shared" si="3"/>
        <v>0</v>
      </c>
    </row>
    <row r="6" spans="1:10" x14ac:dyDescent="0.2">
      <c r="A6" s="34" t="s">
        <v>8413</v>
      </c>
      <c r="B6" s="32">
        <f>COUNTIFS(Kickstarter!$D2:$D4115,"&gt;=15000",Kickstarter!$D2:$D4115,"&lt;=19999",Kickstarter!$F2:$F4115,"successful",Kickstarter!$R2:R$4115,"plays")</f>
        <v>34</v>
      </c>
      <c r="C6" s="34">
        <f>COUNTIFS(Kickstarter!$D2:$D4115,"&gt;=15000",Kickstarter!$D2:$D4115,"&lt;=19999",Kickstarter!$F2:$F4115,"failed",Kickstarter!$R2:R$4115,"plays")</f>
        <v>18</v>
      </c>
      <c r="D6" s="32">
        <f>COUNTIFS(Kickstarter!$D2:$D4115,"&gt;=15000",Kickstarter!$D2:$D4115,"&lt;=19999",Kickstarter!$F2:$F4115,"canceled",Kickstarter!$R2:R$4115,"plays")</f>
        <v>0</v>
      </c>
      <c r="E6" s="32">
        <f t="shared" si="0"/>
        <v>52</v>
      </c>
      <c r="F6" s="46">
        <f t="shared" si="1"/>
        <v>0.65384615384615385</v>
      </c>
      <c r="G6" s="47">
        <f t="shared" si="2"/>
        <v>0.34615384615384615</v>
      </c>
      <c r="H6" s="33">
        <f t="shared" si="3"/>
        <v>0</v>
      </c>
    </row>
    <row r="7" spans="1:10" x14ac:dyDescent="0.2">
      <c r="A7" s="34" t="s">
        <v>8414</v>
      </c>
      <c r="B7" s="32">
        <f>COUNTIFS(Kickstarter!$D2:$D4115,"&gt;=20000",Kickstarter!$D2:$D4115,"&lt;=24999",Kickstarter!$F2:$F4115,"successful",Kickstarter!$R2:R$4115,"plays")</f>
        <v>25</v>
      </c>
      <c r="C7" s="34">
        <f>COUNTIFS(Kickstarter!$D2:$D4115,"&gt;=20000",Kickstarter!$D2:$D4115,"&lt;=24999",Kickstarter!$F2:$F4115,"failed",Kickstarter!$R2:R$4115,"plays")</f>
        <v>11</v>
      </c>
      <c r="D7" s="32">
        <f>COUNTIFS(Kickstarter!$D2:$D4115,"&gt;=20000",Kickstarter!$D2:$D4115,"&lt;=24999",Kickstarter!$F2:$F4115,"canceled",Kickstarter!$R2:R$4115,"plays")</f>
        <v>0</v>
      </c>
      <c r="E7" s="32">
        <f t="shared" si="0"/>
        <v>36</v>
      </c>
      <c r="F7" s="46">
        <f t="shared" si="1"/>
        <v>0.69444444444444442</v>
      </c>
      <c r="G7" s="47">
        <f t="shared" si="2"/>
        <v>0.30555555555555558</v>
      </c>
      <c r="H7" s="33">
        <f t="shared" si="3"/>
        <v>0</v>
      </c>
    </row>
    <row r="8" spans="1:10" x14ac:dyDescent="0.2">
      <c r="A8" s="34" t="s">
        <v>8415</v>
      </c>
      <c r="B8" s="32">
        <f>COUNTIFS(Kickstarter!$D2:$D4115,"&gt;=25000",Kickstarter!$D2:$D4115,"&lt;=29999",Kickstarter!$F2:$F4115,"successful",Kickstarter!$R2:R$4115,"plays")</f>
        <v>20</v>
      </c>
      <c r="C8" s="34">
        <f>COUNTIFS(Kickstarter!$D2:$D4115,"&gt;=25000",Kickstarter!$D2:$D4115,"&lt;=29999",Kickstarter!$F2:$F4115,"failed",Kickstarter!$R2:R$4115,"plays")</f>
        <v>18</v>
      </c>
      <c r="D8" s="32">
        <f>COUNTIFS(Kickstarter!$D2:$D4115,"&gt;=25000",Kickstarter!$D2:$D4115,"&lt;=29999",Kickstarter!$F2:$F4115,"canceled",Kickstarter!$R2:R$4115,"plays")</f>
        <v>0</v>
      </c>
      <c r="E8" s="32">
        <f t="shared" si="0"/>
        <v>38</v>
      </c>
      <c r="F8" s="46">
        <f t="shared" si="1"/>
        <v>0.52631578947368418</v>
      </c>
      <c r="G8" s="43">
        <f t="shared" si="2"/>
        <v>0.47368421052631576</v>
      </c>
      <c r="H8" s="33">
        <f t="shared" si="3"/>
        <v>0</v>
      </c>
    </row>
    <row r="9" spans="1:10" x14ac:dyDescent="0.2">
      <c r="A9" s="34" t="s">
        <v>8416</v>
      </c>
      <c r="B9" s="32">
        <f>COUNTIFS(Kickstarter!$D2:$D4115,"&gt;=30000",Kickstarter!$D2:$D4115,"&lt;=34999",Kickstarter!$F2:$F4115,"successful",Kickstarter!$R2:R$4115,"plays")</f>
        <v>11</v>
      </c>
      <c r="C9" s="34">
        <f>COUNTIFS(Kickstarter!$D2:$D4115,"&gt;=30000",Kickstarter!$D2:$D4115,"&lt;=34999",Kickstarter!$F2:$F4115,"failed",Kickstarter!$R2:R$4115,"plays")</f>
        <v>11</v>
      </c>
      <c r="D9" s="32">
        <f>COUNTIFS(Kickstarter!$D2:$D4115,"&gt;=30000",Kickstarter!$D2:$D4115,"&lt;=34999",Kickstarter!$F2:$F4115,"canceled",Kickstarter!$R2:R$4115,"plays")</f>
        <v>0</v>
      </c>
      <c r="E9" s="32">
        <f t="shared" si="0"/>
        <v>22</v>
      </c>
      <c r="F9" s="46">
        <f t="shared" si="1"/>
        <v>0.5</v>
      </c>
      <c r="G9" s="43">
        <f t="shared" si="2"/>
        <v>0.5</v>
      </c>
      <c r="H9" s="33">
        <f t="shared" si="3"/>
        <v>0</v>
      </c>
    </row>
    <row r="10" spans="1:10" x14ac:dyDescent="0.2">
      <c r="A10" s="34" t="s">
        <v>8417</v>
      </c>
      <c r="B10" s="32">
        <f>COUNTIFS(Kickstarter!$D2:$D4115,"&gt;=35000",Kickstarter!$D2:$D4115,"&lt;=39999",Kickstarter!$F2:$F4115,"successful",Kickstarter!$R2:R$4115,"plays")</f>
        <v>7</v>
      </c>
      <c r="C10" s="34">
        <f>COUNTIFS(Kickstarter!$D2:$D4115,"&gt;=35000",Kickstarter!$D2:$D4115,"&lt;=39999",Kickstarter!$F2:$F4115,"failed",Kickstarter!$R2:R$4115,"plays")</f>
        <v>4</v>
      </c>
      <c r="D10" s="32">
        <f>COUNTIFS(Kickstarter!$D2:$D4115,"&gt;=35000",Kickstarter!$D2:$D4115,"&lt;=39999",Kickstarter!$F2:$F4115,"canceled",Kickstarter!$R2:R$4115,"plays")</f>
        <v>0</v>
      </c>
      <c r="E10" s="32">
        <f t="shared" si="0"/>
        <v>11</v>
      </c>
      <c r="F10" s="46">
        <f t="shared" si="1"/>
        <v>0.63636363636363635</v>
      </c>
      <c r="G10" s="47">
        <f t="shared" si="2"/>
        <v>0.36363636363636365</v>
      </c>
      <c r="H10" s="33">
        <f t="shared" si="3"/>
        <v>0</v>
      </c>
    </row>
    <row r="11" spans="1:10" x14ac:dyDescent="0.2">
      <c r="A11" s="34" t="s">
        <v>8418</v>
      </c>
      <c r="B11" s="32">
        <f>COUNTIFS(Kickstarter!$D2:$D4115,"&gt;=40000",Kickstarter!$D2:$D4115,"&lt;=44999",Kickstarter!$F2:$F4115,"successful",Kickstarter!$R2:R$4115,"plays")</f>
        <v>4</v>
      </c>
      <c r="C11" s="34">
        <f>COUNTIFS(Kickstarter!$D2:$D4115,"&gt;=40000",Kickstarter!$D2:$D4115,"&lt;=44999",Kickstarter!$F2:$F4115,"failed",Kickstarter!$R2:R$4115,"plays")</f>
        <v>3</v>
      </c>
      <c r="D11" s="32">
        <f>COUNTIFS(Kickstarter!$D2:$D4115,"&gt;=40000",Kickstarter!$D2:$D4115,"&lt;=44999",Kickstarter!$F2:$F4115,"canceled",Kickstarter!$R2:R$4115,"plays")</f>
        <v>0</v>
      </c>
      <c r="E11" s="32">
        <f t="shared" si="0"/>
        <v>7</v>
      </c>
      <c r="F11" s="46">
        <f t="shared" si="1"/>
        <v>0.5714285714285714</v>
      </c>
      <c r="G11" s="43">
        <f t="shared" si="2"/>
        <v>0.42857142857142855</v>
      </c>
      <c r="H11" s="33">
        <f t="shared" si="3"/>
        <v>0</v>
      </c>
    </row>
    <row r="12" spans="1:10" x14ac:dyDescent="0.2">
      <c r="A12" s="34" t="s">
        <v>8419</v>
      </c>
      <c r="B12" s="32">
        <f>COUNTIFS(Kickstarter!$D2:$D4115,"&gt;=45000",Kickstarter!$D2:$D4115,"&lt;=49999",Kickstarter!$F2:$F4115,"successful",Kickstarter!$R2:R$4115,"plays")</f>
        <v>1</v>
      </c>
      <c r="C12" s="34">
        <f>COUNTIFS(Kickstarter!$D2:$D4115,"&gt;=45000",Kickstarter!$D2:$D4115,"&lt;=49999",Kickstarter!$F2:$F4115,"failed",Kickstarter!$R2:R$4115,"plays")</f>
        <v>0</v>
      </c>
      <c r="D12" s="32">
        <f>COUNTIFS(Kickstarter!$D2:$D4115,"&gt;=45000",Kickstarter!$D2:$D4115,"&lt;=49999",Kickstarter!$F2:$F4115,"canceled",Kickstarter!$R2:R$4115,"plays")</f>
        <v>0</v>
      </c>
      <c r="E12" s="32">
        <f t="shared" si="0"/>
        <v>1</v>
      </c>
      <c r="F12" s="42">
        <f t="shared" si="1"/>
        <v>1</v>
      </c>
      <c r="G12" s="47">
        <f t="shared" si="2"/>
        <v>0</v>
      </c>
      <c r="H12" s="33">
        <f t="shared" si="3"/>
        <v>0</v>
      </c>
    </row>
    <row r="13" spans="1:10" x14ac:dyDescent="0.2">
      <c r="A13" s="34" t="s">
        <v>8420</v>
      </c>
      <c r="B13" s="32">
        <f>COUNTIFS(Kickstarter!$D2:$D4115,"&gt;=50000",Kickstarter!$F2:$F4115,"successful",Kickstarter!$R2:R$4115,"plays")</f>
        <v>99</v>
      </c>
      <c r="C13" s="34">
        <f>COUNTIFS(Kickstarter!$D2:$D4115,".=50000",Kickstarter!$F2:$F4115,"failed",Kickstarter!$R2:$R4115,"plays")</f>
        <v>0</v>
      </c>
      <c r="D13" s="32">
        <f>COUNTIFS(Kickstarter!$D2:$D4115,".=50000",Kickstarter!$F2:$F4115,"canceled",Kickstarter!$R2:$R4115,"plays")</f>
        <v>0</v>
      </c>
      <c r="E13" s="32">
        <f t="shared" si="0"/>
        <v>99</v>
      </c>
      <c r="F13" s="42">
        <f t="shared" si="1"/>
        <v>1</v>
      </c>
      <c r="G13" s="47">
        <f t="shared" si="2"/>
        <v>0</v>
      </c>
      <c r="H13" s="33">
        <f t="shared" si="3"/>
        <v>0</v>
      </c>
      <c r="J13" s="44"/>
    </row>
    <row r="14" spans="1:10" x14ac:dyDescent="0.2">
      <c r="J14" s="44"/>
    </row>
    <row r="15" spans="1:10" x14ac:dyDescent="0.2">
      <c r="J15" s="44"/>
    </row>
    <row r="16" spans="1:10" x14ac:dyDescent="0.2">
      <c r="D16" s="44"/>
      <c r="J16" s="44"/>
    </row>
    <row r="17" spans="4:10" x14ac:dyDescent="0.2">
      <c r="D17" s="44"/>
      <c r="I17" s="45"/>
      <c r="J17" s="44"/>
    </row>
    <row r="18" spans="4:10" x14ac:dyDescent="0.2">
      <c r="D18" s="44"/>
      <c r="J18" s="44"/>
    </row>
    <row r="19" spans="4:10" x14ac:dyDescent="0.2">
      <c r="D19" s="44"/>
      <c r="J19" s="44"/>
    </row>
    <row r="20" spans="4:10" x14ac:dyDescent="0.2">
      <c r="D20" s="44"/>
      <c r="J20" s="44"/>
    </row>
    <row r="21" spans="4:10" x14ac:dyDescent="0.2">
      <c r="D21" s="44"/>
      <c r="J21" s="44"/>
    </row>
    <row r="22" spans="4:10" x14ac:dyDescent="0.2">
      <c r="D22" s="44"/>
      <c r="J22" s="44"/>
    </row>
    <row r="23" spans="4:10" x14ac:dyDescent="0.2">
      <c r="D23" s="44"/>
      <c r="J23" s="44"/>
    </row>
    <row r="24" spans="4:10" x14ac:dyDescent="0.2">
      <c r="D24" s="44"/>
    </row>
    <row r="25" spans="4:10" x14ac:dyDescent="0.2">
      <c r="D25" s="44"/>
    </row>
    <row r="26" spans="4:10" x14ac:dyDescent="0.2">
      <c r="D26" s="44"/>
    </row>
    <row r="27" spans="4:10" x14ac:dyDescent="0.2">
      <c r="D27" s="44"/>
    </row>
    <row r="31" spans="4:10" x14ac:dyDescent="0.2">
      <c r="D31" s="44"/>
    </row>
    <row r="32" spans="4:10" x14ac:dyDescent="0.2">
      <c r="D32" s="44"/>
    </row>
    <row r="33" spans="4:4" x14ac:dyDescent="0.2">
      <c r="D33" s="44"/>
    </row>
    <row r="34" spans="4:4" x14ac:dyDescent="0.2">
      <c r="D34" s="44"/>
    </row>
    <row r="35" spans="4:4" x14ac:dyDescent="0.2">
      <c r="D35" s="44"/>
    </row>
    <row r="36" spans="4:4" x14ac:dyDescent="0.2">
      <c r="D36" s="44"/>
    </row>
    <row r="37" spans="4:4" x14ac:dyDescent="0.2">
      <c r="D37" s="44"/>
    </row>
    <row r="38" spans="4:4" x14ac:dyDescent="0.2">
      <c r="D38" s="44"/>
    </row>
    <row r="39" spans="4:4" x14ac:dyDescent="0.2">
      <c r="D39" s="44"/>
    </row>
    <row r="40" spans="4:4" x14ac:dyDescent="0.2">
      <c r="D40" s="44"/>
    </row>
    <row r="41" spans="4:4" x14ac:dyDescent="0.2">
      <c r="D41" s="44"/>
    </row>
    <row r="42" spans="4:4" x14ac:dyDescent="0.2">
      <c r="D42" s="44"/>
    </row>
  </sheetData>
  <autoFilter ref="A1:H13" xr:uid="{AB6A946D-E2D2-6A49-AB3B-650A1773BE65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5D07-C170-4B46-B029-9C3BF52FE680}">
  <dimension ref="A1:C18"/>
  <sheetViews>
    <sheetView zoomScale="136" zoomScaleNormal="136" workbookViewId="0">
      <selection activeCell="C21" sqref="C21"/>
    </sheetView>
  </sheetViews>
  <sheetFormatPr baseColWidth="10" defaultRowHeight="15" x14ac:dyDescent="0.2"/>
  <cols>
    <col min="1" max="1" width="23.6640625" style="18" bestFit="1" customWidth="1"/>
    <col min="2" max="2" width="21.83203125" style="18" bestFit="1" customWidth="1"/>
    <col min="3" max="3" width="23.5" style="18" bestFit="1" customWidth="1"/>
    <col min="4" max="16384" width="10.83203125" style="18"/>
  </cols>
  <sheetData>
    <row r="1" spans="1:3" x14ac:dyDescent="0.2">
      <c r="B1" s="1" t="s">
        <v>8390</v>
      </c>
      <c r="C1" s="1" t="s">
        <v>8391</v>
      </c>
    </row>
    <row r="2" spans="1:3" x14ac:dyDescent="0.2">
      <c r="A2" s="9" t="s">
        <v>8386</v>
      </c>
      <c r="B2" s="28" t="e">
        <f>AVERAGE(#REF!)</f>
        <v>#REF!</v>
      </c>
      <c r="C2" s="28" t="e">
        <f>AVERAGE(#REF!)</f>
        <v>#REF!</v>
      </c>
    </row>
    <row r="3" spans="1:3" x14ac:dyDescent="0.2">
      <c r="A3" s="9" t="s">
        <v>8387</v>
      </c>
      <c r="B3" s="28" t="e">
        <f>MEDIAN(#REF!)</f>
        <v>#REF!</v>
      </c>
      <c r="C3" s="28" t="e">
        <f>MEDIAN(#REF!)</f>
        <v>#REF!</v>
      </c>
    </row>
    <row r="4" spans="1:3" x14ac:dyDescent="0.2">
      <c r="A4" s="9" t="s">
        <v>8392</v>
      </c>
      <c r="B4" s="28" t="e">
        <f>_xlfn.STDEV.P(#REF!)</f>
        <v>#REF!</v>
      </c>
      <c r="C4" s="28" t="e">
        <f>_xlfn.STDEV.P(#REF!)</f>
        <v>#REF!</v>
      </c>
    </row>
    <row r="5" spans="1:3" x14ac:dyDescent="0.2">
      <c r="A5" s="9" t="s">
        <v>8393</v>
      </c>
      <c r="B5" s="28" t="e">
        <f>_xlfn.QUARTILE.EXC(#REF!, 3)</f>
        <v>#REF!</v>
      </c>
      <c r="C5" s="28" t="e">
        <f>_xlfn.QUARTILE.EXC(#REF!, 3)</f>
        <v>#REF!</v>
      </c>
    </row>
    <row r="6" spans="1:3" x14ac:dyDescent="0.2">
      <c r="A6" s="9" t="s">
        <v>8394</v>
      </c>
      <c r="B6" s="28" t="e">
        <f>_xlfn.QUARTILE.EXC(#REF!, 1)</f>
        <v>#REF!</v>
      </c>
      <c r="C6" s="28" t="e">
        <f>_xlfn.QUARTILE.EXC(#REF!, 1)</f>
        <v>#REF!</v>
      </c>
    </row>
    <row r="7" spans="1:3" x14ac:dyDescent="0.2">
      <c r="A7" s="9" t="s">
        <v>8395</v>
      </c>
      <c r="B7" s="28" t="e">
        <f>B5-B6</f>
        <v>#REF!</v>
      </c>
      <c r="C7" s="28" t="e">
        <f>C5-C6</f>
        <v>#REF!</v>
      </c>
    </row>
    <row r="8" spans="1:3" x14ac:dyDescent="0.2">
      <c r="A8" s="9"/>
      <c r="B8" s="28"/>
      <c r="C8" s="28"/>
    </row>
    <row r="9" spans="1:3" x14ac:dyDescent="0.2">
      <c r="A9" s="9"/>
      <c r="B9" s="28"/>
      <c r="C9" s="28"/>
    </row>
    <row r="10" spans="1:3" x14ac:dyDescent="0.2">
      <c r="A10" s="9"/>
      <c r="B10" s="29"/>
      <c r="C10" s="29"/>
    </row>
    <row r="11" spans="1:3" x14ac:dyDescent="0.2">
      <c r="A11" s="9"/>
      <c r="B11" s="28"/>
      <c r="C11" s="28"/>
    </row>
    <row r="12" spans="1:3" x14ac:dyDescent="0.2">
      <c r="A12" s="9" t="s">
        <v>8388</v>
      </c>
      <c r="B12" s="28" t="e">
        <f>AVERAGE(#REF!)</f>
        <v>#REF!</v>
      </c>
      <c r="C12" s="28" t="e">
        <f>AVERAGE(#REF!)</f>
        <v>#REF!</v>
      </c>
    </row>
    <row r="13" spans="1:3" x14ac:dyDescent="0.2">
      <c r="A13" s="9" t="s">
        <v>8389</v>
      </c>
      <c r="B13" s="28" t="e">
        <f>MEDIAN(#REF!)</f>
        <v>#REF!</v>
      </c>
      <c r="C13" s="28" t="e">
        <f>MEDIAN(#REF!)</f>
        <v>#REF!</v>
      </c>
    </row>
    <row r="14" spans="1:3" x14ac:dyDescent="0.2">
      <c r="A14" s="9" t="s">
        <v>8396</v>
      </c>
      <c r="B14" s="28" t="e">
        <f>_xlfn.STDEV.P(#REF!)</f>
        <v>#REF!</v>
      </c>
      <c r="C14" s="28" t="e">
        <f>_xlfn.STDEV.P(#REF!)</f>
        <v>#REF!</v>
      </c>
    </row>
    <row r="15" spans="1:3" x14ac:dyDescent="0.2">
      <c r="A15" s="9" t="s">
        <v>8397</v>
      </c>
      <c r="B15" s="28" t="e">
        <f>_xlfn.QUARTILE.EXC(#REF!, 3)</f>
        <v>#REF!</v>
      </c>
      <c r="C15" s="28" t="e">
        <f>_xlfn.QUARTILE.EXC(#REF!, 3)</f>
        <v>#REF!</v>
      </c>
    </row>
    <row r="16" spans="1:3" x14ac:dyDescent="0.2">
      <c r="A16" s="9" t="s">
        <v>8398</v>
      </c>
      <c r="B16" s="28" t="e">
        <f>_xlfn.QUARTILE.EXC(#REF!, 1)</f>
        <v>#REF!</v>
      </c>
      <c r="C16" s="28" t="e">
        <f>_xlfn.QUARTILE.EXC(#REF!, 1)</f>
        <v>#REF!</v>
      </c>
    </row>
    <row r="17" spans="1:3" x14ac:dyDescent="0.2">
      <c r="A17" s="9" t="s">
        <v>8399</v>
      </c>
      <c r="B17" s="28" t="e">
        <f>B15-B16</f>
        <v>#REF!</v>
      </c>
      <c r="C17" s="28" t="e">
        <f>C15-C16</f>
        <v>#REF!</v>
      </c>
    </row>
    <row r="18" spans="1:3" x14ac:dyDescent="0.2">
      <c r="A18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47F8-CF76-AA48-BE07-D8E5E4727F2F}">
  <dimension ref="A1:F6"/>
  <sheetViews>
    <sheetView workbookViewId="0">
      <selection activeCell="B18" sqref="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8359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4D11-34D5-224E-8D6D-E5DDA6F8A4D7}">
  <dimension ref="A1:E7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8362</v>
      </c>
    </row>
    <row r="4" spans="1:5" x14ac:dyDescent="0.2">
      <c r="A4" s="14" t="s">
        <v>8363</v>
      </c>
      <c r="B4" s="14" t="s">
        <v>8359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5" t="s">
        <v>8269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85DAD-300C-B648-951F-BF83D43C6E18}">
  <dimension ref="A2:F19"/>
  <sheetViews>
    <sheetView workbookViewId="0">
      <selection activeCell="U16" sqref="U16"/>
    </sheetView>
  </sheetViews>
  <sheetFormatPr baseColWidth="10" defaultRowHeight="15" x14ac:dyDescent="0.2"/>
  <cols>
    <col min="1" max="1" width="2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8378</v>
      </c>
      <c r="B2" t="s">
        <v>8362</v>
      </c>
    </row>
    <row r="3" spans="1:6" x14ac:dyDescent="0.2">
      <c r="A3" s="14" t="s">
        <v>8379</v>
      </c>
      <c r="B3" t="s">
        <v>8315</v>
      </c>
    </row>
    <row r="5" spans="1:6" x14ac:dyDescent="0.2">
      <c r="A5" s="14" t="s">
        <v>8363</v>
      </c>
      <c r="B5" s="14" t="s">
        <v>8359</v>
      </c>
    </row>
    <row r="6" spans="1:6" x14ac:dyDescent="0.2">
      <c r="A6" s="14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5" t="s">
        <v>8372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">
      <c r="A8" s="15" t="s">
        <v>8373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">
      <c r="A9" s="15" t="s">
        <v>8374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">
      <c r="A10" s="15" t="s">
        <v>8375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">
      <c r="A11" s="15" t="s">
        <v>8366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">
      <c r="A12" s="15" t="s">
        <v>8376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">
      <c r="A13" s="15" t="s">
        <v>8367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">
      <c r="A14" s="15" t="s">
        <v>8368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">
      <c r="A15" s="15" t="s">
        <v>8369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">
      <c r="A16" s="15" t="s">
        <v>8370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">
      <c r="A17" s="15" t="s">
        <v>8371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">
      <c r="A18" s="15" t="s">
        <v>8377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">
      <c r="A19" s="15" t="s">
        <v>8360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2F57-F37D-8C42-B1F0-0D37796CD944}">
  <dimension ref="A1:F6"/>
  <sheetViews>
    <sheetView zoomScale="169" zoomScaleNormal="169" workbookViewId="0">
      <selection activeCell="A9" sqref="A9"/>
    </sheetView>
  </sheetViews>
  <sheetFormatPr baseColWidth="10" defaultRowHeight="15" x14ac:dyDescent="0.2"/>
  <cols>
    <col min="1" max="1" width="28.6640625" style="11" bestFit="1" customWidth="1"/>
    <col min="2" max="2" width="41" style="11" customWidth="1"/>
    <col min="3" max="3" width="11.83203125" bestFit="1" customWidth="1"/>
    <col min="4" max="4" width="11" bestFit="1" customWidth="1"/>
    <col min="5" max="5" width="12" bestFit="1" customWidth="1"/>
    <col min="6" max="6" width="12.1640625" bestFit="1" customWidth="1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</row>
    <row r="2" spans="1:6" ht="48" x14ac:dyDescent="0.2">
      <c r="A2" s="11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VLOOKUP(B2, Kickstarter!C:D, 2, FALSE)</f>
        <v>12000</v>
      </c>
      <c r="D2" s="22">
        <f>VLOOKUP(A2, Kickstarter!B:E, 4, FALSE)</f>
        <v>15</v>
      </c>
      <c r="E2" s="26">
        <f>VLOOKUP(A2, Kickstarter!B:P, 15, FALSE)</f>
        <v>0.38</v>
      </c>
      <c r="F2" s="27">
        <f>VLOOKUP(A2, Kickstarter!B:L, 11, FALSE)</f>
        <v>39</v>
      </c>
    </row>
    <row r="3" spans="1:6" ht="48" x14ac:dyDescent="0.2">
      <c r="A3" s="11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VLOOKUP(B3, Kickstarter!C:D, 2, FALSE)</f>
        <v>18950</v>
      </c>
      <c r="D3" s="22">
        <f>VLOOKUP(A3, Kickstarter!B:E, 4, FALSE)</f>
        <v>2</v>
      </c>
      <c r="E3" s="26">
        <f>VLOOKUP(A3, Kickstarter!B:P, 15, FALSE)</f>
        <v>0.04</v>
      </c>
      <c r="F3" s="27">
        <f>VLOOKUP(A3, Kickstarter!B:L, 11, FALSE)</f>
        <v>56</v>
      </c>
    </row>
    <row r="4" spans="1:6" ht="48" x14ac:dyDescent="0.2">
      <c r="A4" s="11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VLOOKUP(B4, Kickstarter!C:D, 2, FALSE)</f>
        <v>10000</v>
      </c>
      <c r="D4" s="22">
        <f>VLOOKUP(A4, Kickstarter!B:E, 4, FALSE)</f>
        <v>82</v>
      </c>
      <c r="E4" s="26">
        <f>VLOOKUP(A4, Kickstarter!B:P, 15, FALSE)</f>
        <v>1.05</v>
      </c>
      <c r="F4" s="27">
        <f>VLOOKUP(A4, Kickstarter!B:L, 11, FALSE)</f>
        <v>78</v>
      </c>
    </row>
    <row r="5" spans="1:6" ht="48" x14ac:dyDescent="0.2">
      <c r="A5" s="11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VLOOKUP(B5, Kickstarter!C:D, 2, FALSE)</f>
        <v>100000</v>
      </c>
      <c r="D5" s="22">
        <f>VLOOKUP(A5, Kickstarter!B:E, 4, FALSE)</f>
        <v>41</v>
      </c>
      <c r="E5" s="26">
        <f>VLOOKUP(A5, Kickstarter!B:P, 15, FALSE)</f>
        <v>1.58</v>
      </c>
      <c r="F5" s="27">
        <f>VLOOKUP(A5, Kickstarter!B:L, 11, FALSE)</f>
        <v>26</v>
      </c>
    </row>
    <row r="6" spans="1:6" ht="48" x14ac:dyDescent="0.2">
      <c r="A6" s="11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VLOOKUP(B6, Kickstarter!C:D, 2, FALSE)</f>
        <v>75000</v>
      </c>
      <c r="D6" s="22">
        <f>VLOOKUP(A6, Kickstarter!B:E, 4, FALSE)</f>
        <v>68</v>
      </c>
      <c r="E6" s="26">
        <f>VLOOKUP(A6, Kickstarter!B:P, 15, FALSE)</f>
        <v>0.6</v>
      </c>
      <c r="F6" s="27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2021-07-06T03:01:42Z</dcterms:modified>
</cp:coreProperties>
</file>