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1987\Desktop\material\2_衍生品\lib\"/>
    </mc:Choice>
  </mc:AlternateContent>
  <xr:revisionPtr revIDLastSave="0" documentId="13_ncr:1_{F0C18F95-118D-4507-997A-00F3466A82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3" i="1"/>
  <c r="G3" i="1"/>
  <c r="N3" i="1"/>
  <c r="L3" i="1"/>
  <c r="B14" i="1"/>
  <c r="H3" i="1" s="1"/>
  <c r="I3" i="1" s="1"/>
  <c r="J3" i="1" s="1"/>
  <c r="D42" i="1" a="1"/>
  <c r="D44" i="1" a="1"/>
  <c r="D46" i="1" a="1"/>
  <c r="D43" i="1" a="1"/>
  <c r="D45" i="1" a="1"/>
  <c r="D47" i="1" a="1"/>
  <c r="D48" i="1" a="1"/>
  <c r="D41" i="1" a="1"/>
  <c r="D40" i="1" a="1"/>
  <c r="D50" i="1" a="1"/>
  <c r="D52" i="1" a="1"/>
  <c r="D53" i="1" a="1"/>
  <c r="D49" i="1" a="1"/>
  <c r="D51" i="1" a="1"/>
  <c r="D25" i="1" a="1"/>
  <c r="D34" i="1" a="1"/>
  <c r="D38" i="1" a="1"/>
  <c r="D35" i="1" a="1"/>
  <c r="D36" i="1" a="1"/>
  <c r="D37" i="1" a="1"/>
  <c r="D39" i="1" a="1"/>
  <c r="D33" i="1" a="1"/>
  <c r="D18" i="1" a="1"/>
  <c r="D4" i="1" a="1"/>
  <c r="D12" i="1" a="1"/>
  <c r="D20" i="1" a="1"/>
  <c r="D28" i="1" a="1"/>
  <c r="D5" i="1" a="1"/>
  <c r="D13" i="1" a="1"/>
  <c r="D29" i="1" a="1"/>
  <c r="D6" i="1" a="1"/>
  <c r="D14" i="1" a="1"/>
  <c r="D22" i="1" a="1"/>
  <c r="D30" i="1" a="1"/>
  <c r="D23" i="1" a="1"/>
  <c r="D17" i="1" a="1"/>
  <c r="D10" i="1" a="1"/>
  <c r="D26" i="1" a="1"/>
  <c r="D19" i="1" a="1"/>
  <c r="D21" i="1" a="1"/>
  <c r="D15" i="1" a="1"/>
  <c r="D11" i="1" a="1"/>
  <c r="D7" i="1" a="1"/>
  <c r="D31" i="1" a="1"/>
  <c r="D8" i="1" a="1"/>
  <c r="D16" i="1" a="1"/>
  <c r="D24" i="1" a="1"/>
  <c r="D32" i="1" a="1"/>
  <c r="D9" i="1" a="1"/>
  <c r="D27" i="1" a="1"/>
  <c r="D3" i="1" a="1"/>
  <c r="D48" i="1" l="1"/>
  <c r="D47" i="1"/>
  <c r="D45" i="1"/>
  <c r="D43" i="1"/>
  <c r="D46" i="1"/>
  <c r="D44" i="1"/>
  <c r="D42" i="1"/>
  <c r="D41" i="1"/>
  <c r="D51" i="1"/>
  <c r="D49" i="1"/>
  <c r="D53" i="1"/>
  <c r="D52" i="1"/>
  <c r="D50" i="1"/>
  <c r="D40" i="1"/>
  <c r="D25" i="1"/>
  <c r="D39" i="1"/>
  <c r="D37" i="1"/>
  <c r="D36" i="1"/>
  <c r="D35" i="1"/>
  <c r="D38" i="1"/>
  <c r="D34" i="1"/>
  <c r="D33" i="1"/>
  <c r="D18" i="1"/>
  <c r="D27" i="1"/>
  <c r="D9" i="1"/>
  <c r="D32" i="1"/>
  <c r="D24" i="1"/>
  <c r="D16" i="1"/>
  <c r="D8" i="1"/>
  <c r="D31" i="1"/>
  <c r="D7" i="1"/>
  <c r="D11" i="1"/>
  <c r="D15" i="1"/>
  <c r="D21" i="1"/>
  <c r="D19" i="1"/>
  <c r="D26" i="1"/>
  <c r="D10" i="1"/>
  <c r="D17" i="1"/>
  <c r="D23" i="1"/>
  <c r="D30" i="1"/>
  <c r="D22" i="1"/>
  <c r="D14" i="1"/>
  <c r="D6" i="1"/>
  <c r="D29" i="1"/>
  <c r="D13" i="1"/>
  <c r="D5" i="1"/>
  <c r="D28" i="1"/>
  <c r="D20" i="1"/>
  <c r="D12" i="1"/>
  <c r="D4" i="1"/>
  <c r="D3" i="1"/>
  <c r="K3" i="1"/>
  <c r="R3" i="1" s="1"/>
  <c r="P3" i="1" a="1"/>
  <c r="Q3" i="1" a="1"/>
  <c r="P3" i="1" l="1"/>
  <c r="G4" i="1"/>
  <c r="Q3" i="1"/>
  <c r="S3" i="1" s="1"/>
  <c r="P4" i="1" a="1"/>
  <c r="P4" i="1" l="1"/>
  <c r="G5" i="1" s="1"/>
  <c r="L4" i="1"/>
  <c r="M4" i="1"/>
  <c r="H4" i="1"/>
  <c r="I4" i="1" s="1"/>
  <c r="P5" i="1" a="1"/>
  <c r="P5" i="1" l="1"/>
  <c r="G6" i="1" s="1"/>
  <c r="N4" i="1"/>
  <c r="H5" i="1"/>
  <c r="I5" i="1" s="1"/>
  <c r="P6" i="1" a="1"/>
  <c r="P6" i="1" l="1"/>
  <c r="G7" i="1" s="1"/>
  <c r="K4" i="1"/>
  <c r="R4" i="1" s="1"/>
  <c r="J4" i="1"/>
  <c r="H6" i="1"/>
  <c r="I6" i="1" s="1"/>
  <c r="P7" i="1" a="1"/>
  <c r="Q4" i="1" a="1"/>
  <c r="Q4" i="1" l="1"/>
  <c r="S4" i="1" s="1"/>
  <c r="P7" i="1"/>
  <c r="G8" i="1" s="1"/>
  <c r="H7" i="1"/>
  <c r="I7" i="1" s="1"/>
  <c r="P8" i="1" a="1"/>
  <c r="P8" i="1" l="1"/>
  <c r="G9" i="1" s="1"/>
  <c r="H8" i="1"/>
  <c r="I8" i="1" s="1"/>
  <c r="L5" i="1"/>
  <c r="M5" i="1"/>
  <c r="P9" i="1" a="1"/>
  <c r="P9" i="1" l="1"/>
  <c r="G10" i="1" s="1"/>
  <c r="N5" i="1"/>
  <c r="H9" i="1"/>
  <c r="I9" i="1" s="1"/>
  <c r="P10" i="1" a="1"/>
  <c r="P10" i="1" l="1"/>
  <c r="G11" i="1" s="1"/>
  <c r="K5" i="1"/>
  <c r="R5" i="1" s="1"/>
  <c r="J5" i="1"/>
  <c r="H10" i="1"/>
  <c r="I10" i="1" s="1"/>
  <c r="P11" i="1" a="1"/>
  <c r="Q5" i="1" a="1"/>
  <c r="Q5" i="1" l="1"/>
  <c r="S5" i="1" s="1"/>
  <c r="P11" i="1"/>
  <c r="G12" i="1" s="1"/>
  <c r="H11" i="1"/>
  <c r="I11" i="1" s="1"/>
  <c r="P12" i="1" a="1"/>
  <c r="P12" i="1" l="1"/>
  <c r="G13" i="1" s="1"/>
  <c r="H12" i="1"/>
  <c r="I12" i="1" s="1"/>
  <c r="M6" i="1"/>
  <c r="L6" i="1"/>
  <c r="P13" i="1" a="1"/>
  <c r="N6" i="1" l="1"/>
  <c r="P13" i="1"/>
  <c r="G14" i="1" s="1"/>
  <c r="J6" i="1"/>
  <c r="K6" i="1"/>
  <c r="R6" i="1" s="1"/>
  <c r="H13" i="1"/>
  <c r="I13" i="1" s="1"/>
  <c r="P14" i="1" a="1"/>
  <c r="Q6" i="1" a="1"/>
  <c r="Q6" i="1" l="1"/>
  <c r="S6" i="1" s="1"/>
  <c r="P14" i="1"/>
  <c r="G15" i="1" s="1"/>
  <c r="H14" i="1"/>
  <c r="I14" i="1" s="1"/>
  <c r="P15" i="1" a="1"/>
  <c r="P15" i="1" l="1"/>
  <c r="G16" i="1" s="1"/>
  <c r="H15" i="1"/>
  <c r="I15" i="1" s="1"/>
  <c r="M7" i="1"/>
  <c r="L7" i="1"/>
  <c r="P16" i="1" a="1"/>
  <c r="N7" i="1" l="1"/>
  <c r="P16" i="1"/>
  <c r="G17" i="1" s="1"/>
  <c r="K7" i="1"/>
  <c r="R7" i="1" s="1"/>
  <c r="J7" i="1"/>
  <c r="H16" i="1"/>
  <c r="I16" i="1" s="1"/>
  <c r="P17" i="1" a="1"/>
  <c r="Q7" i="1" a="1"/>
  <c r="Q7" i="1" l="1"/>
  <c r="S7" i="1" s="1"/>
  <c r="P17" i="1"/>
  <c r="G18" i="1" s="1"/>
  <c r="H17" i="1"/>
  <c r="I17" i="1" s="1"/>
  <c r="P18" i="1" a="1"/>
  <c r="P18" i="1" l="1"/>
  <c r="G19" i="1" s="1"/>
  <c r="H18" i="1"/>
  <c r="I18" i="1" s="1"/>
  <c r="M8" i="1"/>
  <c r="L8" i="1"/>
  <c r="P19" i="1" a="1"/>
  <c r="N8" i="1" l="1"/>
  <c r="K8" i="1" s="1"/>
  <c r="R8" i="1" s="1"/>
  <c r="P19" i="1"/>
  <c r="G20" i="1" s="1"/>
  <c r="J8" i="1"/>
  <c r="H19" i="1"/>
  <c r="I19" i="1" s="1"/>
  <c r="P20" i="1" a="1"/>
  <c r="Q8" i="1" a="1"/>
  <c r="Q8" i="1" l="1"/>
  <c r="S8" i="1" s="1"/>
  <c r="P20" i="1"/>
  <c r="G21" i="1" s="1"/>
  <c r="H20" i="1"/>
  <c r="I20" i="1" s="1"/>
  <c r="P21" i="1" a="1"/>
  <c r="P21" i="1" l="1"/>
  <c r="G22" i="1" s="1"/>
  <c r="H21" i="1"/>
  <c r="I21" i="1" s="1"/>
  <c r="L9" i="1"/>
  <c r="M9" i="1"/>
  <c r="P22" i="1" a="1"/>
  <c r="P22" i="1" l="1"/>
  <c r="G23" i="1" s="1"/>
  <c r="N9" i="1"/>
  <c r="H22" i="1"/>
  <c r="I22" i="1" s="1"/>
  <c r="P23" i="1" a="1"/>
  <c r="P23" i="1" l="1"/>
  <c r="G24" i="1" s="1"/>
  <c r="K9" i="1"/>
  <c r="R9" i="1" s="1"/>
  <c r="J9" i="1"/>
  <c r="H23" i="1"/>
  <c r="I23" i="1" s="1"/>
  <c r="P24" i="1" a="1"/>
  <c r="Q9" i="1" a="1"/>
  <c r="Q9" i="1" l="1"/>
  <c r="S9" i="1" s="1"/>
  <c r="P24" i="1"/>
  <c r="G25" i="1" s="1"/>
  <c r="H24" i="1"/>
  <c r="I24" i="1" s="1"/>
  <c r="P25" i="1" a="1"/>
  <c r="P25" i="1" l="1"/>
  <c r="G26" i="1" s="1"/>
  <c r="H25" i="1"/>
  <c r="I25" i="1" s="1"/>
  <c r="M10" i="1"/>
  <c r="L10" i="1"/>
  <c r="P26" i="1" a="1"/>
  <c r="N10" i="1" l="1"/>
  <c r="K10" i="1" s="1"/>
  <c r="R10" i="1" s="1"/>
  <c r="P26" i="1"/>
  <c r="G27" i="1" s="1"/>
  <c r="J10" i="1"/>
  <c r="H26" i="1"/>
  <c r="I26" i="1" s="1"/>
  <c r="P27" i="1" a="1"/>
  <c r="Q10" i="1" a="1"/>
  <c r="Q10" i="1" l="1"/>
  <c r="S10" i="1" s="1"/>
  <c r="P27" i="1"/>
  <c r="G28" i="1" s="1"/>
  <c r="H27" i="1"/>
  <c r="I27" i="1" s="1"/>
  <c r="P28" i="1" a="1"/>
  <c r="P28" i="1" l="1"/>
  <c r="G29" i="1" s="1"/>
  <c r="H28" i="1"/>
  <c r="I28" i="1" s="1"/>
  <c r="M11" i="1"/>
  <c r="L11" i="1"/>
  <c r="N11" i="1" s="1"/>
  <c r="P29" i="1" a="1"/>
  <c r="P29" i="1" l="1"/>
  <c r="G30" i="1" s="1"/>
  <c r="J11" i="1"/>
  <c r="K11" i="1"/>
  <c r="R11" i="1" s="1"/>
  <c r="H29" i="1"/>
  <c r="I29" i="1" s="1"/>
  <c r="P30" i="1" a="1"/>
  <c r="Q11" i="1" a="1"/>
  <c r="Q11" i="1" l="1"/>
  <c r="S11" i="1" s="1"/>
  <c r="P30" i="1"/>
  <c r="G31" i="1" s="1"/>
  <c r="H30" i="1"/>
  <c r="I30" i="1" s="1"/>
  <c r="P31" i="1" a="1"/>
  <c r="P31" i="1" l="1"/>
  <c r="G32" i="1" s="1"/>
  <c r="H31" i="1"/>
  <c r="I31" i="1" s="1"/>
  <c r="L12" i="1"/>
  <c r="M12" i="1"/>
  <c r="P32" i="1" a="1"/>
  <c r="P32" i="1" l="1"/>
  <c r="G33" i="1" s="1"/>
  <c r="N12" i="1"/>
  <c r="H32" i="1"/>
  <c r="I32" i="1" s="1"/>
  <c r="P33" i="1" a="1"/>
  <c r="P33" i="1" l="1"/>
  <c r="G34" i="1" s="1"/>
  <c r="J12" i="1"/>
  <c r="K12" i="1"/>
  <c r="R12" i="1" s="1"/>
  <c r="H33" i="1"/>
  <c r="I33" i="1" s="1"/>
  <c r="P34" i="1" a="1"/>
  <c r="Q12" i="1" a="1"/>
  <c r="Q12" i="1" l="1"/>
  <c r="S12" i="1" s="1"/>
  <c r="P34" i="1"/>
  <c r="G35" i="1" s="1"/>
  <c r="H34" i="1"/>
  <c r="I34" i="1" s="1"/>
  <c r="P35" i="1" a="1"/>
  <c r="P35" i="1" l="1"/>
  <c r="G36" i="1" s="1"/>
  <c r="H35" i="1"/>
  <c r="I35" i="1" s="1"/>
  <c r="M13" i="1"/>
  <c r="L13" i="1"/>
  <c r="N13" i="1" s="1"/>
  <c r="P36" i="1" a="1"/>
  <c r="P36" i="1" l="1"/>
  <c r="G37" i="1" s="1"/>
  <c r="J13" i="1"/>
  <c r="K13" i="1"/>
  <c r="R13" i="1" s="1"/>
  <c r="H36" i="1"/>
  <c r="I36" i="1" s="1"/>
  <c r="P37" i="1" a="1"/>
  <c r="Q13" i="1" a="1"/>
  <c r="Q13" i="1" l="1"/>
  <c r="S13" i="1" s="1"/>
  <c r="P37" i="1"/>
  <c r="G38" i="1" s="1"/>
  <c r="H37" i="1"/>
  <c r="I37" i="1" s="1"/>
  <c r="P38" i="1" a="1"/>
  <c r="P38" i="1" l="1"/>
  <c r="G39" i="1" s="1"/>
  <c r="H38" i="1"/>
  <c r="I38" i="1" s="1"/>
  <c r="M14" i="1"/>
  <c r="L14" i="1"/>
  <c r="P39" i="1" a="1"/>
  <c r="N14" i="1" l="1"/>
  <c r="J14" i="1" s="1"/>
  <c r="P39" i="1"/>
  <c r="G40" i="1" s="1"/>
  <c r="H39" i="1"/>
  <c r="I39" i="1" s="1"/>
  <c r="P40" i="1" a="1"/>
  <c r="Q14" i="1" a="1"/>
  <c r="K14" i="1" l="1"/>
  <c r="R14" i="1" s="1"/>
  <c r="Q14" i="1"/>
  <c r="P40" i="1"/>
  <c r="G41" i="1" s="1"/>
  <c r="H40" i="1"/>
  <c r="I40" i="1" s="1"/>
  <c r="P41" i="1" a="1"/>
  <c r="S14" i="1" l="1"/>
  <c r="L15" i="1" s="1"/>
  <c r="P41" i="1"/>
  <c r="G42" i="1" s="1"/>
  <c r="H41" i="1"/>
  <c r="I41" i="1" s="1"/>
  <c r="M15" i="1"/>
  <c r="P42" i="1" a="1"/>
  <c r="N15" i="1" l="1"/>
  <c r="J15" i="1" s="1"/>
  <c r="P42" i="1"/>
  <c r="G43" i="1" s="1"/>
  <c r="H42" i="1"/>
  <c r="I42" i="1" s="1"/>
  <c r="P43" i="1" a="1"/>
  <c r="Q15" i="1" a="1"/>
  <c r="K15" i="1" l="1"/>
  <c r="R15" i="1" s="1"/>
  <c r="Q15" i="1"/>
  <c r="P43" i="1"/>
  <c r="G44" i="1" s="1"/>
  <c r="H43" i="1"/>
  <c r="I43" i="1" s="1"/>
  <c r="P44" i="1" a="1"/>
  <c r="S15" i="1" l="1"/>
  <c r="P44" i="1"/>
  <c r="G45" i="1" s="1"/>
  <c r="H44" i="1"/>
  <c r="I44" i="1" s="1"/>
  <c r="L16" i="1"/>
  <c r="M16" i="1"/>
  <c r="P45" i="1" a="1"/>
  <c r="P45" i="1" l="1"/>
  <c r="G46" i="1" s="1"/>
  <c r="N16" i="1"/>
  <c r="H45" i="1"/>
  <c r="I45" i="1" s="1"/>
  <c r="P46" i="1" a="1"/>
  <c r="P46" i="1" l="1"/>
  <c r="G47" i="1" s="1"/>
  <c r="K16" i="1"/>
  <c r="R16" i="1" s="1"/>
  <c r="J16" i="1"/>
  <c r="H46" i="1"/>
  <c r="I46" i="1" s="1"/>
  <c r="P47" i="1" a="1"/>
  <c r="Q16" i="1" a="1"/>
  <c r="Q16" i="1" l="1"/>
  <c r="S16" i="1" s="1"/>
  <c r="P47" i="1"/>
  <c r="G48" i="1" s="1"/>
  <c r="H47" i="1"/>
  <c r="I47" i="1" s="1"/>
  <c r="P48" i="1" a="1"/>
  <c r="P48" i="1" l="1"/>
  <c r="G49" i="1" s="1"/>
  <c r="H48" i="1"/>
  <c r="I48" i="1" s="1"/>
  <c r="L17" i="1"/>
  <c r="M17" i="1"/>
  <c r="P49" i="1" a="1"/>
  <c r="P49" i="1" l="1"/>
  <c r="G50" i="1" s="1"/>
  <c r="N17" i="1"/>
  <c r="H49" i="1"/>
  <c r="I49" i="1" s="1"/>
  <c r="P50" i="1" a="1"/>
  <c r="P50" i="1" l="1"/>
  <c r="G51" i="1" s="1"/>
  <c r="K17" i="1"/>
  <c r="R17" i="1" s="1"/>
  <c r="J17" i="1"/>
  <c r="H50" i="1"/>
  <c r="I50" i="1" s="1"/>
  <c r="P51" i="1" a="1"/>
  <c r="Q17" i="1" a="1"/>
  <c r="Q17" i="1" l="1"/>
  <c r="S17" i="1" s="1"/>
  <c r="P51" i="1"/>
  <c r="G52" i="1" s="1"/>
  <c r="H51" i="1"/>
  <c r="I51" i="1" s="1"/>
  <c r="P52" i="1" a="1"/>
  <c r="P52" i="1" l="1"/>
  <c r="G53" i="1" s="1"/>
  <c r="H52" i="1"/>
  <c r="I52" i="1" s="1"/>
  <c r="M18" i="1"/>
  <c r="L18" i="1"/>
  <c r="N18" i="1" s="1"/>
  <c r="P53" i="1" a="1"/>
  <c r="P53" i="1" l="1"/>
  <c r="J18" i="1"/>
  <c r="K18" i="1"/>
  <c r="R18" i="1" s="1"/>
  <c r="H53" i="1"/>
  <c r="I53" i="1" s="1"/>
  <c r="Q18" i="1" a="1"/>
  <c r="Q18" i="1" l="1"/>
  <c r="S18" i="1" s="1"/>
  <c r="M19" i="1" l="1"/>
  <c r="L19" i="1"/>
  <c r="N19" i="1" l="1"/>
  <c r="J19" i="1" s="1"/>
  <c r="Q19" i="1" a="1"/>
  <c r="K19" i="1" l="1"/>
  <c r="R19" i="1" s="1"/>
  <c r="Q19" i="1"/>
  <c r="S19" i="1" l="1"/>
  <c r="L20" i="1" s="1"/>
  <c r="M20" i="1"/>
  <c r="N20" i="1" l="1"/>
  <c r="K20" i="1" s="1"/>
  <c r="R20" i="1" s="1"/>
  <c r="J20" i="1" l="1"/>
  <c r="Q20" i="1" a="1"/>
  <c r="Q20" i="1" l="1"/>
  <c r="S20" i="1" s="1"/>
  <c r="M21" i="1" s="1"/>
  <c r="L21" i="1" l="1"/>
  <c r="N21" i="1"/>
  <c r="J21" i="1" s="1"/>
  <c r="Q21" i="1" a="1"/>
  <c r="K21" i="1" l="1"/>
  <c r="R21" i="1" s="1"/>
  <c r="Q21" i="1"/>
  <c r="S21" i="1" l="1"/>
  <c r="L22" i="1" s="1"/>
  <c r="M22" i="1"/>
  <c r="N22" i="1" l="1"/>
  <c r="K22" i="1" l="1"/>
  <c r="R22" i="1" s="1"/>
  <c r="J22" i="1"/>
  <c r="Q22" i="1" a="1"/>
  <c r="Q22" i="1" l="1"/>
  <c r="S22" i="1" s="1"/>
  <c r="M23" i="1" l="1"/>
  <c r="L23" i="1"/>
  <c r="N23" i="1" l="1"/>
  <c r="J23" i="1" s="1"/>
  <c r="K23" i="1"/>
  <c r="R23" i="1" s="1"/>
  <c r="Q23" i="1" a="1"/>
  <c r="Q23" i="1" l="1"/>
  <c r="S23" i="1" s="1"/>
  <c r="L24" i="1" l="1"/>
  <c r="M24" i="1"/>
  <c r="N24" i="1" l="1"/>
  <c r="J24" i="1" l="1"/>
  <c r="K24" i="1"/>
  <c r="R24" i="1" s="1"/>
  <c r="Q24" i="1" a="1"/>
  <c r="Q24" i="1" l="1"/>
  <c r="S24" i="1" s="1"/>
  <c r="L25" i="1" l="1"/>
  <c r="M25" i="1"/>
  <c r="N25" i="1" l="1"/>
  <c r="K25" i="1" l="1"/>
  <c r="R25" i="1" s="1"/>
  <c r="J25" i="1"/>
  <c r="Q25" i="1" a="1"/>
  <c r="Q25" i="1" l="1"/>
  <c r="S25" i="1" s="1"/>
  <c r="M26" i="1" l="1"/>
  <c r="L26" i="1"/>
  <c r="N26" i="1" l="1"/>
  <c r="J26" i="1"/>
  <c r="K26" i="1"/>
  <c r="R26" i="1" s="1"/>
  <c r="Q26" i="1" a="1"/>
  <c r="Q26" i="1" l="1"/>
  <c r="S26" i="1" s="1"/>
  <c r="M27" i="1" l="1"/>
  <c r="L27" i="1"/>
  <c r="N27" i="1" l="1"/>
  <c r="J27" i="1"/>
  <c r="K27" i="1"/>
  <c r="R27" i="1" s="1"/>
  <c r="Q27" i="1" a="1"/>
  <c r="Q27" i="1" l="1"/>
  <c r="S27" i="1" s="1"/>
  <c r="L28" i="1" l="1"/>
  <c r="M28" i="1"/>
  <c r="N28" i="1" l="1"/>
  <c r="K28" i="1" l="1"/>
  <c r="R28" i="1" s="1"/>
  <c r="J28" i="1"/>
  <c r="Q28" i="1" a="1"/>
  <c r="Q28" i="1" l="1"/>
  <c r="S28" i="1" s="1"/>
  <c r="L29" i="1" l="1"/>
  <c r="M29" i="1"/>
  <c r="N29" i="1" l="1"/>
  <c r="K29" i="1" l="1"/>
  <c r="R29" i="1" s="1"/>
  <c r="J29" i="1"/>
  <c r="Q29" i="1" a="1"/>
  <c r="Q29" i="1" l="1"/>
  <c r="S29" i="1" s="1"/>
  <c r="M30" i="1" l="1"/>
  <c r="L30" i="1"/>
  <c r="N30" i="1" s="1"/>
  <c r="J30" i="1" l="1"/>
  <c r="K30" i="1"/>
  <c r="R30" i="1" s="1"/>
  <c r="Q30" i="1" a="1"/>
  <c r="Q30" i="1" l="1"/>
  <c r="S30" i="1" s="1"/>
  <c r="M31" i="1" l="1"/>
  <c r="L31" i="1"/>
  <c r="N31" i="1" l="1"/>
  <c r="J31" i="1" s="1"/>
  <c r="Q31" i="1" a="1"/>
  <c r="K31" i="1" l="1"/>
  <c r="R31" i="1" s="1"/>
  <c r="Q31" i="1"/>
  <c r="S31" i="1" l="1"/>
  <c r="L32" i="1" s="1"/>
  <c r="M32" i="1" l="1"/>
  <c r="N32" i="1"/>
  <c r="K32" i="1" l="1"/>
  <c r="R32" i="1" s="1"/>
  <c r="J32" i="1"/>
  <c r="Q32" i="1" a="1"/>
  <c r="Q32" i="1" l="1"/>
  <c r="S32" i="1" s="1"/>
  <c r="M33" i="1" l="1"/>
  <c r="L33" i="1"/>
  <c r="N33" i="1" s="1"/>
  <c r="J33" i="1" l="1"/>
  <c r="K33" i="1"/>
  <c r="R33" i="1" s="1"/>
  <c r="Q33" i="1" a="1"/>
  <c r="Q33" i="1" l="1"/>
  <c r="S33" i="1" s="1"/>
  <c r="M34" i="1" l="1"/>
  <c r="L34" i="1"/>
  <c r="N34" i="1" l="1"/>
  <c r="J34" i="1" s="1"/>
  <c r="K34" i="1"/>
  <c r="R34" i="1" s="1"/>
  <c r="Q34" i="1" a="1"/>
  <c r="Q34" i="1" l="1"/>
  <c r="S34" i="1" s="1"/>
  <c r="M35" i="1" l="1"/>
  <c r="L35" i="1"/>
  <c r="N35" i="1" l="1"/>
  <c r="K35" i="1"/>
  <c r="R35" i="1" s="1"/>
  <c r="J35" i="1"/>
  <c r="Q35" i="1" a="1"/>
  <c r="Q35" i="1" l="1"/>
  <c r="S35" i="1" s="1"/>
  <c r="M36" i="1" l="1"/>
  <c r="L36" i="1"/>
  <c r="N36" i="1" s="1"/>
  <c r="K36" i="1" l="1"/>
  <c r="R36" i="1" s="1"/>
  <c r="J36" i="1"/>
  <c r="Q36" i="1" a="1"/>
  <c r="Q36" i="1" l="1"/>
  <c r="S36" i="1" s="1"/>
  <c r="M37" i="1" l="1"/>
  <c r="L37" i="1"/>
  <c r="N37" i="1" l="1"/>
  <c r="K37" i="1"/>
  <c r="R37" i="1" s="1"/>
  <c r="J37" i="1"/>
  <c r="Q37" i="1" a="1"/>
  <c r="Q37" i="1" l="1"/>
  <c r="S37" i="1" s="1"/>
  <c r="M38" i="1" l="1"/>
  <c r="L38" i="1"/>
  <c r="N38" i="1" l="1"/>
  <c r="K38" i="1" s="1"/>
  <c r="R38" i="1" s="1"/>
  <c r="J38" i="1" l="1"/>
  <c r="Q38" i="1" a="1"/>
  <c r="Q38" i="1" l="1"/>
  <c r="S38" i="1" s="1"/>
  <c r="L39" i="1" s="1"/>
  <c r="M39" i="1" l="1"/>
  <c r="N39" i="1" s="1"/>
  <c r="J39" i="1" l="1"/>
  <c r="K39" i="1"/>
  <c r="R39" i="1" s="1"/>
  <c r="Q39" i="1" a="1"/>
  <c r="Q39" i="1" l="1"/>
  <c r="S39" i="1" s="1"/>
  <c r="M40" i="1" s="1"/>
  <c r="L40" i="1" l="1"/>
  <c r="N40" i="1" s="1"/>
  <c r="J40" i="1" l="1"/>
  <c r="K40" i="1"/>
  <c r="R40" i="1" s="1"/>
  <c r="Q40" i="1" a="1"/>
  <c r="Q40" i="1" l="1"/>
  <c r="S40" i="1" s="1"/>
  <c r="L41" i="1" s="1"/>
  <c r="M41" i="1"/>
  <c r="N41" i="1" l="1"/>
  <c r="J41" i="1" l="1"/>
  <c r="K41" i="1"/>
  <c r="R41" i="1" s="1"/>
  <c r="Q41" i="1" a="1"/>
  <c r="Q41" i="1" l="1"/>
  <c r="S41" i="1" s="1"/>
  <c r="L42" i="1" l="1"/>
  <c r="M42" i="1"/>
  <c r="N42" i="1" l="1"/>
  <c r="K42" i="1" l="1"/>
  <c r="R42" i="1" s="1"/>
  <c r="J42" i="1"/>
  <c r="Q42" i="1" a="1"/>
  <c r="Q42" i="1" l="1"/>
  <c r="S42" i="1" s="1"/>
  <c r="M43" i="1" l="1"/>
  <c r="L43" i="1"/>
  <c r="N43" i="1" l="1"/>
  <c r="K43" i="1" s="1"/>
  <c r="R43" i="1" s="1"/>
  <c r="J43" i="1" l="1"/>
  <c r="Q43" i="1" a="1"/>
  <c r="Q43" i="1" l="1"/>
  <c r="S43" i="1" l="1"/>
  <c r="M44" i="1" s="1"/>
  <c r="L44" i="1" l="1"/>
  <c r="N44" i="1"/>
  <c r="K44" i="1" s="1"/>
  <c r="R44" i="1" s="1"/>
  <c r="J44" i="1" l="1"/>
  <c r="Q44" i="1" a="1"/>
  <c r="Q44" i="1" l="1"/>
  <c r="S44" i="1" s="1"/>
  <c r="L45" i="1" s="1"/>
  <c r="M45" i="1" l="1"/>
  <c r="N45" i="1" s="1"/>
  <c r="J45" i="1" l="1"/>
  <c r="K45" i="1"/>
  <c r="R45" i="1" s="1"/>
  <c r="Q45" i="1" a="1"/>
  <c r="Q45" i="1" l="1"/>
  <c r="S45" i="1" s="1"/>
  <c r="L46" i="1" l="1"/>
  <c r="M46" i="1"/>
  <c r="N46" i="1" l="1"/>
  <c r="J46" i="1" l="1"/>
  <c r="K46" i="1"/>
  <c r="R46" i="1" s="1"/>
  <c r="Q46" i="1" a="1"/>
  <c r="Q46" i="1" l="1"/>
  <c r="S46" i="1" s="1"/>
  <c r="M47" i="1" l="1"/>
  <c r="L47" i="1"/>
  <c r="N47" i="1" l="1"/>
  <c r="K47" i="1" l="1"/>
  <c r="R47" i="1" s="1"/>
  <c r="J47" i="1"/>
  <c r="Q47" i="1" a="1"/>
  <c r="Q47" i="1" l="1"/>
  <c r="S47" i="1" s="1"/>
  <c r="M48" i="1" l="1"/>
  <c r="L48" i="1"/>
  <c r="N48" i="1" l="1"/>
  <c r="J48" i="1" s="1"/>
  <c r="K48" i="1"/>
  <c r="R48" i="1" s="1"/>
  <c r="Q48" i="1" a="1"/>
  <c r="Q48" i="1" l="1"/>
  <c r="S48" i="1" s="1"/>
  <c r="L49" i="1" l="1"/>
  <c r="M49" i="1"/>
  <c r="N49" i="1" l="1"/>
  <c r="K49" i="1" l="1"/>
  <c r="R49" i="1" s="1"/>
  <c r="J49" i="1"/>
  <c r="Q49" i="1" a="1"/>
  <c r="Q49" i="1" l="1"/>
  <c r="S49" i="1" s="1"/>
  <c r="M50" i="1" l="1"/>
  <c r="L50" i="1"/>
  <c r="N50" i="1" l="1"/>
  <c r="J50" i="1" s="1"/>
  <c r="Q50" i="1" a="1"/>
  <c r="K50" i="1" l="1"/>
  <c r="R50" i="1" s="1"/>
  <c r="Q50" i="1"/>
  <c r="S50" i="1" l="1"/>
  <c r="L51" i="1" s="1"/>
  <c r="M51" i="1" l="1"/>
  <c r="N51" i="1" s="1"/>
  <c r="J51" i="1" l="1"/>
  <c r="K51" i="1"/>
  <c r="R51" i="1" s="1"/>
  <c r="Q51" i="1" a="1"/>
  <c r="Q51" i="1" l="1"/>
  <c r="S51" i="1" s="1"/>
  <c r="M52" i="1" l="1"/>
  <c r="L52" i="1"/>
  <c r="N52" i="1" l="1"/>
  <c r="K52" i="1" s="1"/>
  <c r="R52" i="1" s="1"/>
  <c r="J52" i="1" l="1"/>
  <c r="Q52" i="1" a="1"/>
  <c r="Q52" i="1" l="1"/>
  <c r="S52" i="1" s="1"/>
  <c r="M53" i="1" s="1"/>
  <c r="L53" i="1" l="1"/>
  <c r="N53" i="1"/>
  <c r="K53" i="1" s="1"/>
  <c r="R53" i="1" s="1"/>
  <c r="J53" i="1" l="1"/>
  <c r="Q53" i="1" a="1"/>
  <c r="Q53" i="1" l="1"/>
  <c r="S53" i="1" s="1"/>
  <c r="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<sst xmlns="http://schemas.openxmlformats.org/spreadsheetml/2006/main" count="34" uniqueCount="31">
  <si>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基金保本模拟</t>
    <phoneticPr fontId="1" type="noConversion"/>
  </si>
  <si>
    <t>基金初始投资</t>
    <phoneticPr fontId="1" type="noConversion"/>
  </si>
  <si>
    <t>配置项</t>
    <phoneticPr fontId="1" type="noConversion"/>
  </si>
  <si>
    <t>参数</t>
    <phoneticPr fontId="1" type="noConversion"/>
  </si>
  <si>
    <t>无风险利率</t>
    <phoneticPr fontId="1" type="noConversion"/>
  </si>
  <si>
    <t>基金保本目标</t>
    <phoneticPr fontId="1" type="noConversion"/>
  </si>
  <si>
    <r>
      <t>单位调整费用</t>
    </r>
    <r>
      <rPr>
        <sz val="11"/>
        <color theme="1"/>
        <rFont val="Symbol"/>
        <family val="1"/>
        <charset val="2"/>
      </rPr>
      <t>(</t>
    </r>
    <r>
      <rPr>
        <sz val="11"/>
        <color theme="1"/>
        <rFont val="Fira Code"/>
      </rPr>
      <t>c</t>
    </r>
    <r>
      <rPr>
        <sz val="11"/>
        <color theme="1"/>
        <rFont val="Symbol"/>
        <family val="1"/>
        <charset val="2"/>
      </rPr>
      <t>)</t>
    </r>
    <phoneticPr fontId="1" type="noConversion"/>
  </si>
  <si>
    <t>到期时间(T)</t>
    <phoneticPr fontId="1" type="noConversion"/>
  </si>
  <si>
    <r>
      <rPr>
        <sz val="10"/>
        <rFont val="等线"/>
        <family val="3"/>
        <charset val="134"/>
        <scheme val="minor"/>
      </rPr>
      <t>组合波动率</t>
    </r>
    <r>
      <rPr>
        <sz val="12"/>
        <rFont val="等线 Light"/>
        <family val="3"/>
        <charset val="134"/>
        <scheme val="major"/>
      </rPr>
      <t xml:space="preserve"> </t>
    </r>
    <r>
      <rPr>
        <sz val="12"/>
        <rFont val="Arial"/>
        <family val="2"/>
      </rPr>
      <t>(</t>
    </r>
    <r>
      <rPr>
        <sz val="10"/>
        <rFont val="Symbol"/>
        <family val="1"/>
        <charset val="2"/>
      </rPr>
      <t>s</t>
    </r>
    <r>
      <rPr>
        <sz val="12"/>
        <rFont val="Arial"/>
        <family val="2"/>
      </rPr>
      <t>)</t>
    </r>
    <phoneticPr fontId="1" type="noConversion"/>
  </si>
  <si>
    <r>
      <t>组合期望增长率(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等线"/>
        <family val="2"/>
        <scheme val="minor"/>
      </rPr>
      <t>)</t>
    </r>
    <phoneticPr fontId="1" type="noConversion"/>
  </si>
  <si>
    <t>实际保险系数</t>
    <phoneticPr fontId="1" type="noConversion"/>
  </si>
  <si>
    <t>执行价格(X)</t>
    <phoneticPr fontId="1" type="noConversion"/>
  </si>
  <si>
    <t>计算项</t>
    <phoneticPr fontId="1" type="noConversion"/>
  </si>
  <si>
    <t>结果</t>
    <phoneticPr fontId="1" type="noConversion"/>
  </si>
  <si>
    <t>星期开始</t>
    <phoneticPr fontId="1" type="noConversion"/>
  </si>
  <si>
    <t>星期结束</t>
    <phoneticPr fontId="1" type="noConversion"/>
  </si>
  <si>
    <t>市场指数</t>
    <phoneticPr fontId="1" type="noConversion"/>
  </si>
  <si>
    <t>d1</t>
    <phoneticPr fontId="1" type="noConversion"/>
  </si>
  <si>
    <t>投资组合价值</t>
    <phoneticPr fontId="1" type="noConversion"/>
  </si>
  <si>
    <t>调整费用</t>
    <phoneticPr fontId="1" type="noConversion"/>
  </si>
  <si>
    <t>投资组合价值
（计调整）</t>
    <phoneticPr fontId="1" type="noConversion"/>
  </si>
  <si>
    <t>股票</t>
    <phoneticPr fontId="1" type="noConversion"/>
  </si>
  <si>
    <t>国债</t>
    <phoneticPr fontId="1" type="noConversion"/>
  </si>
  <si>
    <t>股指初始（S）</t>
    <phoneticPr fontId="1" type="noConversion"/>
  </si>
  <si>
    <t>T</t>
    <phoneticPr fontId="1" type="noConversion"/>
  </si>
  <si>
    <t>e</t>
    <phoneticPr fontId="1" type="noConversion"/>
  </si>
  <si>
    <r>
      <rPr>
        <b/>
        <sz val="11"/>
        <color theme="1"/>
        <rFont val="等线"/>
        <family val="3"/>
        <charset val="134"/>
      </rPr>
      <t>星期</t>
    </r>
    <phoneticPr fontId="1" type="noConversion"/>
  </si>
  <si>
    <t>保险价值</t>
    <phoneticPr fontId="1" type="noConversion"/>
  </si>
  <si>
    <r>
      <t xml:space="preserve">ω1
</t>
    </r>
    <r>
      <rPr>
        <b/>
        <sz val="9"/>
        <color theme="5" tint="-0.249977111117893"/>
        <rFont val="黑体"/>
        <family val="3"/>
        <charset val="134"/>
      </rPr>
      <t>风险资产占比</t>
    </r>
    <phoneticPr fontId="1" type="noConversion"/>
  </si>
  <si>
    <r>
      <t>投资组合价值
(</t>
    </r>
    <r>
      <rPr>
        <b/>
        <sz val="9"/>
        <color theme="5" tint="-0.249977111117893"/>
        <rFont val="黑体"/>
        <family val="3"/>
        <charset val="134"/>
      </rPr>
      <t>不计调整)</t>
    </r>
    <phoneticPr fontId="1" type="noConversion"/>
  </si>
  <si>
    <t>蒋谨谦 2021091202018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</si>
</sst>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84" formatCode="0.0000%"/>
    <numFmt numFmtId="186" formatCode="0.000000%"/>
    <numFmt numFmtId="192" formatCode="0.00_);[Red]\(0.00\)"/>
    <numFmt numFmtId="194" formatCode="0.0000_);[Red]\(0.0000\)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name val="Arial"/>
      <family val="2"/>
    </font>
    <font>
      <sz val="10"/>
      <name val="Symbol"/>
      <family val="1"/>
      <charset val="2"/>
    </font>
    <font>
      <sz val="12"/>
      <name val="等线 Light"/>
      <family val="3"/>
      <charset val="134"/>
      <scheme val="maj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Symbol"/>
      <family val="1"/>
      <charset val="2"/>
    </font>
    <font>
      <sz val="11"/>
      <color theme="1"/>
      <name val="Fira Code"/>
    </font>
    <font>
      <b/>
      <sz val="11"/>
      <color theme="1"/>
      <name val="Fira Code"/>
    </font>
    <font>
      <b/>
      <sz val="11"/>
      <color theme="1"/>
      <name val="等线"/>
      <family val="3"/>
      <charset val="134"/>
    </font>
    <font>
      <b/>
      <sz val="11"/>
      <color rgb="FFFF0000"/>
      <name val="黑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1"/>
      <color theme="5" tint="-0.249977111117893"/>
      <name val="黑体"/>
      <family val="3"/>
      <charset val="134"/>
    </font>
    <font>
      <b/>
      <sz val="9"/>
      <color theme="5" tint="-0.249977111117893"/>
      <name val="黑体"/>
      <family val="3"/>
      <charset val="134"/>
    </font>
    <font>
      <sz val="11"/>
      <color theme="2" tint="-0.499984740745262"/>
      <name val="Fira Code"/>
    </font>
    <font>
      <sz val="9"/>
      <color theme="1"/>
      <name val="等线"/>
      <family val="2"/>
      <scheme val="minor"/>
    </font>
    <font>
      <b/>
      <sz val="11"/>
      <color rgb="FFFF0000"/>
      <name val="楷体"/>
      <family val="3"/>
      <charset val="134"/>
    </font>
    <font>
      <b/>
      <sz val="12"/>
      <color rgb="FFFF0000"/>
      <name val="黑体"/>
      <family val="3"/>
      <charset val="134"/>
    </font>
    <font>
      <b/>
      <sz val="12"/>
      <color theme="1" tint="4.9989318521683403E-2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 tint="-0.249977111117893"/>
      <name val="黑体"/>
      <family val="3"/>
      <charset val="134"/>
    </font>
    <font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EEF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thick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indexed="64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84" fontId="0" fillId="0" borderId="0" xfId="1" applyNumberFormat="1" applyFont="1" applyAlignment="1"/>
    <xf numFmtId="186" fontId="0" fillId="0" borderId="0" xfId="1" applyNumberFormat="1" applyFont="1" applyAlignment="1"/>
    <xf numFmtId="192" fontId="0" fillId="0" borderId="0" xfId="0" applyNumberFormat="1" applyAlignment="1">
      <alignment horizontal="center"/>
    </xf>
    <xf numFmtId="192" fontId="0" fillId="0" borderId="0" xfId="0" applyNumberFormat="1"/>
    <xf numFmtId="0" fontId="0" fillId="0" borderId="0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5" xfId="0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2" xfId="0" applyBorder="1"/>
    <xf numFmtId="192" fontId="0" fillId="0" borderId="11" xfId="0" applyNumberFormat="1" applyBorder="1" applyAlignment="1">
      <alignment horizontal="center"/>
    </xf>
    <xf numFmtId="192" fontId="0" fillId="0" borderId="1" xfId="0" applyNumberFormat="1" applyBorder="1" applyAlignment="1">
      <alignment horizontal="center"/>
    </xf>
    <xf numFmtId="192" fontId="0" fillId="0" borderId="15" xfId="0" applyNumberFormat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86" fontId="16" fillId="0" borderId="2" xfId="1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19" fillId="0" borderId="0" xfId="0" applyFont="1"/>
    <xf numFmtId="184" fontId="3" fillId="0" borderId="11" xfId="1" applyNumberFormat="1" applyFont="1" applyBorder="1" applyAlignment="1">
      <alignment horizontal="center"/>
    </xf>
    <xf numFmtId="184" fontId="3" fillId="0" borderId="1" xfId="1" applyNumberFormat="1" applyFont="1" applyBorder="1" applyAlignment="1">
      <alignment horizontal="center"/>
    </xf>
    <xf numFmtId="184" fontId="3" fillId="0" borderId="15" xfId="1" applyNumberFormat="1" applyFont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192" fontId="0" fillId="7" borderId="11" xfId="0" applyNumberFormat="1" applyFill="1" applyBorder="1" applyAlignment="1">
      <alignment horizontal="center"/>
    </xf>
    <xf numFmtId="192" fontId="0" fillId="7" borderId="1" xfId="0" applyNumberFormat="1" applyFill="1" applyBorder="1" applyAlignment="1">
      <alignment horizontal="center"/>
    </xf>
    <xf numFmtId="192" fontId="0" fillId="7" borderId="15" xfId="0" applyNumberFormat="1" applyFill="1" applyBorder="1" applyAlignment="1">
      <alignment horizontal="center"/>
    </xf>
    <xf numFmtId="0" fontId="14" fillId="7" borderId="2" xfId="0" applyFont="1" applyFill="1" applyBorder="1" applyAlignment="1">
      <alignment horizontal="center" vertical="center"/>
    </xf>
    <xf numFmtId="194" fontId="0" fillId="0" borderId="11" xfId="0" applyNumberFormat="1" applyBorder="1" applyAlignment="1">
      <alignment horizontal="center"/>
    </xf>
    <xf numFmtId="194" fontId="0" fillId="0" borderId="1" xfId="0" applyNumberFormat="1" applyBorder="1" applyAlignment="1">
      <alignment horizontal="center"/>
    </xf>
    <xf numFmtId="194" fontId="0" fillId="0" borderId="15" xfId="0" applyNumberForma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2" xfId="0" applyFont="1" applyBorder="1" applyAlignment="1">
      <alignment horizontal="center" vertical="center"/>
    </xf>
    <xf numFmtId="192" fontId="22" fillId="0" borderId="12" xfId="0" applyNumberFormat="1" applyFont="1" applyBorder="1" applyAlignment="1">
      <alignment horizontal="center"/>
    </xf>
    <xf numFmtId="19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192" fontId="25" fillId="0" borderId="11" xfId="0" applyNumberFormat="1" applyFont="1" applyBorder="1" applyAlignment="1">
      <alignment horizontal="center"/>
    </xf>
    <xf numFmtId="192" fontId="25" fillId="0" borderId="1" xfId="0" applyNumberFormat="1" applyFont="1" applyBorder="1" applyAlignment="1">
      <alignment horizontal="center"/>
    </xf>
    <xf numFmtId="192" fontId="25" fillId="0" borderId="15" xfId="0" applyNumberFormat="1" applyFont="1" applyBorder="1" applyAlignment="1">
      <alignment horizontal="center"/>
    </xf>
    <xf numFmtId="192" fontId="25" fillId="0" borderId="0" xfId="0" applyNumberFormat="1" applyFont="1"/>
    <xf numFmtId="0" fontId="25" fillId="0" borderId="0" xfId="0" applyFont="1"/>
  </cellXfs>
  <cellStyles count="2">
    <cellStyle name="百分比" xfId="1" builtinId="5"/>
    <cellStyle name="常规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2EEFC"/>
      <color rgb="FFE8E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基金保本模拟曲线图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资产组合价值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alpha val="7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Sheet1!$S$3:$S$53</c:f>
              <c:numCache>
                <c:formatCode>0.00_);[Red]\(0.00\)</c:formatCode>
                <c:ptCount val="51"/>
                <c:pt idx="0">
                  <c:v>981.41818763077231</c:v>
                </c:pt>
                <c:pt idx="1">
                  <c:v>963.56319656877974</c:v>
                </c:pt>
                <c:pt idx="2">
                  <c:v>948.58932438692523</c:v>
                </c:pt>
                <c:pt idx="3">
                  <c:v>958.49063294215989</c:v>
                </c:pt>
                <c:pt idx="4">
                  <c:v>993.2041971085996</c:v>
                </c:pt>
                <c:pt idx="5">
                  <c:v>998.49650590777924</c:v>
                </c:pt>
                <c:pt idx="6">
                  <c:v>973.9319336341955</c:v>
                </c:pt>
                <c:pt idx="7">
                  <c:v>970.31150485090632</c:v>
                </c:pt>
                <c:pt idx="8">
                  <c:v>964.95286553086282</c:v>
                </c:pt>
                <c:pt idx="9">
                  <c:v>963.42350332267097</c:v>
                </c:pt>
                <c:pt idx="10">
                  <c:v>963.65007441247008</c:v>
                </c:pt>
                <c:pt idx="11">
                  <c:v>982.06105253879537</c:v>
                </c:pt>
                <c:pt idx="12">
                  <c:v>1008.1064213393283</c:v>
                </c:pt>
                <c:pt idx="13">
                  <c:v>1038.9692750276095</c:v>
                </c:pt>
                <c:pt idx="14">
                  <c:v>1033.7518234029883</c:v>
                </c:pt>
                <c:pt idx="15">
                  <c:v>963.54094625977791</c:v>
                </c:pt>
                <c:pt idx="16">
                  <c:v>1022.8810936448309</c:v>
                </c:pt>
                <c:pt idx="17">
                  <c:v>1010.6228041251886</c:v>
                </c:pt>
                <c:pt idx="18">
                  <c:v>975.12827675465246</c:v>
                </c:pt>
                <c:pt idx="19">
                  <c:v>1032.4733043959541</c:v>
                </c:pt>
                <c:pt idx="20">
                  <c:v>964.98961433059765</c:v>
                </c:pt>
                <c:pt idx="21">
                  <c:v>957.24086218175512</c:v>
                </c:pt>
                <c:pt idx="22">
                  <c:v>946.78299446200947</c:v>
                </c:pt>
                <c:pt idx="23">
                  <c:v>919.19836909207697</c:v>
                </c:pt>
                <c:pt idx="24">
                  <c:v>962.42860646825591</c:v>
                </c:pt>
                <c:pt idx="25">
                  <c:v>993.52074107119267</c:v>
                </c:pt>
                <c:pt idx="26">
                  <c:v>975.29960943636718</c:v>
                </c:pt>
                <c:pt idx="27">
                  <c:v>1009.4631683584419</c:v>
                </c:pt>
                <c:pt idx="28">
                  <c:v>985.62344667202478</c:v>
                </c:pt>
                <c:pt idx="29">
                  <c:v>992.28078279329975</c:v>
                </c:pt>
                <c:pt idx="30">
                  <c:v>969.60339016308717</c:v>
                </c:pt>
                <c:pt idx="31">
                  <c:v>1003.7283527748305</c:v>
                </c:pt>
                <c:pt idx="32">
                  <c:v>969.16992526244212</c:v>
                </c:pt>
                <c:pt idx="33">
                  <c:v>1017.3459149685939</c:v>
                </c:pt>
                <c:pt idx="34">
                  <c:v>1054.6224656844411</c:v>
                </c:pt>
                <c:pt idx="35">
                  <c:v>1028.1539413226155</c:v>
                </c:pt>
                <c:pt idx="36">
                  <c:v>1007.8658085750023</c:v>
                </c:pt>
                <c:pt idx="37">
                  <c:v>1070.2552575275849</c:v>
                </c:pt>
                <c:pt idx="38">
                  <c:v>1059.5599760964815</c:v>
                </c:pt>
                <c:pt idx="39">
                  <c:v>1119.406696931806</c:v>
                </c:pt>
                <c:pt idx="40">
                  <c:v>1055.3375322794368</c:v>
                </c:pt>
                <c:pt idx="41">
                  <c:v>1054.4043179790447</c:v>
                </c:pt>
                <c:pt idx="42">
                  <c:v>983.68992028462117</c:v>
                </c:pt>
                <c:pt idx="43">
                  <c:v>1030.8637838857976</c:v>
                </c:pt>
                <c:pt idx="44">
                  <c:v>1015.0006596835174</c:v>
                </c:pt>
                <c:pt idx="45">
                  <c:v>961.42708261822577</c:v>
                </c:pt>
                <c:pt idx="46">
                  <c:v>990.54170396209349</c:v>
                </c:pt>
                <c:pt idx="47">
                  <c:v>987.41786964334756</c:v>
                </c:pt>
                <c:pt idx="48">
                  <c:v>978.23093008142268</c:v>
                </c:pt>
                <c:pt idx="49">
                  <c:v>1016.4844933321807</c:v>
                </c:pt>
                <c:pt idx="50">
                  <c:v>973.73286258848475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587-4F54-82E5-FBC086EDF234}"/>
            </c:ext>
          </c:extLst>
        </c:ser>
        <c:ser>
          <c:idx val="2"/>
          <c:order val="2"/>
          <c:tx>
            <c:v>保本目标线</c:v>
          </c:tx>
          <c:spPr>
            <a:ln w="2222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>
              <a:outerShdw blurRad="50800" dist="38100" dir="5400000" algn="t" rotWithShape="0">
                <a:prstClr val="black">
                  <a:alpha val="24000"/>
                </a:prstClr>
              </a:outerShdw>
            </a:effectLst>
          </c:spPr>
          <c:marker>
            <c:symbol val="none"/>
          </c:marker>
          <c:val>
            <c:numRef>
              <c:f>Sheet1!$U$3:$U$53</c:f>
              <c:numCache>
                <c:formatCode>General</c:formatCode>
                <c:ptCount val="51"/>
                <c:pt idx="0">
                  <c:v>980</c:v>
                </c:pt>
                <c:pt idx="1">
                  <c:v>980</c:v>
                </c:pt>
                <c:pt idx="2">
                  <c:v>980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  <c:pt idx="13">
                  <c:v>980</c:v>
                </c:pt>
                <c:pt idx="14">
                  <c:v>980</c:v>
                </c:pt>
                <c:pt idx="15">
                  <c:v>980</c:v>
                </c:pt>
                <c:pt idx="16">
                  <c:v>980</c:v>
                </c:pt>
                <c:pt idx="17">
                  <c:v>980</c:v>
                </c:pt>
                <c:pt idx="18">
                  <c:v>980</c:v>
                </c:pt>
                <c:pt idx="19">
                  <c:v>980</c:v>
                </c:pt>
                <c:pt idx="20">
                  <c:v>980</c:v>
                </c:pt>
                <c:pt idx="21">
                  <c:v>980</c:v>
                </c:pt>
                <c:pt idx="22">
                  <c:v>980</c:v>
                </c:pt>
                <c:pt idx="23">
                  <c:v>980</c:v>
                </c:pt>
                <c:pt idx="24">
                  <c:v>980</c:v>
                </c:pt>
                <c:pt idx="25">
                  <c:v>980</c:v>
                </c:pt>
                <c:pt idx="26">
                  <c:v>980</c:v>
                </c:pt>
                <c:pt idx="27">
                  <c:v>980</c:v>
                </c:pt>
                <c:pt idx="28">
                  <c:v>980</c:v>
                </c:pt>
                <c:pt idx="29">
                  <c:v>980</c:v>
                </c:pt>
                <c:pt idx="30">
                  <c:v>980</c:v>
                </c:pt>
                <c:pt idx="31">
                  <c:v>980</c:v>
                </c:pt>
                <c:pt idx="32">
                  <c:v>980</c:v>
                </c:pt>
                <c:pt idx="33">
                  <c:v>980</c:v>
                </c:pt>
                <c:pt idx="34">
                  <c:v>980</c:v>
                </c:pt>
                <c:pt idx="35">
                  <c:v>980</c:v>
                </c:pt>
                <c:pt idx="36">
                  <c:v>980</c:v>
                </c:pt>
                <c:pt idx="37">
                  <c:v>980</c:v>
                </c:pt>
                <c:pt idx="38">
                  <c:v>980</c:v>
                </c:pt>
                <c:pt idx="39">
                  <c:v>980</c:v>
                </c:pt>
                <c:pt idx="40">
                  <c:v>980</c:v>
                </c:pt>
                <c:pt idx="41">
                  <c:v>980</c:v>
                </c:pt>
                <c:pt idx="42">
                  <c:v>980</c:v>
                </c:pt>
                <c:pt idx="43">
                  <c:v>980</c:v>
                </c:pt>
                <c:pt idx="44">
                  <c:v>980</c:v>
                </c:pt>
                <c:pt idx="45">
                  <c:v>980</c:v>
                </c:pt>
                <c:pt idx="46">
                  <c:v>980</c:v>
                </c:pt>
                <c:pt idx="47">
                  <c:v>980</c:v>
                </c:pt>
                <c:pt idx="48">
                  <c:v>980</c:v>
                </c:pt>
                <c:pt idx="49">
                  <c:v>980</c:v>
                </c:pt>
                <c:pt idx="50">
                  <c:v>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7-4F54-82E5-FBC086EDF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bg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bg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988987760"/>
        <c:axId val="988999760"/>
      </c:lineChart>
      <c:lineChart>
        <c:grouping val="standard"/>
        <c:varyColors val="0"/>
        <c:ser>
          <c:idx val="0"/>
          <c:order val="0"/>
          <c:tx>
            <c:v>市场指数</c:v>
          </c:tx>
          <c:spPr>
            <a:ln w="28575" cap="rnd">
              <a:solidFill>
                <a:schemeClr val="bg2">
                  <a:lumMod val="75000"/>
                  <a:alpha val="37000"/>
                </a:scheme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2">
                  <a:lumMod val="75000"/>
                  <a:alpha val="78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Sheet1!$G$3:$G$53</c:f>
              <c:numCache>
                <c:formatCode>0.00_);[Red]\(0.00\)</c:formatCode>
                <c:ptCount val="51"/>
                <c:pt idx="0">
                  <c:v>50</c:v>
                </c:pt>
                <c:pt idx="1">
                  <c:v>48.092777396186122</c:v>
                </c:pt>
                <c:pt idx="2">
                  <c:v>46.409870388039984</c:v>
                </c:pt>
                <c:pt idx="3">
                  <c:v>44.980662144564093</c:v>
                </c:pt>
                <c:pt idx="4">
                  <c:v>46.246758009774638</c:v>
                </c:pt>
                <c:pt idx="5">
                  <c:v>50.16555429968318</c:v>
                </c:pt>
                <c:pt idx="6">
                  <c:v>50.877220418194952</c:v>
                </c:pt>
                <c:pt idx="7">
                  <c:v>48.569139376070119</c:v>
                </c:pt>
                <c:pt idx="8">
                  <c:v>48.363668935812008</c:v>
                </c:pt>
                <c:pt idx="9">
                  <c:v>47.973721766511169</c:v>
                </c:pt>
                <c:pt idx="10">
                  <c:v>47.984963201461895</c:v>
                </c:pt>
                <c:pt idx="11">
                  <c:v>48.182303548003887</c:v>
                </c:pt>
                <c:pt idx="12">
                  <c:v>50.306452722070418</c:v>
                </c:pt>
                <c:pt idx="13">
                  <c:v>53.153082567390491</c:v>
                </c:pt>
                <c:pt idx="14">
                  <c:v>56.38440759135856</c:v>
                </c:pt>
                <c:pt idx="15">
                  <c:v>56.058175944518929</c:v>
                </c:pt>
                <c:pt idx="16">
                  <c:v>49.470386252427907</c:v>
                </c:pt>
                <c:pt idx="17">
                  <c:v>55.873245070183799</c:v>
                </c:pt>
                <c:pt idx="18">
                  <c:v>54.857207627853818</c:v>
                </c:pt>
                <c:pt idx="19">
                  <c:v>51.548191853032449</c:v>
                </c:pt>
                <c:pt idx="20">
                  <c:v>57.590367292300989</c:v>
                </c:pt>
                <c:pt idx="21">
                  <c:v>51.297946920728222</c:v>
                </c:pt>
                <c:pt idx="22">
                  <c:v>50.668530850331187</c:v>
                </c:pt>
                <c:pt idx="23">
                  <c:v>49.747181771563184</c:v>
                </c:pt>
                <c:pt idx="24">
                  <c:v>46.98589159143939</c:v>
                </c:pt>
                <c:pt idx="25">
                  <c:v>52.050549836101283</c:v>
                </c:pt>
                <c:pt idx="26">
                  <c:v>55.416980759799507</c:v>
                </c:pt>
                <c:pt idx="27">
                  <c:v>53.796076661308263</c:v>
                </c:pt>
                <c:pt idx="28">
                  <c:v>57.394083761410847</c:v>
                </c:pt>
                <c:pt idx="29">
                  <c:v>55.270276894546853</c:v>
                </c:pt>
                <c:pt idx="30">
                  <c:v>56.095892358237748</c:v>
                </c:pt>
                <c:pt idx="31">
                  <c:v>54.056404101334529</c:v>
                </c:pt>
                <c:pt idx="32">
                  <c:v>57.635032639258689</c:v>
                </c:pt>
                <c:pt idx="33">
                  <c:v>54.498015289716633</c:v>
                </c:pt>
                <c:pt idx="34">
                  <c:v>59.44672400396324</c:v>
                </c:pt>
                <c:pt idx="35">
                  <c:v>63.11914439291084</c:v>
                </c:pt>
                <c:pt idx="36">
                  <c:v>60.87331616574405</c:v>
                </c:pt>
                <c:pt idx="37">
                  <c:v>59.166571678258791</c:v>
                </c:pt>
                <c:pt idx="38">
                  <c:v>65.171915263241047</c:v>
                </c:pt>
                <c:pt idx="39">
                  <c:v>64.385241647910874</c:v>
                </c:pt>
                <c:pt idx="40">
                  <c:v>69.940209497075216</c:v>
                </c:pt>
                <c:pt idx="41">
                  <c:v>64.482520837806305</c:v>
                </c:pt>
                <c:pt idx="42">
                  <c:v>64.570643633624741</c:v>
                </c:pt>
                <c:pt idx="43">
                  <c:v>58.450347976120277</c:v>
                </c:pt>
                <c:pt idx="44">
                  <c:v>62.963881882807144</c:v>
                </c:pt>
                <c:pt idx="45">
                  <c:v>61.721207732931994</c:v>
                </c:pt>
                <c:pt idx="46">
                  <c:v>57.125989643842807</c:v>
                </c:pt>
                <c:pt idx="47">
                  <c:v>59.946061429142382</c:v>
                </c:pt>
                <c:pt idx="48">
                  <c:v>59.82947770812671</c:v>
                </c:pt>
                <c:pt idx="49">
                  <c:v>59.185253696167678</c:v>
                </c:pt>
                <c:pt idx="50">
                  <c:v>62.637497685124956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587-4F54-82E5-FBC086EDF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282848"/>
        <c:axId val="989280928"/>
      </c:lineChart>
      <c:catAx>
        <c:axId val="98898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/</a:t>
                </a:r>
                <a:r>
                  <a:rPr lang="zh-CN" altLang="en-US"/>
                  <a:t>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8999760"/>
        <c:crosses val="autoZero"/>
        <c:auto val="1"/>
        <c:lblAlgn val="ctr"/>
        <c:lblOffset val="100"/>
        <c:noMultiLvlLbl val="0"/>
      </c:catAx>
      <c:valAx>
        <c:axId val="988999760"/>
        <c:scaling>
          <c:orientation val="minMax"/>
          <c:min val="6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资产组合价值</a:t>
                </a:r>
                <a:r>
                  <a:rPr lang="en-US" altLang="zh-CN"/>
                  <a:t>/</a:t>
                </a:r>
                <a:r>
                  <a:rPr lang="zh-CN" altLang="en-US"/>
                  <a:t>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8987760"/>
        <c:crosses val="autoZero"/>
        <c:crossBetween val="between"/>
      </c:valAx>
      <c:valAx>
        <c:axId val="989280928"/>
        <c:scaling>
          <c:orientation val="minMax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市场指数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282848"/>
        <c:crosses val="max"/>
        <c:crossBetween val="between"/>
      </c:valAx>
      <c:catAx>
        <c:axId val="989282848"/>
        <c:scaling>
          <c:orientation val="minMax"/>
        </c:scaling>
        <c:delete val="1"/>
        <c:axPos val="b"/>
        <c:majorTickMark val="out"/>
        <c:minorTickMark val="none"/>
        <c:tickLblPos val="nextTo"/>
        <c:crossAx val="9892809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风险资产占比与市场指数变化关系图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Sheet1!$Q$2</c:f>
              <c:strCache>
                <c:ptCount val="1"/>
                <c:pt idx="0">
                  <c:v>股票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innerShdw blurRad="114300">
                <a:schemeClr val="tx1"/>
              </a:innerShdw>
            </a:effectLst>
          </c:spPr>
          <c:val>
            <c:numRef>
              <c:f>Sheet1!$Q$3:$Q$53</c:f>
              <c:numCache>
                <c:formatCode>0.00_);[Red]\(0.00\)</c:formatCode>
                <c:ptCount val="51"/>
                <c:pt idx="0">
                  <c:v>475.91328544753077</c:v>
                </c:pt>
                <c:pt idx="1">
                  <c:v>446.48549179518363</c:v>
                </c:pt>
                <c:pt idx="2">
                  <c:v>420.20406192794712</c:v>
                </c:pt>
                <c:pt idx="3">
                  <c:v>419.61134339506606</c:v>
                </c:pt>
                <c:pt idx="4">
                  <c:v>465.01764601441238</c:v>
                </c:pt>
                <c:pt idx="5">
                  <c:v>499.79492003472063</c:v>
                </c:pt>
                <c:pt idx="6">
                  <c:v>480.87552491114485</c:v>
                </c:pt>
                <c:pt idx="7">
                  <c:v>462.61238508064912</c:v>
                </c:pt>
                <c:pt idx="8">
                  <c:v>456.57793485418148</c:v>
                </c:pt>
                <c:pt idx="9">
                  <c:v>452.91513347405663</c:v>
                </c:pt>
                <c:pt idx="10">
                  <c:v>454.00721741199254</c:v>
                </c:pt>
                <c:pt idx="11">
                  <c:v>474.74398388001873</c:v>
                </c:pt>
                <c:pt idx="12">
                  <c:v>517.72003514954338</c:v>
                </c:pt>
                <c:pt idx="13">
                  <c:v>568.98727945607936</c:v>
                </c:pt>
                <c:pt idx="14">
                  <c:v>584.04863322806796</c:v>
                </c:pt>
                <c:pt idx="15">
                  <c:v>513.66470451115379</c:v>
                </c:pt>
                <c:pt idx="16">
                  <c:v>532.16627081628837</c:v>
                </c:pt>
                <c:pt idx="17">
                  <c:v>565.25652355998966</c:v>
                </c:pt>
                <c:pt idx="18">
                  <c:v>525.49016186151641</c:v>
                </c:pt>
                <c:pt idx="19">
                  <c:v>562.5837169380959</c:v>
                </c:pt>
                <c:pt idx="20">
                  <c:v>535.33599932397885</c:v>
                </c:pt>
                <c:pt idx="21">
                  <c:v>490.10502545763632</c:v>
                </c:pt>
                <c:pt idx="22">
                  <c:v>475.95255950376833</c:v>
                </c:pt>
                <c:pt idx="23">
                  <c:v>441.84179894411341</c:v>
                </c:pt>
                <c:pt idx="24">
                  <c:v>460.20284162404459</c:v>
                </c:pt>
                <c:pt idx="25">
                  <c:v>539.20041826199883</c:v>
                </c:pt>
                <c:pt idx="26">
                  <c:v>546.99078308986259</c:v>
                </c:pt>
                <c:pt idx="27">
                  <c:v>572.05550380534362</c:v>
                </c:pt>
                <c:pt idx="28">
                  <c:v>574.04536223313744</c:v>
                </c:pt>
                <c:pt idx="29">
                  <c:v>569.7036437258522</c:v>
                </c:pt>
                <c:pt idx="30">
                  <c:v>554.80214484792305</c:v>
                </c:pt>
                <c:pt idx="31">
                  <c:v>576.8606272911984</c:v>
                </c:pt>
                <c:pt idx="32">
                  <c:v>569.49822852136811</c:v>
                </c:pt>
                <c:pt idx="33">
                  <c:v>599.10431871294145</c:v>
                </c:pt>
                <c:pt idx="34">
                  <c:v>671.86148470344699</c:v>
                </c:pt>
                <c:pt idx="35">
                  <c:v>665.92258234784651</c:v>
                </c:pt>
                <c:pt idx="36">
                  <c:v>639.39766694846571</c:v>
                </c:pt>
                <c:pt idx="37">
                  <c:v>696.60696227807512</c:v>
                </c:pt>
                <c:pt idx="38">
                  <c:v>716.36495488159653</c:v>
                </c:pt>
                <c:pt idx="39">
                  <c:v>777.70389147478465</c:v>
                </c:pt>
                <c:pt idx="40">
                  <c:v>732.72321372022179</c:v>
                </c:pt>
                <c:pt idx="41">
                  <c:v>722.50094256822285</c:v>
                </c:pt>
                <c:pt idx="42">
                  <c:v>656.99992785772906</c:v>
                </c:pt>
                <c:pt idx="43">
                  <c:v>682.72017712963952</c:v>
                </c:pt>
                <c:pt idx="44">
                  <c:v>694.66498233701293</c:v>
                </c:pt>
                <c:pt idx="45">
                  <c:v>643.05272363828442</c:v>
                </c:pt>
                <c:pt idx="46">
                  <c:v>655.65563774193197</c:v>
                </c:pt>
                <c:pt idx="47">
                  <c:v>678.02333461795695</c:v>
                </c:pt>
                <c:pt idx="48">
                  <c:v>678.4641263407018</c:v>
                </c:pt>
                <c:pt idx="49">
                  <c:v>726.53628220144731</c:v>
                </c:pt>
                <c:pt idx="50">
                  <c:v>707.60123038780966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9-4542-A2EF-5F4A2A414CCD}"/>
            </c:ext>
          </c:extLst>
        </c:ser>
        <c:ser>
          <c:idx val="2"/>
          <c:order val="2"/>
          <c:tx>
            <c:strRef>
              <c:f>Sheet1!$S$2</c:f>
              <c:strCache>
                <c:ptCount val="1"/>
                <c:pt idx="0">
                  <c:v>投资组合价值</c:v>
                </c:pt>
              </c:strCache>
            </c:strRef>
          </c:tx>
          <c:spPr>
            <a:solidFill>
              <a:schemeClr val="tx1">
                <a:lumMod val="75000"/>
                <a:lumOff val="25000"/>
                <a:alpha val="44000"/>
              </a:schemeClr>
            </a:solidFill>
            <a:ln>
              <a:noFill/>
            </a:ln>
            <a:effectLst>
              <a:innerShdw blurRad="114300">
                <a:schemeClr val="accent3"/>
              </a:innerShdw>
            </a:effectLst>
          </c:spPr>
          <c:val>
            <c:numRef>
              <c:f>Sheet1!$S$3:$S$53</c:f>
              <c:numCache>
                <c:formatCode>0.00_);[Red]\(0.00\)</c:formatCode>
                <c:ptCount val="51"/>
                <c:pt idx="0">
                  <c:v>981.41818763077231</c:v>
                </c:pt>
                <c:pt idx="1">
                  <c:v>963.56319656877974</c:v>
                </c:pt>
                <c:pt idx="2">
                  <c:v>948.58932438692523</c:v>
                </c:pt>
                <c:pt idx="3">
                  <c:v>958.49063294215989</c:v>
                </c:pt>
                <c:pt idx="4">
                  <c:v>993.2041971085996</c:v>
                </c:pt>
                <c:pt idx="5">
                  <c:v>998.49650590777924</c:v>
                </c:pt>
                <c:pt idx="6">
                  <c:v>973.9319336341955</c:v>
                </c:pt>
                <c:pt idx="7">
                  <c:v>970.31150485090632</c:v>
                </c:pt>
                <c:pt idx="8">
                  <c:v>964.95286553086282</c:v>
                </c:pt>
                <c:pt idx="9">
                  <c:v>963.42350332267097</c:v>
                </c:pt>
                <c:pt idx="10">
                  <c:v>963.65007441247008</c:v>
                </c:pt>
                <c:pt idx="11">
                  <c:v>982.06105253879537</c:v>
                </c:pt>
                <c:pt idx="12">
                  <c:v>1008.1064213393283</c:v>
                </c:pt>
                <c:pt idx="13">
                  <c:v>1038.9692750276095</c:v>
                </c:pt>
                <c:pt idx="14">
                  <c:v>1033.7518234029883</c:v>
                </c:pt>
                <c:pt idx="15">
                  <c:v>963.54094625977791</c:v>
                </c:pt>
                <c:pt idx="16">
                  <c:v>1022.8810936448309</c:v>
                </c:pt>
                <c:pt idx="17">
                  <c:v>1010.6228041251886</c:v>
                </c:pt>
                <c:pt idx="18">
                  <c:v>975.12827675465246</c:v>
                </c:pt>
                <c:pt idx="19">
                  <c:v>1032.4733043959541</c:v>
                </c:pt>
                <c:pt idx="20">
                  <c:v>964.98961433059765</c:v>
                </c:pt>
                <c:pt idx="21">
                  <c:v>957.24086218175512</c:v>
                </c:pt>
                <c:pt idx="22">
                  <c:v>946.78299446200947</c:v>
                </c:pt>
                <c:pt idx="23">
                  <c:v>919.19836909207697</c:v>
                </c:pt>
                <c:pt idx="24">
                  <c:v>962.42860646825591</c:v>
                </c:pt>
                <c:pt idx="25">
                  <c:v>993.52074107119267</c:v>
                </c:pt>
                <c:pt idx="26">
                  <c:v>975.29960943636718</c:v>
                </c:pt>
                <c:pt idx="27">
                  <c:v>1009.4631683584419</c:v>
                </c:pt>
                <c:pt idx="28">
                  <c:v>985.62344667202478</c:v>
                </c:pt>
                <c:pt idx="29">
                  <c:v>992.28078279329975</c:v>
                </c:pt>
                <c:pt idx="30">
                  <c:v>969.60339016308717</c:v>
                </c:pt>
                <c:pt idx="31">
                  <c:v>1003.7283527748305</c:v>
                </c:pt>
                <c:pt idx="32">
                  <c:v>969.16992526244212</c:v>
                </c:pt>
                <c:pt idx="33">
                  <c:v>1017.3459149685939</c:v>
                </c:pt>
                <c:pt idx="34">
                  <c:v>1054.6224656844411</c:v>
                </c:pt>
                <c:pt idx="35">
                  <c:v>1028.1539413226155</c:v>
                </c:pt>
                <c:pt idx="36">
                  <c:v>1007.8658085750023</c:v>
                </c:pt>
                <c:pt idx="37">
                  <c:v>1070.2552575275849</c:v>
                </c:pt>
                <c:pt idx="38">
                  <c:v>1059.5599760964815</c:v>
                </c:pt>
                <c:pt idx="39">
                  <c:v>1119.406696931806</c:v>
                </c:pt>
                <c:pt idx="40">
                  <c:v>1055.3375322794368</c:v>
                </c:pt>
                <c:pt idx="41">
                  <c:v>1054.4043179790447</c:v>
                </c:pt>
                <c:pt idx="42">
                  <c:v>983.68992028462117</c:v>
                </c:pt>
                <c:pt idx="43">
                  <c:v>1030.8637838857976</c:v>
                </c:pt>
                <c:pt idx="44">
                  <c:v>1015.0006596835174</c:v>
                </c:pt>
                <c:pt idx="45">
                  <c:v>961.42708261822577</c:v>
                </c:pt>
                <c:pt idx="46">
                  <c:v>990.54170396209349</c:v>
                </c:pt>
                <c:pt idx="47">
                  <c:v>987.41786964334756</c:v>
                </c:pt>
                <c:pt idx="48">
                  <c:v>978.23093008142268</c:v>
                </c:pt>
                <c:pt idx="49">
                  <c:v>1016.4844933321807</c:v>
                </c:pt>
                <c:pt idx="50">
                  <c:v>973.73286258848475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9-4542-A2EF-5F4A2A41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637920"/>
        <c:axId val="1247636960"/>
      </c:areaChart>
      <c:lineChart>
        <c:grouping val="stack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市场指数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  <a:effectLst/>
            </c:spPr>
          </c:marker>
          <c:val>
            <c:numRef>
              <c:f>Sheet1!$P$3:$P$53</c:f>
              <c:numCache>
                <c:formatCode>0.00_);[Red]\(0.00\)</c:formatCode>
                <c:ptCount val="51"/>
                <c:pt idx="0">
                  <c:v>48.092777396186122</c:v>
                </c:pt>
                <c:pt idx="1">
                  <c:v>46.409870388039984</c:v>
                </c:pt>
                <c:pt idx="2">
                  <c:v>44.980662144564093</c:v>
                </c:pt>
                <c:pt idx="3">
                  <c:v>46.246758009774638</c:v>
                </c:pt>
                <c:pt idx="4">
                  <c:v>50.16555429968318</c:v>
                </c:pt>
                <c:pt idx="5">
                  <c:v>50.877220418194952</c:v>
                </c:pt>
                <c:pt idx="6">
                  <c:v>48.569139376070119</c:v>
                </c:pt>
                <c:pt idx="7">
                  <c:v>48.363668935812008</c:v>
                </c:pt>
                <c:pt idx="8">
                  <c:v>47.973721766511169</c:v>
                </c:pt>
                <c:pt idx="9">
                  <c:v>47.984963201461895</c:v>
                </c:pt>
                <c:pt idx="10">
                  <c:v>48.182303548003887</c:v>
                </c:pt>
                <c:pt idx="11">
                  <c:v>50.306452722070418</c:v>
                </c:pt>
                <c:pt idx="12">
                  <c:v>53.153082567390491</c:v>
                </c:pt>
                <c:pt idx="13">
                  <c:v>56.38440759135856</c:v>
                </c:pt>
                <c:pt idx="14">
                  <c:v>56.058175944518929</c:v>
                </c:pt>
                <c:pt idx="15">
                  <c:v>49.470386252427907</c:v>
                </c:pt>
                <c:pt idx="16">
                  <c:v>55.873245070183799</c:v>
                </c:pt>
                <c:pt idx="17">
                  <c:v>54.857207627853818</c:v>
                </c:pt>
                <c:pt idx="18">
                  <c:v>51.548191853032449</c:v>
                </c:pt>
                <c:pt idx="19">
                  <c:v>57.590367292300989</c:v>
                </c:pt>
                <c:pt idx="20">
                  <c:v>51.297946920728222</c:v>
                </c:pt>
                <c:pt idx="21">
                  <c:v>50.668530850331187</c:v>
                </c:pt>
                <c:pt idx="22">
                  <c:v>49.747181771563184</c:v>
                </c:pt>
                <c:pt idx="23">
                  <c:v>46.98589159143939</c:v>
                </c:pt>
                <c:pt idx="24">
                  <c:v>52.050549836101283</c:v>
                </c:pt>
                <c:pt idx="25">
                  <c:v>55.416980759799507</c:v>
                </c:pt>
                <c:pt idx="26">
                  <c:v>53.796076661308263</c:v>
                </c:pt>
                <c:pt idx="27">
                  <c:v>57.394083761410847</c:v>
                </c:pt>
                <c:pt idx="28">
                  <c:v>55.270276894546853</c:v>
                </c:pt>
                <c:pt idx="29">
                  <c:v>56.095892358237748</c:v>
                </c:pt>
                <c:pt idx="30">
                  <c:v>54.056404101334529</c:v>
                </c:pt>
                <c:pt idx="31">
                  <c:v>57.635032639258689</c:v>
                </c:pt>
                <c:pt idx="32">
                  <c:v>54.498015289716633</c:v>
                </c:pt>
                <c:pt idx="33">
                  <c:v>59.44672400396324</c:v>
                </c:pt>
                <c:pt idx="34">
                  <c:v>63.11914439291084</c:v>
                </c:pt>
                <c:pt idx="35">
                  <c:v>60.87331616574405</c:v>
                </c:pt>
                <c:pt idx="36">
                  <c:v>59.166571678258791</c:v>
                </c:pt>
                <c:pt idx="37">
                  <c:v>65.171915263241047</c:v>
                </c:pt>
                <c:pt idx="38">
                  <c:v>64.385241647910874</c:v>
                </c:pt>
                <c:pt idx="39">
                  <c:v>69.940209497075216</c:v>
                </c:pt>
                <c:pt idx="40">
                  <c:v>64.482520837806305</c:v>
                </c:pt>
                <c:pt idx="41">
                  <c:v>64.570643633624741</c:v>
                </c:pt>
                <c:pt idx="42">
                  <c:v>58.450347976120277</c:v>
                </c:pt>
                <c:pt idx="43">
                  <c:v>62.963881882807144</c:v>
                </c:pt>
                <c:pt idx="44">
                  <c:v>61.721207732931994</c:v>
                </c:pt>
                <c:pt idx="45">
                  <c:v>57.125989643842807</c:v>
                </c:pt>
                <c:pt idx="46">
                  <c:v>59.946061429142382</c:v>
                </c:pt>
                <c:pt idx="47">
                  <c:v>59.82947770812671</c:v>
                </c:pt>
                <c:pt idx="48">
                  <c:v>59.185253696167678</c:v>
                </c:pt>
                <c:pt idx="49">
                  <c:v>62.637497685124956</c:v>
                </c:pt>
                <c:pt idx="50">
                  <c:v>59.217029353753539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9-4542-A2EF-5F4A2A41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631200"/>
        <c:axId val="1247645600"/>
      </c:lineChart>
      <c:catAx>
        <c:axId val="124763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/</a:t>
                </a:r>
                <a:r>
                  <a:rPr lang="zh-CN" altLang="en-US"/>
                  <a:t>星期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636960"/>
        <c:crosses val="autoZero"/>
        <c:auto val="1"/>
        <c:lblAlgn val="ctr"/>
        <c:lblOffset val="100"/>
        <c:noMultiLvlLbl val="0"/>
      </c:catAx>
      <c:valAx>
        <c:axId val="124763696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投资资产价值</a:t>
                </a:r>
                <a:r>
                  <a:rPr lang="en-US" altLang="zh-CN"/>
                  <a:t>/</a:t>
                </a:r>
                <a:r>
                  <a:rPr lang="zh-CN" altLang="en-US"/>
                  <a:t>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637920"/>
        <c:crosses val="autoZero"/>
        <c:crossBetween val="between"/>
      </c:valAx>
      <c:valAx>
        <c:axId val="12476456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市场指数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7631200"/>
        <c:crosses val="max"/>
        <c:crossBetween val="between"/>
      </c:valAx>
      <c:catAx>
        <c:axId val="12476312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2476456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47626</xdr:colOff>
      <xdr:row>54</xdr:row>
      <xdr:rowOff>140493</xdr:rowOff>
    </xdr:from>
    <xdr:to>
      <xdr:col>20</xdr:col>
      <xdr:colOff>395289</xdr:colOff>
      <xdr:row>74</xdr:row>
      <xdr:rowOff>195263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C3DBE9-0E85-CBA3-4177-B06F0EF89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633131</xdr:colOff>
      <xdr:row>75</xdr:row>
      <xdr:rowOff>158000</xdr:rowOff>
    </xdr:from>
    <xdr:to>
      <xdr:col>20</xdr:col>
      <xdr:colOff>380999</xdr:colOff>
      <xdr:row>95</xdr:row>
      <xdr:rowOff>179293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7B048C4-9A87-7FD1-B834-2757EBC08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4"/>
  <sheetViews>
    <sheetView tabSelected="1" topLeftCell="A69" zoomScale="85" zoomScaleNormal="85" workbookViewId="0">
      <selection activeCell="D39" sqref="D39"/>
    </sheetView>
  </sheetViews>
  <sheetFormatPr defaultRowHeight="15.75" x14ac:dyDescent="0.5"/>
  <cols>
    <col min="1" max="1" width="17.1328125" customWidth="1"/>
    <col min="2" max="2" width="9.46484375" bestFit="1" customWidth="1"/>
    <col min="5" max="5" width="0" hidden="1" customWidth="1"/>
    <col min="6" max="6" width="5.46484375" style="37" customWidth="1"/>
    <col min="7" max="7" width="9.46484375" style="2" bestFit="1" customWidth="1"/>
    <col min="9" max="9" width="13.265625" style="9" customWidth="1"/>
    <col min="10" max="10" width="10.6640625" customWidth="1"/>
    <col min="11" max="11" width="10.19921875" customWidth="1"/>
    <col min="12" max="12" width="14.33203125" hidden="1" customWidth="1"/>
    <col min="13" max="13" width="10" customWidth="1"/>
    <col min="14" max="14" width="15.53125" style="62" customWidth="1"/>
    <col min="15" max="15" width="0" hidden="1" customWidth="1"/>
    <col min="18" max="18" width="9.46484375" bestFit="1" customWidth="1"/>
    <col min="19" max="19" width="14.53125" style="56" customWidth="1"/>
    <col min="20" max="20" width="13.59765625" customWidth="1"/>
    <col min="21" max="21" width="9.06640625" customWidth="1"/>
  </cols>
  <sheetData>
    <row r="1" spans="1:21" ht="25.5" thickTop="1" thickBot="1" x14ac:dyDescent="0.7">
      <c r="A1" s="4" t="s">
        <v>0</v>
      </c>
      <c r="B1" s="4"/>
      <c r="F1" s="26" t="s">
        <v>26</v>
      </c>
      <c r="G1" s="30" t="s">
        <v>14</v>
      </c>
      <c r="H1" s="30"/>
      <c r="I1" s="30"/>
      <c r="J1" s="30"/>
      <c r="K1" s="30"/>
      <c r="L1" s="30"/>
      <c r="M1" s="30"/>
      <c r="N1" s="30"/>
      <c r="O1" s="22"/>
      <c r="P1" s="28" t="s">
        <v>15</v>
      </c>
      <c r="Q1" s="28"/>
      <c r="R1" s="28"/>
      <c r="S1" s="28"/>
    </row>
    <row r="2" spans="1:21" ht="30" customHeight="1" thickTop="1" thickBot="1" x14ac:dyDescent="0.45">
      <c r="A2" s="12"/>
      <c r="B2" s="12"/>
      <c r="D2" s="7" t="s">
        <v>25</v>
      </c>
      <c r="E2" s="6" t="s">
        <v>24</v>
      </c>
      <c r="F2" s="26"/>
      <c r="G2" s="31" t="s">
        <v>16</v>
      </c>
      <c r="H2" s="31" t="s">
        <v>17</v>
      </c>
      <c r="I2" s="32" t="s">
        <v>28</v>
      </c>
      <c r="J2" s="42" t="s">
        <v>21</v>
      </c>
      <c r="K2" s="42" t="s">
        <v>22</v>
      </c>
      <c r="L2" s="33" t="s">
        <v>29</v>
      </c>
      <c r="M2" s="31" t="s">
        <v>19</v>
      </c>
      <c r="N2" s="57" t="s">
        <v>20</v>
      </c>
      <c r="O2" s="22"/>
      <c r="P2" s="27" t="s">
        <v>16</v>
      </c>
      <c r="Q2" s="46" t="s">
        <v>21</v>
      </c>
      <c r="R2" s="46" t="s">
        <v>22</v>
      </c>
      <c r="S2" s="53" t="s">
        <v>18</v>
      </c>
      <c r="U2" s="29" t="s">
        <v>27</v>
      </c>
    </row>
    <row r="3" spans="1:21" ht="13.5" customHeight="1" thickTop="1" thickBot="1" x14ac:dyDescent="0.55000000000000004">
      <c r="A3" s="13" t="s">
        <v>2</v>
      </c>
      <c r="B3" s="14" t="s">
        <v>3</v>
      </c>
      <c r="D3" s="38" cm="1">
        <f t="array" ref="D3">rndnom()</f>
        <v>-0.53731918674122958</v>
      </c>
      <c r="E3" s="6">
        <f>(1-F3/52)</f>
        <v>0.98076923076923073</v>
      </c>
      <c r="F3" s="34">
        <v>1</v>
      </c>
      <c r="G3" s="23">
        <f>B8</f>
        <v>50</v>
      </c>
      <c r="H3" s="47">
        <f>(LN(G3/$B$14) + ($B$4+$B$10^2/2)*E3) / ($B$10*SQRT(E3))</f>
        <v>0.34780438381191664</v>
      </c>
      <c r="I3" s="39">
        <f>G3*NORMSDIST(H3)/(G3*NORMSDIST(H3)+$B$14*EXP(-$B$4*(1-F3/52))*NORMSDIST($B$10*SQRT(1-F3/52))-H3)</f>
        <v>0.49478665115031589</v>
      </c>
      <c r="J3" s="43">
        <f>N3*I3</f>
        <v>494.78665115031589</v>
      </c>
      <c r="K3" s="43">
        <f>N3*(1-I3)</f>
        <v>505.21334884968417</v>
      </c>
      <c r="L3" s="23">
        <f>B5</f>
        <v>1000</v>
      </c>
      <c r="M3" s="23">
        <v>0</v>
      </c>
      <c r="N3" s="58">
        <f>L3-M3</f>
        <v>1000</v>
      </c>
      <c r="O3" s="23"/>
      <c r="P3" s="23" cm="1">
        <f t="array" ref="P3">predictprice(G3,D3)</f>
        <v>48.092777396186122</v>
      </c>
      <c r="Q3" s="43" cm="1">
        <f t="array" ref="Q3">predictprice(J3,D3)</f>
        <v>475.91328544753077</v>
      </c>
      <c r="R3" s="43">
        <f>K3*EXP($B$4*1/52)</f>
        <v>505.5049021832416</v>
      </c>
      <c r="S3" s="54">
        <f>Q3+R3</f>
        <v>981.41818763077231</v>
      </c>
      <c r="U3">
        <f>$B$5*$B$9</f>
        <v>980</v>
      </c>
    </row>
    <row r="4" spans="1:21" ht="16.5" thickTop="1" thickBot="1" x14ac:dyDescent="0.55000000000000004">
      <c r="A4" s="15" t="s">
        <v>4</v>
      </c>
      <c r="B4" s="16">
        <v>0.03</v>
      </c>
      <c r="D4" s="38" cm="1">
        <f t="array" ref="D4">rndnom()</f>
        <v>-0.49014198459209812</v>
      </c>
      <c r="E4" s="6">
        <f t="shared" ref="E4:E53" si="0">(1-F4/52)</f>
        <v>0.96153846153846156</v>
      </c>
      <c r="F4" s="35">
        <v>2</v>
      </c>
      <c r="G4" s="24">
        <f>P3</f>
        <v>48.092777396186122</v>
      </c>
      <c r="H4" s="48">
        <f>(LN(G4/$B$14) + ($B$4+$B$10^2/2)*E4) / ($B$10*SQRT(E4))</f>
        <v>0.26586322658133771</v>
      </c>
      <c r="I4" s="40">
        <f>G4*NORMSDIST(H4)/(G4*NORMSDIST(H4)+$B$14*EXP(-$B$4*(1-F4/52))*NORMSDIST($B$10*SQRT(1-F4/52))-H4)</f>
        <v>0.47238077153154068</v>
      </c>
      <c r="J4" s="44">
        <f>N4*I4</f>
        <v>462.67587450677433</v>
      </c>
      <c r="K4" s="44">
        <f>N4*(1-I4)</f>
        <v>516.77947674873644</v>
      </c>
      <c r="L4" s="24">
        <f>S3</f>
        <v>981.41818763077231</v>
      </c>
      <c r="M4" s="24">
        <f>S3*$B$7</f>
        <v>1.9628363752615448</v>
      </c>
      <c r="N4" s="59">
        <f>L4-M4</f>
        <v>979.45535125551078</v>
      </c>
      <c r="O4" s="24"/>
      <c r="P4" s="24" cm="1">
        <f t="array" ref="P4">predictprice(G4,D4)</f>
        <v>46.409870388039984</v>
      </c>
      <c r="Q4" s="44" cm="1">
        <f t="array" ref="Q4">predictprice(J4,D4)</f>
        <v>446.48549179518363</v>
      </c>
      <c r="R4" s="44">
        <f>K4*EXP($B$4*1/52)</f>
        <v>517.07770477359611</v>
      </c>
      <c r="S4" s="54">
        <f t="shared" ref="S4:S53" si="1">Q4+R4</f>
        <v>963.56319656877974</v>
      </c>
      <c r="U4">
        <f t="shared" ref="U4:U53" si="2">$B$5*$B$9</f>
        <v>980</v>
      </c>
    </row>
    <row r="5" spans="1:21" ht="16.5" thickTop="1" thickBot="1" x14ac:dyDescent="0.55000000000000004">
      <c r="A5" s="15" t="s">
        <v>1</v>
      </c>
      <c r="B5" s="17">
        <v>1000</v>
      </c>
      <c r="D5" s="38" cm="1">
        <f t="array" ref="D5">rndnom()</f>
        <v>-0.42754450808436995</v>
      </c>
      <c r="E5" s="6">
        <f t="shared" si="0"/>
        <v>0.94230769230769229</v>
      </c>
      <c r="F5" s="35">
        <v>3</v>
      </c>
      <c r="G5" s="24">
        <f t="shared" ref="G5:G53" si="3">P4</f>
        <v>46.409870388039984</v>
      </c>
      <c r="H5" s="48">
        <f t="shared" ref="H5:H53" si="4">(LN(G5/$B$14) + ($B$4+$B$10^2/2)*E5) / ($B$10*SQRT(E5))</f>
        <v>0.18903298509983815</v>
      </c>
      <c r="I5" s="40">
        <f t="shared" ref="I5:I53" si="5">G5*NORMSDIST(H5)/(G5*NORMSDIST(H5)+$B$14*EXP(-$B$4*(1-F5/52))*NORMSDIST($B$10*SQRT(1-F5/52))-H5)</f>
        <v>0.45085201241657263</v>
      </c>
      <c r="J5" s="44">
        <f t="shared" ref="J5:J53" si="6">N5*I5</f>
        <v>433.55555745105278</v>
      </c>
      <c r="K5" s="44">
        <f t="shared" ref="K5:K53" si="7">N5*(1-I5)</f>
        <v>528.08051272458943</v>
      </c>
      <c r="L5" s="24">
        <f t="shared" ref="L5:L53" si="8">S4</f>
        <v>963.56319656877974</v>
      </c>
      <c r="M5" s="24">
        <f t="shared" ref="M5:M53" si="9">S4*$B$7</f>
        <v>1.9271263931375595</v>
      </c>
      <c r="N5" s="59">
        <f t="shared" ref="N5:N53" si="10">L5-M5</f>
        <v>961.6360701756422</v>
      </c>
      <c r="O5" s="24"/>
      <c r="P5" s="24" cm="1">
        <f t="array" ref="P5">predictprice(G5,D5)</f>
        <v>44.980662144564093</v>
      </c>
      <c r="Q5" s="44" cm="1">
        <f t="array" ref="Q5">predictprice(J5,D5)</f>
        <v>420.20406192794712</v>
      </c>
      <c r="R5" s="44">
        <f t="shared" ref="R5:R53" si="11">K5*EXP($B$4*1/52)</f>
        <v>528.3852624589781</v>
      </c>
      <c r="S5" s="54">
        <f t="shared" si="1"/>
        <v>948.58932438692523</v>
      </c>
      <c r="U5">
        <f t="shared" si="2"/>
        <v>980</v>
      </c>
    </row>
    <row r="6" spans="1:21" ht="16.5" thickTop="1" thickBot="1" x14ac:dyDescent="0.55000000000000004">
      <c r="A6" s="15" t="s">
        <v>7</v>
      </c>
      <c r="B6" s="17">
        <v>51</v>
      </c>
      <c r="D6" s="38" cm="1">
        <f t="array" ref="D6">rndnom()</f>
        <v>0.42391638165814705</v>
      </c>
      <c r="E6" s="6">
        <f t="shared" si="0"/>
        <v>0.92307692307692313</v>
      </c>
      <c r="F6" s="35">
        <v>4</v>
      </c>
      <c r="G6" s="24">
        <f t="shared" si="3"/>
        <v>44.980662144564093</v>
      </c>
      <c r="H6" s="48">
        <f t="shared" si="4"/>
        <v>0.11967350502137325</v>
      </c>
      <c r="I6" s="40">
        <f t="shared" si="5"/>
        <v>0.43110493761152019</v>
      </c>
      <c r="J6" s="44">
        <f t="shared" si="6"/>
        <v>408.1236584257619</v>
      </c>
      <c r="K6" s="44">
        <f t="shared" si="7"/>
        <v>538.56848731238949</v>
      </c>
      <c r="L6" s="24">
        <f t="shared" si="8"/>
        <v>948.58932438692523</v>
      </c>
      <c r="M6" s="24">
        <f t="shared" si="9"/>
        <v>1.8971786487738505</v>
      </c>
      <c r="N6" s="59">
        <f t="shared" si="10"/>
        <v>946.69214573815134</v>
      </c>
      <c r="O6" s="24"/>
      <c r="P6" s="24" cm="1">
        <f t="array" ref="P6">predictprice(G6,D6)</f>
        <v>46.246758009774638</v>
      </c>
      <c r="Q6" s="44" cm="1">
        <f t="array" ref="Q6">predictprice(J6,D6)</f>
        <v>419.61134339506606</v>
      </c>
      <c r="R6" s="44">
        <f t="shared" si="11"/>
        <v>538.87928954709378</v>
      </c>
      <c r="S6" s="54">
        <f t="shared" si="1"/>
        <v>958.49063294215989</v>
      </c>
      <c r="U6">
        <f t="shared" si="2"/>
        <v>980</v>
      </c>
    </row>
    <row r="7" spans="1:21" ht="16.5" thickTop="1" thickBot="1" x14ac:dyDescent="0.55000000000000004">
      <c r="A7" s="15" t="s">
        <v>6</v>
      </c>
      <c r="B7" s="17">
        <v>2E-3</v>
      </c>
      <c r="D7" s="38" cm="1">
        <f t="array" ref="D7">rndnom()</f>
        <v>1.1966373674345014</v>
      </c>
      <c r="E7" s="6">
        <f t="shared" si="0"/>
        <v>0.90384615384615385</v>
      </c>
      <c r="F7" s="35">
        <v>5</v>
      </c>
      <c r="G7" s="24">
        <f t="shared" si="3"/>
        <v>46.246758009774638</v>
      </c>
      <c r="H7" s="48">
        <f t="shared" si="4"/>
        <v>0.17306512526304646</v>
      </c>
      <c r="I7" s="40">
        <f t="shared" si="5"/>
        <v>0.44815340142093563</v>
      </c>
      <c r="J7" s="44">
        <f t="shared" si="6"/>
        <v>428.69173570836813</v>
      </c>
      <c r="K7" s="44">
        <f t="shared" si="7"/>
        <v>527.88191596790739</v>
      </c>
      <c r="L7" s="24">
        <f t="shared" si="8"/>
        <v>958.49063294215989</v>
      </c>
      <c r="M7" s="24">
        <f t="shared" si="9"/>
        <v>1.9169812658843197</v>
      </c>
      <c r="N7" s="59">
        <f t="shared" si="10"/>
        <v>956.57365167627552</v>
      </c>
      <c r="O7" s="24"/>
      <c r="P7" s="24" cm="1">
        <f t="array" ref="P7">predictprice(G7,D7)</f>
        <v>50.16555429968318</v>
      </c>
      <c r="Q7" s="44" cm="1">
        <f t="array" ref="Q7">predictprice(J7,D7)</f>
        <v>465.01764601441238</v>
      </c>
      <c r="R7" s="44">
        <f t="shared" si="11"/>
        <v>528.18655109418728</v>
      </c>
      <c r="S7" s="54">
        <f t="shared" si="1"/>
        <v>993.2041971085996</v>
      </c>
      <c r="U7">
        <f t="shared" si="2"/>
        <v>980</v>
      </c>
    </row>
    <row r="8" spans="1:21" ht="16.5" thickTop="1" thickBot="1" x14ac:dyDescent="0.55000000000000004">
      <c r="A8" s="15" t="s">
        <v>23</v>
      </c>
      <c r="B8" s="17">
        <v>50</v>
      </c>
      <c r="D8" s="38" cm="1">
        <f t="array" ref="D8">rndnom()</f>
        <v>0.22673553806401164</v>
      </c>
      <c r="E8" s="6">
        <f t="shared" si="0"/>
        <v>0.88461538461538458</v>
      </c>
      <c r="F8" s="35">
        <v>6</v>
      </c>
      <c r="G8" s="24">
        <f t="shared" si="3"/>
        <v>50.16555429968318</v>
      </c>
      <c r="H8" s="48">
        <f t="shared" si="4"/>
        <v>0.34155637838762404</v>
      </c>
      <c r="I8" s="40">
        <f t="shared" si="5"/>
        <v>0.49717008504847748</v>
      </c>
      <c r="J8" s="44">
        <f t="shared" si="6"/>
        <v>492.80383231669327</v>
      </c>
      <c r="K8" s="44">
        <f t="shared" si="7"/>
        <v>498.41395639768916</v>
      </c>
      <c r="L8" s="24">
        <f t="shared" si="8"/>
        <v>993.2041971085996</v>
      </c>
      <c r="M8" s="24">
        <f t="shared" si="9"/>
        <v>1.9864083942171993</v>
      </c>
      <c r="N8" s="59">
        <f t="shared" si="10"/>
        <v>991.21778871438244</v>
      </c>
      <c r="O8" s="24"/>
      <c r="P8" s="24" cm="1">
        <f t="array" ref="P8">predictprice(G8,D8)</f>
        <v>50.877220418194952</v>
      </c>
      <c r="Q8" s="44" cm="1">
        <f t="array" ref="Q8">predictprice(J8,D8)</f>
        <v>499.79492003472063</v>
      </c>
      <c r="R8" s="44">
        <f t="shared" si="11"/>
        <v>498.70158587305866</v>
      </c>
      <c r="S8" s="54">
        <f t="shared" si="1"/>
        <v>998.49650590777924</v>
      </c>
      <c r="U8">
        <f t="shared" si="2"/>
        <v>980</v>
      </c>
    </row>
    <row r="9" spans="1:21" ht="16.5" thickTop="1" thickBot="1" x14ac:dyDescent="0.55000000000000004">
      <c r="A9" s="15" t="s">
        <v>5</v>
      </c>
      <c r="B9" s="16">
        <v>0.98</v>
      </c>
      <c r="D9" s="38" cm="1">
        <f t="array" ref="D9">rndnom()</f>
        <v>-0.64600424319591254</v>
      </c>
      <c r="E9" s="6">
        <f t="shared" si="0"/>
        <v>0.86538461538461542</v>
      </c>
      <c r="F9" s="35">
        <v>7</v>
      </c>
      <c r="G9" s="24">
        <f t="shared" si="3"/>
        <v>50.877220418194952</v>
      </c>
      <c r="H9" s="48">
        <f t="shared" si="4"/>
        <v>0.36920755622589696</v>
      </c>
      <c r="I9" s="40">
        <f t="shared" si="5"/>
        <v>0.50549696335595884</v>
      </c>
      <c r="J9" s="44">
        <f t="shared" si="6"/>
        <v>503.72747775460181</v>
      </c>
      <c r="K9" s="44">
        <f t="shared" si="7"/>
        <v>492.77203514136187</v>
      </c>
      <c r="L9" s="24">
        <f t="shared" si="8"/>
        <v>998.49650590777924</v>
      </c>
      <c r="M9" s="24">
        <f t="shared" si="9"/>
        <v>1.9969930118155585</v>
      </c>
      <c r="N9" s="59">
        <f t="shared" si="10"/>
        <v>996.49951289596368</v>
      </c>
      <c r="O9" s="24"/>
      <c r="P9" s="24" cm="1">
        <f t="array" ref="P9">predictprice(G9,D9)</f>
        <v>48.569139376070119</v>
      </c>
      <c r="Q9" s="44" cm="1">
        <f t="array" ref="Q9">predictprice(J9,D9)</f>
        <v>480.87552491114485</v>
      </c>
      <c r="R9" s="44">
        <f t="shared" si="11"/>
        <v>493.05640872305059</v>
      </c>
      <c r="S9" s="54">
        <f t="shared" si="1"/>
        <v>973.9319336341955</v>
      </c>
      <c r="U9">
        <f t="shared" si="2"/>
        <v>980</v>
      </c>
    </row>
    <row r="10" spans="1:21" ht="16.5" thickTop="1" thickBot="1" x14ac:dyDescent="0.55000000000000004">
      <c r="A10" s="18" t="s">
        <v>8</v>
      </c>
      <c r="B10" s="19">
        <v>0.5</v>
      </c>
      <c r="D10" s="38" cm="1">
        <f t="array" ref="D10">rndnom()</f>
        <v>-3.7567414711904237E-2</v>
      </c>
      <c r="E10" s="6">
        <f t="shared" si="0"/>
        <v>0.84615384615384615</v>
      </c>
      <c r="F10" s="35">
        <v>8</v>
      </c>
      <c r="G10" s="24">
        <f t="shared" si="3"/>
        <v>48.569139376070119</v>
      </c>
      <c r="H10" s="48">
        <f t="shared" si="4"/>
        <v>0.26595581733727913</v>
      </c>
      <c r="I10" s="40">
        <f t="shared" si="5"/>
        <v>0.47796850103860122</v>
      </c>
      <c r="J10" s="44">
        <f t="shared" si="6"/>
        <v>464.57776885989733</v>
      </c>
      <c r="K10" s="44">
        <f t="shared" si="7"/>
        <v>507.40630090702973</v>
      </c>
      <c r="L10" s="24">
        <f t="shared" si="8"/>
        <v>973.9319336341955</v>
      </c>
      <c r="M10" s="24">
        <f t="shared" si="9"/>
        <v>1.947863867268391</v>
      </c>
      <c r="N10" s="59">
        <f t="shared" si="10"/>
        <v>971.98406976692706</v>
      </c>
      <c r="O10" s="24"/>
      <c r="P10" s="24" cm="1">
        <f t="array" ref="P10">predictprice(G10,D10)</f>
        <v>48.363668935812008</v>
      </c>
      <c r="Q10" s="44" cm="1">
        <f t="array" ref="Q10">predictprice(J10,D10)</f>
        <v>462.61238508064912</v>
      </c>
      <c r="R10" s="44">
        <f t="shared" si="11"/>
        <v>507.6991197702572</v>
      </c>
      <c r="S10" s="54">
        <f t="shared" si="1"/>
        <v>970.31150485090632</v>
      </c>
      <c r="U10">
        <f t="shared" si="2"/>
        <v>980</v>
      </c>
    </row>
    <row r="11" spans="1:21" ht="16.5" thickTop="1" thickBot="1" x14ac:dyDescent="0.55000000000000004">
      <c r="A11" s="20" t="s">
        <v>9</v>
      </c>
      <c r="B11" s="21">
        <v>0.04</v>
      </c>
      <c r="D11" s="38" cm="1">
        <f t="array" ref="D11">rndnom()</f>
        <v>-9.3180091007278948E-2</v>
      </c>
      <c r="E11" s="6">
        <f t="shared" si="0"/>
        <v>0.82692307692307687</v>
      </c>
      <c r="F11" s="35">
        <v>9</v>
      </c>
      <c r="G11" s="24">
        <f t="shared" si="3"/>
        <v>48.363668935812008</v>
      </c>
      <c r="H11" s="48">
        <f t="shared" si="4"/>
        <v>0.25315065774983703</v>
      </c>
      <c r="I11" s="40">
        <f t="shared" si="5"/>
        <v>0.475323213902347</v>
      </c>
      <c r="J11" s="44">
        <f t="shared" si="6"/>
        <v>460.28915980621127</v>
      </c>
      <c r="K11" s="44">
        <f t="shared" si="7"/>
        <v>508.08172203499328</v>
      </c>
      <c r="L11" s="24">
        <f t="shared" si="8"/>
        <v>970.31150485090632</v>
      </c>
      <c r="M11" s="24">
        <f t="shared" si="9"/>
        <v>1.9406230097018127</v>
      </c>
      <c r="N11" s="59">
        <f t="shared" si="10"/>
        <v>968.37088184120455</v>
      </c>
      <c r="O11" s="24"/>
      <c r="P11" s="24" cm="1">
        <f t="array" ref="P11">predictprice(G11,D11)</f>
        <v>47.973721766511169</v>
      </c>
      <c r="Q11" s="44" cm="1">
        <f t="array" ref="Q11">predictprice(J11,D11)</f>
        <v>456.57793485418148</v>
      </c>
      <c r="R11" s="44">
        <f t="shared" si="11"/>
        <v>508.37493067668134</v>
      </c>
      <c r="S11" s="54">
        <f t="shared" si="1"/>
        <v>964.95286553086282</v>
      </c>
      <c r="U11">
        <f t="shared" si="2"/>
        <v>980</v>
      </c>
    </row>
    <row r="12" spans="1:21" ht="16.5" thickTop="1" thickBot="1" x14ac:dyDescent="0.55000000000000004">
      <c r="A12" s="2"/>
      <c r="B12" s="5"/>
      <c r="D12" s="38" cm="1">
        <f t="array" ref="D12">rndnom()</f>
        <v>2.6953843438421273E-2</v>
      </c>
      <c r="E12" s="6">
        <f t="shared" si="0"/>
        <v>0.80769230769230771</v>
      </c>
      <c r="F12" s="35">
        <v>10</v>
      </c>
      <c r="G12" s="24">
        <f t="shared" si="3"/>
        <v>47.973721766511169</v>
      </c>
      <c r="H12" s="48">
        <f t="shared" si="4"/>
        <v>0.23149757579337221</v>
      </c>
      <c r="I12" s="40">
        <f t="shared" si="5"/>
        <v>0.47019546570553206</v>
      </c>
      <c r="J12" s="44">
        <f t="shared" si="6"/>
        <v>452.80902906818739</v>
      </c>
      <c r="K12" s="44">
        <f t="shared" si="7"/>
        <v>510.21393073161374</v>
      </c>
      <c r="L12" s="24">
        <f t="shared" si="8"/>
        <v>964.95286553086282</v>
      </c>
      <c r="M12" s="24">
        <f t="shared" si="9"/>
        <v>1.9299057310617256</v>
      </c>
      <c r="N12" s="59">
        <f t="shared" si="10"/>
        <v>963.02295979980113</v>
      </c>
      <c r="O12" s="24"/>
      <c r="P12" s="24" cm="1">
        <f t="array" ref="P12">predictprice(G12,D12)</f>
        <v>47.984963201461895</v>
      </c>
      <c r="Q12" s="44" cm="1">
        <f t="array" ref="Q12">predictprice(J12,D12)</f>
        <v>452.91513347405663</v>
      </c>
      <c r="R12" s="44">
        <f t="shared" si="11"/>
        <v>510.50836984861439</v>
      </c>
      <c r="S12" s="54">
        <f t="shared" si="1"/>
        <v>963.42350332267097</v>
      </c>
      <c r="U12">
        <f t="shared" si="2"/>
        <v>980</v>
      </c>
    </row>
    <row r="13" spans="1:21" ht="16.5" thickTop="1" thickBot="1" x14ac:dyDescent="0.55000000000000004">
      <c r="A13" s="13" t="s">
        <v>12</v>
      </c>
      <c r="B13" s="50" t="s">
        <v>13</v>
      </c>
      <c r="D13" s="38" cm="1">
        <f t="array" ref="D13">rndnom()</f>
        <v>8.2765105404394648E-2</v>
      </c>
      <c r="E13" s="6">
        <f t="shared" si="0"/>
        <v>0.78846153846153844</v>
      </c>
      <c r="F13" s="35">
        <v>11</v>
      </c>
      <c r="G13" s="24">
        <f t="shared" si="3"/>
        <v>47.984963201461895</v>
      </c>
      <c r="H13" s="48">
        <f t="shared" si="4"/>
        <v>0.22811763863321063</v>
      </c>
      <c r="I13" s="40">
        <f t="shared" si="5"/>
        <v>0.47025409425200554</v>
      </c>
      <c r="J13" s="44">
        <f t="shared" si="6"/>
        <v>452.14773924222453</v>
      </c>
      <c r="K13" s="44">
        <f t="shared" si="7"/>
        <v>509.3489170738012</v>
      </c>
      <c r="L13" s="24">
        <f t="shared" si="8"/>
        <v>963.42350332267097</v>
      </c>
      <c r="M13" s="24">
        <f t="shared" si="9"/>
        <v>1.926847006645342</v>
      </c>
      <c r="N13" s="59">
        <f t="shared" si="10"/>
        <v>961.49665631602568</v>
      </c>
      <c r="O13" s="24"/>
      <c r="P13" s="24" cm="1">
        <f t="array" ref="P13">predictprice(G13,D13)</f>
        <v>48.182303548003887</v>
      </c>
      <c r="Q13" s="44" cm="1">
        <f t="array" ref="Q13">predictprice(J13,D13)</f>
        <v>454.00721741199254</v>
      </c>
      <c r="R13" s="44">
        <f t="shared" si="11"/>
        <v>509.64285700047748</v>
      </c>
      <c r="S13" s="54">
        <f t="shared" si="1"/>
        <v>963.65007441247008</v>
      </c>
      <c r="U13">
        <f t="shared" si="2"/>
        <v>980</v>
      </c>
    </row>
    <row r="14" spans="1:21" ht="16.5" thickTop="1" thickBot="1" x14ac:dyDescent="0.55000000000000004">
      <c r="A14" s="15" t="s">
        <v>11</v>
      </c>
      <c r="B14" s="19">
        <f>B8*B9</f>
        <v>49</v>
      </c>
      <c r="D14" s="38" cm="1">
        <f t="array" ref="D14">rndnom()</f>
        <v>0.645770987143921</v>
      </c>
      <c r="E14" s="6">
        <f t="shared" si="0"/>
        <v>0.76923076923076916</v>
      </c>
      <c r="F14" s="35">
        <v>12</v>
      </c>
      <c r="G14" s="24">
        <f t="shared" si="3"/>
        <v>48.182303548003887</v>
      </c>
      <c r="H14" s="48">
        <f t="shared" si="4"/>
        <v>0.23351312273713934</v>
      </c>
      <c r="I14" s="40">
        <f t="shared" si="5"/>
        <v>0.47279560834535428</v>
      </c>
      <c r="J14" s="44">
        <f t="shared" si="6"/>
        <v>454.69830411756197</v>
      </c>
      <c r="K14" s="44">
        <f t="shared" si="7"/>
        <v>507.02447014608322</v>
      </c>
      <c r="L14" s="24">
        <f t="shared" si="8"/>
        <v>963.65007441247008</v>
      </c>
      <c r="M14" s="24">
        <f t="shared" si="9"/>
        <v>1.9273001488249402</v>
      </c>
      <c r="N14" s="59">
        <f t="shared" si="10"/>
        <v>961.72277426364519</v>
      </c>
      <c r="O14" s="24"/>
      <c r="P14" s="24" cm="1">
        <f t="array" ref="P14">predictprice(G14,D14)</f>
        <v>50.306452722070418</v>
      </c>
      <c r="Q14" s="44" cm="1">
        <f t="array" ref="Q14">predictprice(J14,D14)</f>
        <v>474.74398388001873</v>
      </c>
      <c r="R14" s="44">
        <f t="shared" si="11"/>
        <v>507.31706865877663</v>
      </c>
      <c r="S14" s="54">
        <f t="shared" si="1"/>
        <v>982.06105253879537</v>
      </c>
      <c r="U14">
        <f t="shared" si="2"/>
        <v>980</v>
      </c>
    </row>
    <row r="15" spans="1:21" ht="16.5" thickTop="1" thickBot="1" x14ac:dyDescent="0.55000000000000004">
      <c r="A15" s="20" t="s">
        <v>10</v>
      </c>
      <c r="B15" s="51">
        <f>COUNTIF(S3:S53,"&gt;="&amp;B5*B9)/B6</f>
        <v>0.58823529411764708</v>
      </c>
      <c r="D15" s="38" cm="1">
        <f t="array" ref="D15">rndnom()</f>
        <v>0.81741254494661031</v>
      </c>
      <c r="E15" s="6">
        <f t="shared" si="0"/>
        <v>0.75</v>
      </c>
      <c r="F15" s="35">
        <v>13</v>
      </c>
      <c r="G15" s="24">
        <f t="shared" si="3"/>
        <v>50.306452722070418</v>
      </c>
      <c r="H15" s="48">
        <f t="shared" si="4"/>
        <v>0.32923527387836243</v>
      </c>
      <c r="I15" s="40">
        <f t="shared" si="5"/>
        <v>0.49994379398314387</v>
      </c>
      <c r="J15" s="44">
        <f t="shared" si="6"/>
        <v>489.99337787226631</v>
      </c>
      <c r="K15" s="44">
        <f t="shared" si="7"/>
        <v>490.10355256145147</v>
      </c>
      <c r="L15" s="24">
        <f t="shared" si="8"/>
        <v>982.06105253879537</v>
      </c>
      <c r="M15" s="24">
        <f t="shared" si="9"/>
        <v>1.9641221050775908</v>
      </c>
      <c r="N15" s="59">
        <f t="shared" si="10"/>
        <v>980.09693043371783</v>
      </c>
      <c r="O15" s="24"/>
      <c r="P15" s="24" cm="1">
        <f t="array" ref="P15">predictprice(G15,D15)</f>
        <v>53.153082567390491</v>
      </c>
      <c r="Q15" s="44" cm="1">
        <f t="array" ref="Q15">predictprice(J15,D15)</f>
        <v>517.72003514954338</v>
      </c>
      <c r="R15" s="44">
        <f t="shared" si="11"/>
        <v>490.3863861897849</v>
      </c>
      <c r="S15" s="54">
        <f t="shared" si="1"/>
        <v>1008.1064213393283</v>
      </c>
      <c r="U15">
        <f t="shared" si="2"/>
        <v>980</v>
      </c>
    </row>
    <row r="16" spans="1:21" ht="16.5" thickTop="1" thickBot="1" x14ac:dyDescent="0.55000000000000004">
      <c r="B16" s="3"/>
      <c r="D16" s="38" cm="1">
        <f t="array" ref="D16">rndnom()</f>
        <v>0.87472366978270055</v>
      </c>
      <c r="E16" s="6">
        <f t="shared" si="0"/>
        <v>0.73076923076923084</v>
      </c>
      <c r="F16" s="35">
        <v>14</v>
      </c>
      <c r="G16" s="24">
        <f t="shared" si="3"/>
        <v>53.153082567390491</v>
      </c>
      <c r="H16" s="48">
        <f t="shared" si="4"/>
        <v>0.4553428998150027</v>
      </c>
      <c r="I16" s="40">
        <f t="shared" si="5"/>
        <v>0.5331323907685851</v>
      </c>
      <c r="J16" s="44">
        <f t="shared" si="6"/>
        <v>536.37927818468313</v>
      </c>
      <c r="K16" s="44">
        <f t="shared" si="7"/>
        <v>469.71093031196659</v>
      </c>
      <c r="L16" s="24">
        <f t="shared" si="8"/>
        <v>1008.1064213393283</v>
      </c>
      <c r="M16" s="24">
        <f t="shared" si="9"/>
        <v>2.0162128426786565</v>
      </c>
      <c r="N16" s="59">
        <f t="shared" si="10"/>
        <v>1006.0902084966497</v>
      </c>
      <c r="O16" s="24"/>
      <c r="P16" s="24" cm="1">
        <f t="array" ref="P16">predictprice(G16,D16)</f>
        <v>56.38440759135856</v>
      </c>
      <c r="Q16" s="44" cm="1">
        <f t="array" ref="Q16">predictprice(J16,D16)</f>
        <v>568.98727945607936</v>
      </c>
      <c r="R16" s="44">
        <f t="shared" si="11"/>
        <v>469.98199557152998</v>
      </c>
      <c r="S16" s="54">
        <f t="shared" si="1"/>
        <v>1038.9692750276095</v>
      </c>
      <c r="U16">
        <f t="shared" si="2"/>
        <v>980</v>
      </c>
    </row>
    <row r="17" spans="1:21" ht="16.5" thickTop="1" thickBot="1" x14ac:dyDescent="0.55000000000000004">
      <c r="A17" s="52" t="s">
        <v>30</v>
      </c>
      <c r="B17" s="52"/>
      <c r="D17" s="38" cm="1">
        <f t="array" ref="D17">rndnom()</f>
        <v>-6.01122715234041E-2</v>
      </c>
      <c r="E17" s="6">
        <f t="shared" si="0"/>
        <v>0.71153846153846156</v>
      </c>
      <c r="F17" s="35">
        <v>15</v>
      </c>
      <c r="G17" s="24">
        <f t="shared" si="3"/>
        <v>56.38440759135856</v>
      </c>
      <c r="H17" s="48">
        <f t="shared" si="4"/>
        <v>0.59431578596091261</v>
      </c>
      <c r="I17" s="40">
        <f t="shared" si="5"/>
        <v>0.56654684532438504</v>
      </c>
      <c r="J17" s="44">
        <f t="shared" si="6"/>
        <v>587.44751562554382</v>
      </c>
      <c r="K17" s="44">
        <f t="shared" si="7"/>
        <v>449.44382085201045</v>
      </c>
      <c r="L17" s="24">
        <f t="shared" si="8"/>
        <v>1038.9692750276095</v>
      </c>
      <c r="M17" s="24">
        <f t="shared" si="9"/>
        <v>2.0779385500552188</v>
      </c>
      <c r="N17" s="59">
        <f t="shared" si="10"/>
        <v>1036.8913364775542</v>
      </c>
      <c r="O17" s="24"/>
      <c r="P17" s="24" cm="1">
        <f t="array" ref="P17">predictprice(G17,D17)</f>
        <v>56.058175944518929</v>
      </c>
      <c r="Q17" s="44" cm="1">
        <f t="array" ref="Q17">predictprice(J17,D17)</f>
        <v>584.04863322806796</v>
      </c>
      <c r="R17" s="44">
        <f t="shared" si="11"/>
        <v>449.70319017492039</v>
      </c>
      <c r="S17" s="54">
        <f t="shared" si="1"/>
        <v>1033.7518234029883</v>
      </c>
      <c r="U17">
        <f t="shared" si="2"/>
        <v>980</v>
      </c>
    </row>
    <row r="18" spans="1:21" ht="16.5" thickTop="1" thickBot="1" x14ac:dyDescent="0.55000000000000004">
      <c r="B18" s="3"/>
      <c r="D18" s="38" cm="1">
        <f t="array" ref="D18">rndnom()</f>
        <v>-1.7794283843294796</v>
      </c>
      <c r="E18" s="6">
        <f t="shared" si="0"/>
        <v>0.69230769230769229</v>
      </c>
      <c r="F18" s="35">
        <v>16</v>
      </c>
      <c r="G18" s="24">
        <f t="shared" si="3"/>
        <v>56.058175944518929</v>
      </c>
      <c r="H18" s="48">
        <f t="shared" si="4"/>
        <v>0.58140091648955727</v>
      </c>
      <c r="I18" s="40">
        <f t="shared" si="5"/>
        <v>0.56419152253538229</v>
      </c>
      <c r="J18" s="44">
        <f t="shared" si="6"/>
        <v>582.06754713912062</v>
      </c>
      <c r="K18" s="44">
        <f t="shared" si="7"/>
        <v>449.6167726170616</v>
      </c>
      <c r="L18" s="24">
        <f t="shared" si="8"/>
        <v>1033.7518234029883</v>
      </c>
      <c r="M18" s="24">
        <f t="shared" si="9"/>
        <v>2.0675036468059766</v>
      </c>
      <c r="N18" s="59">
        <f t="shared" si="10"/>
        <v>1031.6843197561823</v>
      </c>
      <c r="O18" s="24"/>
      <c r="P18" s="24" cm="1">
        <f t="array" ref="P18">predictprice(G18,D18)</f>
        <v>49.470386252427907</v>
      </c>
      <c r="Q18" s="44" cm="1">
        <f t="array" ref="Q18">predictprice(J18,D18)</f>
        <v>513.66470451115379</v>
      </c>
      <c r="R18" s="44">
        <f t="shared" si="11"/>
        <v>449.87624174862418</v>
      </c>
      <c r="S18" s="54">
        <f t="shared" si="1"/>
        <v>963.54094625977791</v>
      </c>
      <c r="U18">
        <f t="shared" si="2"/>
        <v>980</v>
      </c>
    </row>
    <row r="19" spans="1:21" ht="16.5" thickTop="1" thickBot="1" x14ac:dyDescent="0.55000000000000004">
      <c r="B19" s="3"/>
      <c r="D19" s="38" cm="1">
        <f t="array" ref="D19">rndnom()</f>
        <v>1.7789216950575886</v>
      </c>
      <c r="E19" s="6">
        <f t="shared" si="0"/>
        <v>0.67307692307692313</v>
      </c>
      <c r="F19" s="35">
        <v>17</v>
      </c>
      <c r="G19" s="24">
        <f t="shared" si="3"/>
        <v>49.470386252427907</v>
      </c>
      <c r="H19" s="48">
        <f t="shared" si="4"/>
        <v>0.27761848238637643</v>
      </c>
      <c r="I19" s="40">
        <f t="shared" si="5"/>
        <v>0.4899909226091651</v>
      </c>
      <c r="J19" s="44">
        <f t="shared" si="6"/>
        <v>471.18206459507746</v>
      </c>
      <c r="K19" s="44">
        <f t="shared" si="7"/>
        <v>490.43179977218085</v>
      </c>
      <c r="L19" s="24">
        <f t="shared" si="8"/>
        <v>963.54094625977791</v>
      </c>
      <c r="M19" s="24">
        <f t="shared" si="9"/>
        <v>1.9270818925195559</v>
      </c>
      <c r="N19" s="59">
        <f t="shared" si="10"/>
        <v>961.61386436725832</v>
      </c>
      <c r="O19" s="24"/>
      <c r="P19" s="24" cm="1">
        <f t="array" ref="P19">predictprice(G19,D19)</f>
        <v>55.873245070183799</v>
      </c>
      <c r="Q19" s="44" cm="1">
        <f t="array" ref="Q19">predictprice(J19,D19)</f>
        <v>532.16627081628837</v>
      </c>
      <c r="R19" s="44">
        <f t="shared" si="11"/>
        <v>490.71482282854254</v>
      </c>
      <c r="S19" s="54">
        <f t="shared" si="1"/>
        <v>1022.8810936448309</v>
      </c>
      <c r="U19">
        <f t="shared" si="2"/>
        <v>980</v>
      </c>
    </row>
    <row r="20" spans="1:21" ht="16.5" thickTop="1" thickBot="1" x14ac:dyDescent="0.55000000000000004">
      <c r="B20" s="3"/>
      <c r="D20" s="38" cm="1">
        <f t="array" ref="D20">rndnom()</f>
        <v>-0.24110241578345851</v>
      </c>
      <c r="E20" s="6">
        <f t="shared" si="0"/>
        <v>0.65384615384615385</v>
      </c>
      <c r="F20" s="35">
        <v>18</v>
      </c>
      <c r="G20" s="24">
        <f t="shared" si="3"/>
        <v>55.873245070183799</v>
      </c>
      <c r="H20" s="48">
        <f t="shared" si="4"/>
        <v>0.57533843925844985</v>
      </c>
      <c r="I20" s="40">
        <f t="shared" si="5"/>
        <v>0.56397530643028271</v>
      </c>
      <c r="J20" s="44">
        <f t="shared" si="6"/>
        <v>575.72591887362603</v>
      </c>
      <c r="K20" s="44">
        <f t="shared" si="7"/>
        <v>445.10941258391517</v>
      </c>
      <c r="L20" s="24">
        <f t="shared" si="8"/>
        <v>1022.8810936448309</v>
      </c>
      <c r="M20" s="24">
        <f t="shared" si="9"/>
        <v>2.0457621872896619</v>
      </c>
      <c r="N20" s="59">
        <f t="shared" si="10"/>
        <v>1020.8353314575412</v>
      </c>
      <c r="O20" s="24"/>
      <c r="P20" s="24" cm="1">
        <f t="array" ref="P20">predictprice(G20,D20)</f>
        <v>54.857207627853818</v>
      </c>
      <c r="Q20" s="44" cm="1">
        <f t="array" ref="Q20">predictprice(J20,D20)</f>
        <v>565.25652355998966</v>
      </c>
      <c r="R20" s="44">
        <f t="shared" si="11"/>
        <v>445.36628056519896</v>
      </c>
      <c r="S20" s="54">
        <f t="shared" si="1"/>
        <v>1010.6228041251886</v>
      </c>
      <c r="U20">
        <f t="shared" si="2"/>
        <v>980</v>
      </c>
    </row>
    <row r="21" spans="1:21" ht="16.5" thickTop="1" thickBot="1" x14ac:dyDescent="0.55000000000000004">
      <c r="B21" s="1"/>
      <c r="D21" s="38" cm="1">
        <f t="array" ref="D21">rndnom()</f>
        <v>-0.87372364421029725</v>
      </c>
      <c r="E21" s="6">
        <f t="shared" si="0"/>
        <v>0.63461538461538458</v>
      </c>
      <c r="F21" s="35">
        <v>19</v>
      </c>
      <c r="G21" s="24">
        <f t="shared" si="3"/>
        <v>54.857207627853818</v>
      </c>
      <c r="H21" s="48">
        <f t="shared" si="4"/>
        <v>0.53043277804225086</v>
      </c>
      <c r="I21" s="40">
        <f t="shared" si="5"/>
        <v>0.55445361024069495</v>
      </c>
      <c r="J21" s="44">
        <f t="shared" si="6"/>
        <v>559.2227754141079</v>
      </c>
      <c r="K21" s="44">
        <f t="shared" si="7"/>
        <v>449.37878310283025</v>
      </c>
      <c r="L21" s="24">
        <f t="shared" si="8"/>
        <v>1010.6228041251886</v>
      </c>
      <c r="M21" s="24">
        <f t="shared" si="9"/>
        <v>2.0212456082503771</v>
      </c>
      <c r="N21" s="59">
        <f t="shared" si="10"/>
        <v>1008.6015585169382</v>
      </c>
      <c r="O21" s="24"/>
      <c r="P21" s="24" cm="1">
        <f t="array" ref="P21">predictprice(G21,D21)</f>
        <v>51.548191853032449</v>
      </c>
      <c r="Q21" s="44" cm="1">
        <f t="array" ref="Q21">predictprice(J21,D21)</f>
        <v>525.49016186151641</v>
      </c>
      <c r="R21" s="44">
        <f t="shared" si="11"/>
        <v>449.63811489313611</v>
      </c>
      <c r="S21" s="54">
        <f t="shared" si="1"/>
        <v>975.12827675465246</v>
      </c>
      <c r="U21">
        <f t="shared" si="2"/>
        <v>980</v>
      </c>
    </row>
    <row r="22" spans="1:21" ht="16.5" thickTop="1" thickBot="1" x14ac:dyDescent="0.55000000000000004">
      <c r="B22" s="1"/>
      <c r="D22" s="38" cm="1">
        <f t="array" ref="D22">rndnom()</f>
        <v>1.6221057948925266</v>
      </c>
      <c r="E22" s="6">
        <f t="shared" si="0"/>
        <v>0.61538461538461542</v>
      </c>
      <c r="F22" s="35">
        <v>20</v>
      </c>
      <c r="G22" s="24">
        <f t="shared" si="3"/>
        <v>51.548191853032449</v>
      </c>
      <c r="H22" s="48">
        <f t="shared" si="4"/>
        <v>0.37243608595230171</v>
      </c>
      <c r="I22" s="40">
        <f t="shared" si="5"/>
        <v>0.51743816059652836</v>
      </c>
      <c r="J22" s="44">
        <f t="shared" si="6"/>
        <v>503.55944470585064</v>
      </c>
      <c r="K22" s="44">
        <f t="shared" si="7"/>
        <v>469.61857549529248</v>
      </c>
      <c r="L22" s="24">
        <f t="shared" si="8"/>
        <v>975.12827675465246</v>
      </c>
      <c r="M22" s="24">
        <f t="shared" si="9"/>
        <v>1.950256553509305</v>
      </c>
      <c r="N22" s="59">
        <f t="shared" si="10"/>
        <v>973.17802020114311</v>
      </c>
      <c r="O22" s="24"/>
      <c r="P22" s="24" cm="1">
        <f t="array" ref="P22">predictprice(G22,D22)</f>
        <v>57.590367292300989</v>
      </c>
      <c r="Q22" s="44" cm="1">
        <f t="array" ref="Q22">predictprice(J22,D22)</f>
        <v>562.5837169380959</v>
      </c>
      <c r="R22" s="44">
        <f t="shared" si="11"/>
        <v>469.88958745785817</v>
      </c>
      <c r="S22" s="54">
        <f t="shared" si="1"/>
        <v>1032.4733043959541</v>
      </c>
      <c r="U22">
        <f t="shared" si="2"/>
        <v>980</v>
      </c>
    </row>
    <row r="23" spans="1:21" ht="16.5" thickTop="1" thickBot="1" x14ac:dyDescent="0.55000000000000004">
      <c r="B23" s="1"/>
      <c r="D23" s="38" cm="1">
        <f t="array" ref="D23">rndnom()</f>
        <v>-1.6451405535768129</v>
      </c>
      <c r="E23" s="6">
        <f t="shared" si="0"/>
        <v>0.59615384615384615</v>
      </c>
      <c r="F23" s="35">
        <v>21</v>
      </c>
      <c r="G23" s="24">
        <f t="shared" si="3"/>
        <v>57.590367292300989</v>
      </c>
      <c r="H23" s="48">
        <f t="shared" si="4"/>
        <v>0.6577789913809422</v>
      </c>
      <c r="I23" s="40">
        <f t="shared" si="5"/>
        <v>0.58326637573819884</v>
      </c>
      <c r="J23" s="44">
        <f t="shared" si="6"/>
        <v>601.00254837686737</v>
      </c>
      <c r="K23" s="44">
        <f t="shared" si="7"/>
        <v>429.40580941029486</v>
      </c>
      <c r="L23" s="24">
        <f t="shared" si="8"/>
        <v>1032.4733043959541</v>
      </c>
      <c r="M23" s="24">
        <f t="shared" si="9"/>
        <v>2.0649466087919084</v>
      </c>
      <c r="N23" s="59">
        <f t="shared" si="10"/>
        <v>1030.4083577871622</v>
      </c>
      <c r="O23" s="24"/>
      <c r="P23" s="24" cm="1">
        <f t="array" ref="P23">predictprice(G23,D23)</f>
        <v>51.297946920728222</v>
      </c>
      <c r="Q23" s="44" cm="1">
        <f t="array" ref="Q23">predictprice(J23,D23)</f>
        <v>535.33599932397885</v>
      </c>
      <c r="R23" s="44">
        <f t="shared" si="11"/>
        <v>429.65361500661879</v>
      </c>
      <c r="S23" s="54">
        <f t="shared" si="1"/>
        <v>964.98961433059765</v>
      </c>
      <c r="U23">
        <f t="shared" si="2"/>
        <v>980</v>
      </c>
    </row>
    <row r="24" spans="1:21" ht="16.5" thickTop="1" thickBot="1" x14ac:dyDescent="0.55000000000000004">
      <c r="B24" s="1"/>
      <c r="D24" s="38" cm="1">
        <f t="array" ref="D24">rndnom()</f>
        <v>-0.15447754193331392</v>
      </c>
      <c r="E24" s="6">
        <f t="shared" si="0"/>
        <v>0.57692307692307687</v>
      </c>
      <c r="F24" s="35">
        <v>22</v>
      </c>
      <c r="G24" s="24">
        <f t="shared" si="3"/>
        <v>51.297946920728222</v>
      </c>
      <c r="H24" s="48">
        <f t="shared" si="4"/>
        <v>0.35613903845595196</v>
      </c>
      <c r="I24" s="40">
        <f t="shared" si="5"/>
        <v>0.51522585311522073</v>
      </c>
      <c r="J24" s="44">
        <f t="shared" si="6"/>
        <v>496.1932220962284</v>
      </c>
      <c r="K24" s="44">
        <f t="shared" si="7"/>
        <v>466.86641300570807</v>
      </c>
      <c r="L24" s="24">
        <f t="shared" si="8"/>
        <v>964.98961433059765</v>
      </c>
      <c r="M24" s="24">
        <f t="shared" si="9"/>
        <v>1.9299792286611954</v>
      </c>
      <c r="N24" s="59">
        <f t="shared" si="10"/>
        <v>963.05963510193646</v>
      </c>
      <c r="O24" s="24"/>
      <c r="P24" s="24" cm="1">
        <f t="array" ref="P24">predictprice(G24,D24)</f>
        <v>50.668530850331187</v>
      </c>
      <c r="Q24" s="44" cm="1">
        <f t="array" ref="Q24">predictprice(J24,D24)</f>
        <v>490.10502545763632</v>
      </c>
      <c r="R24" s="44">
        <f t="shared" si="11"/>
        <v>467.1358367241188</v>
      </c>
      <c r="S24" s="54">
        <f t="shared" si="1"/>
        <v>957.24086218175512</v>
      </c>
      <c r="U24">
        <f t="shared" si="2"/>
        <v>980</v>
      </c>
    </row>
    <row r="25" spans="1:21" ht="16.5" thickTop="1" thickBot="1" x14ac:dyDescent="0.55000000000000004">
      <c r="B25" s="1"/>
      <c r="D25" s="38" cm="1">
        <f t="array" ref="D25">rndnom()</f>
        <v>-0.24109016202730332</v>
      </c>
      <c r="E25" s="6">
        <f t="shared" si="0"/>
        <v>0.55769230769230771</v>
      </c>
      <c r="F25" s="35">
        <v>23</v>
      </c>
      <c r="G25" s="24">
        <f t="shared" si="3"/>
        <v>50.668530850331187</v>
      </c>
      <c r="H25" s="48">
        <f t="shared" si="4"/>
        <v>0.32118093803432685</v>
      </c>
      <c r="I25" s="40">
        <f t="shared" si="5"/>
        <v>0.5074365264253542</v>
      </c>
      <c r="J25" s="44">
        <f t="shared" si="6"/>
        <v>484.76750010180513</v>
      </c>
      <c r="K25" s="44">
        <f t="shared" si="7"/>
        <v>470.55888035558644</v>
      </c>
      <c r="L25" s="24">
        <f t="shared" si="8"/>
        <v>957.24086218175512</v>
      </c>
      <c r="M25" s="24">
        <f t="shared" si="9"/>
        <v>1.9144817243635104</v>
      </c>
      <c r="N25" s="59">
        <f t="shared" si="10"/>
        <v>955.32638045739156</v>
      </c>
      <c r="O25" s="24"/>
      <c r="P25" s="24" cm="1">
        <f t="array" ref="P25">predictprice(G25,D25)</f>
        <v>49.747181771563184</v>
      </c>
      <c r="Q25" s="44" cm="1">
        <f t="array" ref="Q25">predictprice(J25,D25)</f>
        <v>475.95255950376833</v>
      </c>
      <c r="R25" s="44">
        <f t="shared" si="11"/>
        <v>470.83043495824114</v>
      </c>
      <c r="S25" s="54">
        <f t="shared" si="1"/>
        <v>946.78299446200947</v>
      </c>
      <c r="U25">
        <f t="shared" si="2"/>
        <v>980</v>
      </c>
    </row>
    <row r="26" spans="1:21" ht="16.5" thickTop="1" thickBot="1" x14ac:dyDescent="0.55000000000000004">
      <c r="B26" s="1"/>
      <c r="D26" s="38" cm="1">
        <f t="array" ref="D26">rndnom()</f>
        <v>-0.80002598078522391</v>
      </c>
      <c r="E26" s="6">
        <f t="shared" si="0"/>
        <v>0.53846153846153844</v>
      </c>
      <c r="F26" s="35">
        <v>24</v>
      </c>
      <c r="G26" s="24">
        <f t="shared" si="3"/>
        <v>49.747181771563184</v>
      </c>
      <c r="H26" s="48">
        <f t="shared" si="4"/>
        <v>0.26872482169883316</v>
      </c>
      <c r="I26" s="40">
        <f t="shared" si="5"/>
        <v>0.49509303715659514</v>
      </c>
      <c r="J26" s="44">
        <f t="shared" si="6"/>
        <v>467.80817691989921</v>
      </c>
      <c r="K26" s="44">
        <f t="shared" si="7"/>
        <v>477.08125155318623</v>
      </c>
      <c r="L26" s="24">
        <f t="shared" si="8"/>
        <v>946.78299446200947</v>
      </c>
      <c r="M26" s="24">
        <f t="shared" si="9"/>
        <v>1.8935659889240191</v>
      </c>
      <c r="N26" s="59">
        <f t="shared" si="10"/>
        <v>944.88942847308545</v>
      </c>
      <c r="O26" s="24"/>
      <c r="P26" s="24" cm="1">
        <f t="array" ref="P26">predictprice(G26,D26)</f>
        <v>46.98589159143939</v>
      </c>
      <c r="Q26" s="44" cm="1">
        <f t="array" ref="Q26">predictprice(J26,D26)</f>
        <v>441.84179894411341</v>
      </c>
      <c r="R26" s="44">
        <f t="shared" si="11"/>
        <v>477.35657014796362</v>
      </c>
      <c r="S26" s="54">
        <f t="shared" si="1"/>
        <v>919.19836909207697</v>
      </c>
      <c r="U26">
        <f t="shared" si="2"/>
        <v>980</v>
      </c>
    </row>
    <row r="27" spans="1:21" ht="16.5" thickTop="1" thickBot="1" x14ac:dyDescent="0.55000000000000004">
      <c r="B27" s="1"/>
      <c r="D27" s="38" cm="1">
        <f t="array" ref="D27">rndnom()</f>
        <v>1.4999467744138941</v>
      </c>
      <c r="E27" s="6">
        <f t="shared" si="0"/>
        <v>0.51923076923076916</v>
      </c>
      <c r="F27" s="35">
        <v>25</v>
      </c>
      <c r="G27" s="24">
        <f t="shared" si="3"/>
        <v>46.98589159143939</v>
      </c>
      <c r="H27" s="48">
        <f t="shared" si="4"/>
        <v>0.10688063958467063</v>
      </c>
      <c r="I27" s="40">
        <f t="shared" si="5"/>
        <v>0.45284717242773448</v>
      </c>
      <c r="J27" s="44">
        <f t="shared" si="6"/>
        <v>415.42386957884503</v>
      </c>
      <c r="K27" s="44">
        <f t="shared" si="7"/>
        <v>501.93610277504769</v>
      </c>
      <c r="L27" s="24">
        <f t="shared" si="8"/>
        <v>919.19836909207697</v>
      </c>
      <c r="M27" s="24">
        <f t="shared" si="9"/>
        <v>1.8383967381841539</v>
      </c>
      <c r="N27" s="59">
        <f t="shared" si="10"/>
        <v>917.35997235389277</v>
      </c>
      <c r="O27" s="24"/>
      <c r="P27" s="24" cm="1">
        <f t="array" ref="P27">predictprice(G27,D27)</f>
        <v>52.050549836101283</v>
      </c>
      <c r="Q27" s="44" cm="1">
        <f t="array" ref="Q27">predictprice(J27,D27)</f>
        <v>460.20284162404459</v>
      </c>
      <c r="R27" s="44">
        <f t="shared" si="11"/>
        <v>502.22576484421131</v>
      </c>
      <c r="S27" s="54">
        <f t="shared" si="1"/>
        <v>962.42860646825591</v>
      </c>
      <c r="U27">
        <f t="shared" si="2"/>
        <v>980</v>
      </c>
    </row>
    <row r="28" spans="1:21" ht="16.5" thickTop="1" thickBot="1" x14ac:dyDescent="0.55000000000000004">
      <c r="B28" s="1"/>
      <c r="D28" s="38" cm="1">
        <f t="array" ref="D28">rndnom()</f>
        <v>0.92742444875230634</v>
      </c>
      <c r="E28" s="6">
        <f t="shared" si="0"/>
        <v>0.5</v>
      </c>
      <c r="F28" s="35">
        <v>26</v>
      </c>
      <c r="G28" s="24">
        <f t="shared" si="3"/>
        <v>52.050549836101283</v>
      </c>
      <c r="H28" s="48">
        <f t="shared" si="4"/>
        <v>0.39002612951051574</v>
      </c>
      <c r="I28" s="40">
        <f t="shared" si="5"/>
        <v>0.52727067346047696</v>
      </c>
      <c r="J28" s="44">
        <f t="shared" si="6"/>
        <v>506.44545873116533</v>
      </c>
      <c r="K28" s="44">
        <f t="shared" si="7"/>
        <v>454.05829052415402</v>
      </c>
      <c r="L28" s="24">
        <f t="shared" si="8"/>
        <v>962.42860646825591</v>
      </c>
      <c r="M28" s="24">
        <f t="shared" si="9"/>
        <v>1.9248572129365118</v>
      </c>
      <c r="N28" s="59">
        <f t="shared" si="10"/>
        <v>960.50374925531935</v>
      </c>
      <c r="O28" s="24"/>
      <c r="P28" s="24" cm="1">
        <f t="array" ref="P28">predictprice(G28,D28)</f>
        <v>55.416980759799507</v>
      </c>
      <c r="Q28" s="44" cm="1">
        <f t="array" ref="Q28">predictprice(J28,D28)</f>
        <v>539.20041826199883</v>
      </c>
      <c r="R28" s="44">
        <f t="shared" si="11"/>
        <v>454.32032280919384</v>
      </c>
      <c r="S28" s="54">
        <f t="shared" si="1"/>
        <v>993.52074107119267</v>
      </c>
      <c r="U28">
        <f t="shared" si="2"/>
        <v>980</v>
      </c>
    </row>
    <row r="29" spans="1:21" ht="16.5" thickTop="1" thickBot="1" x14ac:dyDescent="0.55000000000000004">
      <c r="B29" s="1"/>
      <c r="D29" s="38" cm="1">
        <f t="array" ref="D29">rndnom()</f>
        <v>-0.40455588090939509</v>
      </c>
      <c r="E29" s="6">
        <f t="shared" si="0"/>
        <v>0.48076923076923073</v>
      </c>
      <c r="F29" s="35">
        <v>27</v>
      </c>
      <c r="G29" s="24">
        <f t="shared" si="3"/>
        <v>55.416980759799507</v>
      </c>
      <c r="H29" s="48">
        <f t="shared" si="4"/>
        <v>0.56992225407809338</v>
      </c>
      <c r="I29" s="40">
        <f t="shared" si="5"/>
        <v>0.56828315916700634</v>
      </c>
      <c r="J29" s="44">
        <f t="shared" si="6"/>
        <v>563.47190322301492</v>
      </c>
      <c r="K29" s="44">
        <f t="shared" si="7"/>
        <v>428.06179636603542</v>
      </c>
      <c r="L29" s="24">
        <f t="shared" si="8"/>
        <v>993.52074107119267</v>
      </c>
      <c r="M29" s="24">
        <f t="shared" si="9"/>
        <v>1.9870414821423854</v>
      </c>
      <c r="N29" s="59">
        <f t="shared" si="10"/>
        <v>991.53369958905034</v>
      </c>
      <c r="O29" s="24"/>
      <c r="P29" s="24" cm="1">
        <f t="array" ref="P29">predictprice(G29,D29)</f>
        <v>53.796076661308263</v>
      </c>
      <c r="Q29" s="44" cm="1">
        <f t="array" ref="Q29">predictprice(J29,D29)</f>
        <v>546.99078308986259</v>
      </c>
      <c r="R29" s="44">
        <f t="shared" si="11"/>
        <v>428.30882634650459</v>
      </c>
      <c r="S29" s="54">
        <f t="shared" si="1"/>
        <v>975.29960943636718</v>
      </c>
      <c r="U29">
        <f t="shared" si="2"/>
        <v>980</v>
      </c>
    </row>
    <row r="30" spans="1:21" ht="16.5" thickTop="1" thickBot="1" x14ac:dyDescent="0.55000000000000004">
      <c r="B30" s="1"/>
      <c r="D30" s="38" cm="1">
        <f t="array" ref="D30">rndnom()</f>
        <v>0.95727823416534474</v>
      </c>
      <c r="E30" s="6">
        <f t="shared" si="0"/>
        <v>0.46153846153846156</v>
      </c>
      <c r="F30" s="35">
        <v>28</v>
      </c>
      <c r="G30" s="24">
        <f t="shared" si="3"/>
        <v>53.796076661308263</v>
      </c>
      <c r="H30" s="48">
        <f t="shared" si="4"/>
        <v>0.48550751701281619</v>
      </c>
      <c r="I30" s="40">
        <f t="shared" si="5"/>
        <v>0.55087498711366556</v>
      </c>
      <c r="J30" s="44">
        <f t="shared" si="6"/>
        <v>536.19362346066134</v>
      </c>
      <c r="K30" s="44">
        <f t="shared" si="7"/>
        <v>437.15538675683308</v>
      </c>
      <c r="L30" s="24">
        <f t="shared" si="8"/>
        <v>975.29960943636718</v>
      </c>
      <c r="M30" s="24">
        <f t="shared" si="9"/>
        <v>1.9505992188727344</v>
      </c>
      <c r="N30" s="59">
        <f t="shared" si="10"/>
        <v>973.34901021749442</v>
      </c>
      <c r="O30" s="24"/>
      <c r="P30" s="24" cm="1">
        <f t="array" ref="P30">predictprice(G30,D30)</f>
        <v>57.394083761410847</v>
      </c>
      <c r="Q30" s="44" cm="1">
        <f t="array" ref="Q30">predictprice(J30,D30)</f>
        <v>572.05550380534362</v>
      </c>
      <c r="R30" s="44">
        <f t="shared" si="11"/>
        <v>437.40766455309824</v>
      </c>
      <c r="S30" s="54">
        <f t="shared" si="1"/>
        <v>1009.4631683584419</v>
      </c>
      <c r="U30">
        <f t="shared" si="2"/>
        <v>980</v>
      </c>
    </row>
    <row r="31" spans="1:21" ht="16.5" thickTop="1" thickBot="1" x14ac:dyDescent="0.55000000000000004">
      <c r="B31" s="1"/>
      <c r="D31" s="38" cm="1">
        <f t="array" ref="D31">rndnom()</f>
        <v>-0.52022821452676848</v>
      </c>
      <c r="E31" s="6">
        <f t="shared" si="0"/>
        <v>0.44230769230769229</v>
      </c>
      <c r="F31" s="35">
        <v>29</v>
      </c>
      <c r="G31" s="24">
        <f t="shared" si="3"/>
        <v>57.394083761410847</v>
      </c>
      <c r="H31" s="48">
        <f t="shared" si="4"/>
        <v>0.68167648522693658</v>
      </c>
      <c r="I31" s="40">
        <f t="shared" si="5"/>
        <v>0.59169878900667572</v>
      </c>
      <c r="J31" s="44">
        <f t="shared" si="6"/>
        <v>596.10353799600307</v>
      </c>
      <c r="K31" s="44">
        <f t="shared" si="7"/>
        <v>411.340704025722</v>
      </c>
      <c r="L31" s="24">
        <f t="shared" si="8"/>
        <v>1009.4631683584419</v>
      </c>
      <c r="M31" s="24">
        <f t="shared" si="9"/>
        <v>2.0189263367168837</v>
      </c>
      <c r="N31" s="59">
        <f t="shared" si="10"/>
        <v>1007.444242021725</v>
      </c>
      <c r="O31" s="24"/>
      <c r="P31" s="24" cm="1">
        <f t="array" ref="P31">predictprice(G31,D31)</f>
        <v>55.270276894546853</v>
      </c>
      <c r="Q31" s="44" cm="1">
        <f t="array" ref="Q31">predictprice(J31,D31)</f>
        <v>574.04536223313744</v>
      </c>
      <c r="R31" s="44">
        <f t="shared" si="11"/>
        <v>411.57808443888729</v>
      </c>
      <c r="S31" s="54">
        <f t="shared" si="1"/>
        <v>985.62344667202478</v>
      </c>
      <c r="U31">
        <f t="shared" si="2"/>
        <v>980</v>
      </c>
    </row>
    <row r="32" spans="1:21" ht="16.5" thickTop="1" thickBot="1" x14ac:dyDescent="0.55000000000000004">
      <c r="B32" s="1"/>
      <c r="D32" s="38" cm="1">
        <f t="array" ref="D32">rndnom()</f>
        <v>0.23741732436665713</v>
      </c>
      <c r="E32" s="6">
        <f t="shared" si="0"/>
        <v>0.42307692307692313</v>
      </c>
      <c r="F32" s="35">
        <v>30</v>
      </c>
      <c r="G32" s="24">
        <f t="shared" si="3"/>
        <v>55.270276894546853</v>
      </c>
      <c r="H32" s="48">
        <f t="shared" si="4"/>
        <v>0.57189244532547412</v>
      </c>
      <c r="I32" s="40">
        <f t="shared" si="5"/>
        <v>0.57064761816119691</v>
      </c>
      <c r="J32" s="44">
        <f t="shared" si="6"/>
        <v>561.31878490272595</v>
      </c>
      <c r="K32" s="44">
        <f t="shared" si="7"/>
        <v>422.33341487595476</v>
      </c>
      <c r="L32" s="24">
        <f t="shared" si="8"/>
        <v>985.62344667202478</v>
      </c>
      <c r="M32" s="24">
        <f t="shared" si="9"/>
        <v>1.9712468933440497</v>
      </c>
      <c r="N32" s="59">
        <f t="shared" si="10"/>
        <v>983.65219977868071</v>
      </c>
      <c r="O32" s="24"/>
      <c r="P32" s="24" cm="1">
        <f t="array" ref="P32">predictprice(G32,D32)</f>
        <v>56.095892358237748</v>
      </c>
      <c r="Q32" s="44" cm="1">
        <f t="array" ref="Q32">predictprice(J32,D32)</f>
        <v>569.7036437258522</v>
      </c>
      <c r="R32" s="44">
        <f t="shared" si="11"/>
        <v>422.5771390674476</v>
      </c>
      <c r="S32" s="54">
        <f t="shared" si="1"/>
        <v>992.28078279329975</v>
      </c>
      <c r="U32">
        <f t="shared" si="2"/>
        <v>980</v>
      </c>
    </row>
    <row r="33" spans="2:21" ht="16.5" thickTop="1" thickBot="1" x14ac:dyDescent="0.55000000000000004">
      <c r="B33" s="1"/>
      <c r="D33" s="38" cm="1">
        <f t="array" ref="D33">rndnom()</f>
        <v>-0.51054537757093377</v>
      </c>
      <c r="E33" s="6">
        <f t="shared" si="0"/>
        <v>0.40384615384615385</v>
      </c>
      <c r="F33" s="35">
        <v>31</v>
      </c>
      <c r="G33" s="24">
        <f t="shared" si="3"/>
        <v>56.095892358237748</v>
      </c>
      <c r="H33" s="48">
        <f t="shared" si="4"/>
        <v>0.62263382630839248</v>
      </c>
      <c r="I33" s="40">
        <f t="shared" si="5"/>
        <v>0.58137575703514877</v>
      </c>
      <c r="J33" s="44">
        <f t="shared" si="6"/>
        <v>575.73421530530891</v>
      </c>
      <c r="K33" s="44">
        <f t="shared" si="7"/>
        <v>414.5620059224043</v>
      </c>
      <c r="L33" s="24">
        <f t="shared" si="8"/>
        <v>992.28078279329975</v>
      </c>
      <c r="M33" s="24">
        <f t="shared" si="9"/>
        <v>1.9845615655865996</v>
      </c>
      <c r="N33" s="59">
        <f t="shared" si="10"/>
        <v>990.2962212277132</v>
      </c>
      <c r="O33" s="24"/>
      <c r="P33" s="24" cm="1">
        <f t="array" ref="P33">predictprice(G33,D33)</f>
        <v>54.056404101334529</v>
      </c>
      <c r="Q33" s="44" cm="1">
        <f t="array" ref="Q33">predictprice(J33,D33)</f>
        <v>554.80214484792305</v>
      </c>
      <c r="R33" s="44">
        <f t="shared" si="11"/>
        <v>414.80124531516407</v>
      </c>
      <c r="S33" s="54">
        <f t="shared" si="1"/>
        <v>969.60339016308717</v>
      </c>
      <c r="U33">
        <f t="shared" si="2"/>
        <v>980</v>
      </c>
    </row>
    <row r="34" spans="2:21" ht="16.5" thickTop="1" thickBot="1" x14ac:dyDescent="0.55000000000000004">
      <c r="B34" s="1"/>
      <c r="D34" s="38" cm="1">
        <f t="array" ref="D34">rndnom()</f>
        <v>0.94807512046274101</v>
      </c>
      <c r="E34" s="6">
        <f t="shared" si="0"/>
        <v>0.38461538461538458</v>
      </c>
      <c r="F34" s="35">
        <v>32</v>
      </c>
      <c r="G34" s="24">
        <f t="shared" si="3"/>
        <v>54.056404101334529</v>
      </c>
      <c r="H34" s="48">
        <f t="shared" si="4"/>
        <v>0.50896423120491796</v>
      </c>
      <c r="I34" s="40">
        <f t="shared" si="5"/>
        <v>0.55912233397298949</v>
      </c>
      <c r="J34" s="44">
        <f t="shared" si="6"/>
        <v>541.04265671503617</v>
      </c>
      <c r="K34" s="44">
        <f t="shared" si="7"/>
        <v>426.62152666772471</v>
      </c>
      <c r="L34" s="24">
        <f t="shared" si="8"/>
        <v>969.60339016308717</v>
      </c>
      <c r="M34" s="24">
        <f t="shared" si="9"/>
        <v>1.9392067803261743</v>
      </c>
      <c r="N34" s="59">
        <f t="shared" si="10"/>
        <v>967.66418338276094</v>
      </c>
      <c r="O34" s="24"/>
      <c r="P34" s="24" cm="1">
        <f t="array" ref="P34">predictprice(G34,D34)</f>
        <v>57.635032639258689</v>
      </c>
      <c r="Q34" s="44" cm="1">
        <f t="array" ref="Q34">predictprice(J34,D34)</f>
        <v>576.8606272911984</v>
      </c>
      <c r="R34" s="44">
        <f t="shared" si="11"/>
        <v>426.867725483632</v>
      </c>
      <c r="S34" s="54">
        <f t="shared" si="1"/>
        <v>1003.7283527748305</v>
      </c>
      <c r="U34">
        <f t="shared" si="2"/>
        <v>980</v>
      </c>
    </row>
    <row r="35" spans="2:21" ht="16.5" thickTop="1" thickBot="1" x14ac:dyDescent="0.55000000000000004">
      <c r="B35" s="1"/>
      <c r="D35" s="38" cm="1">
        <f t="array" ref="D35">rndnom()</f>
        <v>-0.78358275759004392</v>
      </c>
      <c r="E35" s="6">
        <f t="shared" si="0"/>
        <v>0.36538461538461542</v>
      </c>
      <c r="F35" s="35">
        <v>33</v>
      </c>
      <c r="G35" s="24">
        <f t="shared" si="3"/>
        <v>57.635032639258689</v>
      </c>
      <c r="H35" s="48">
        <f t="shared" si="4"/>
        <v>0.72441879841587153</v>
      </c>
      <c r="I35" s="40">
        <f t="shared" si="5"/>
        <v>0.60124503243962801</v>
      </c>
      <c r="J35" s="44">
        <f t="shared" si="6"/>
        <v>602.27971265262795</v>
      </c>
      <c r="K35" s="44">
        <f t="shared" si="7"/>
        <v>399.44118341665285</v>
      </c>
      <c r="L35" s="24">
        <f t="shared" si="8"/>
        <v>1003.7283527748305</v>
      </c>
      <c r="M35" s="24">
        <f t="shared" si="9"/>
        <v>2.0074567055496608</v>
      </c>
      <c r="N35" s="59">
        <f t="shared" si="10"/>
        <v>1001.7208960692808</v>
      </c>
      <c r="O35" s="24"/>
      <c r="P35" s="24" cm="1">
        <f t="array" ref="P35">predictprice(G35,D35)</f>
        <v>54.498015289716633</v>
      </c>
      <c r="Q35" s="44" cm="1">
        <f t="array" ref="Q35">predictprice(J35,D35)</f>
        <v>569.49822852136811</v>
      </c>
      <c r="R35" s="44">
        <f t="shared" si="11"/>
        <v>399.67169674107396</v>
      </c>
      <c r="S35" s="54">
        <f t="shared" si="1"/>
        <v>969.16992526244212</v>
      </c>
      <c r="U35">
        <f t="shared" si="2"/>
        <v>980</v>
      </c>
    </row>
    <row r="36" spans="2:21" ht="16.5" thickTop="1" thickBot="1" x14ac:dyDescent="0.55000000000000004">
      <c r="B36" s="1"/>
      <c r="D36" s="38" cm="1">
        <f t="array" ref="D36">rndnom()</f>
        <v>1.2770984865455892</v>
      </c>
      <c r="E36" s="6">
        <f t="shared" si="0"/>
        <v>0.34615384615384615</v>
      </c>
      <c r="F36" s="35">
        <v>34</v>
      </c>
      <c r="G36" s="24">
        <f t="shared" si="3"/>
        <v>54.498015289716633</v>
      </c>
      <c r="H36" s="48">
        <f t="shared" si="4"/>
        <v>0.54388804617947994</v>
      </c>
      <c r="I36" s="40">
        <f t="shared" si="5"/>
        <v>0.56783837612223853</v>
      </c>
      <c r="J36" s="44">
        <f t="shared" si="6"/>
        <v>549.23121279444126</v>
      </c>
      <c r="K36" s="44">
        <f t="shared" si="7"/>
        <v>418.00037261747588</v>
      </c>
      <c r="L36" s="24">
        <f t="shared" si="8"/>
        <v>969.16992526244212</v>
      </c>
      <c r="M36" s="24">
        <f t="shared" si="9"/>
        <v>1.9383398505248843</v>
      </c>
      <c r="N36" s="59">
        <f t="shared" si="10"/>
        <v>967.23158541191719</v>
      </c>
      <c r="O36" s="24"/>
      <c r="P36" s="24" cm="1">
        <f t="array" ref="P36">predictprice(G36,D36)</f>
        <v>59.44672400396324</v>
      </c>
      <c r="Q36" s="44" cm="1">
        <f t="array" ref="Q36">predictprice(J36,D36)</f>
        <v>599.10431871294145</v>
      </c>
      <c r="R36" s="44">
        <f t="shared" si="11"/>
        <v>418.24159625565244</v>
      </c>
      <c r="S36" s="54">
        <f t="shared" si="1"/>
        <v>1017.3459149685939</v>
      </c>
      <c r="U36">
        <f t="shared" si="2"/>
        <v>980</v>
      </c>
    </row>
    <row r="37" spans="2:21" ht="16.5" thickTop="1" thickBot="1" x14ac:dyDescent="0.55000000000000004">
      <c r="B37" s="1"/>
      <c r="D37" s="38" cm="1">
        <f t="array" ref="D37">rndnom()</f>
        <v>0.88809371908296408</v>
      </c>
      <c r="E37" s="6">
        <f t="shared" si="0"/>
        <v>0.32692307692307687</v>
      </c>
      <c r="F37" s="35">
        <v>35</v>
      </c>
      <c r="G37" s="24">
        <f t="shared" si="3"/>
        <v>59.44672400396324</v>
      </c>
      <c r="H37" s="48">
        <f t="shared" si="4"/>
        <v>0.85325391498560443</v>
      </c>
      <c r="I37" s="40">
        <f t="shared" si="5"/>
        <v>0.62322860980257466</v>
      </c>
      <c r="J37" s="44">
        <f t="shared" si="6"/>
        <v>632.77100211365666</v>
      </c>
      <c r="K37" s="44">
        <f t="shared" si="7"/>
        <v>382.54022102499999</v>
      </c>
      <c r="L37" s="24">
        <f t="shared" si="8"/>
        <v>1017.3459149685939</v>
      </c>
      <c r="M37" s="24">
        <f t="shared" si="9"/>
        <v>2.0346918299371879</v>
      </c>
      <c r="N37" s="59">
        <f t="shared" si="10"/>
        <v>1015.3112231386567</v>
      </c>
      <c r="O37" s="24"/>
      <c r="P37" s="24" cm="1">
        <f t="array" ref="P37">predictprice(G37,D37)</f>
        <v>63.11914439291084</v>
      </c>
      <c r="Q37" s="44" cm="1">
        <f t="array" ref="Q37">predictprice(J37,D37)</f>
        <v>671.86148470344699</v>
      </c>
      <c r="R37" s="44">
        <f t="shared" si="11"/>
        <v>382.76098098099402</v>
      </c>
      <c r="S37" s="54">
        <f t="shared" si="1"/>
        <v>1054.6224656844411</v>
      </c>
      <c r="U37">
        <f t="shared" si="2"/>
        <v>980</v>
      </c>
    </row>
    <row r="38" spans="2:21" ht="16.5" thickTop="1" thickBot="1" x14ac:dyDescent="0.55000000000000004">
      <c r="B38" s="1"/>
      <c r="D38" s="38" cm="1">
        <f t="array" ref="D38">rndnom()</f>
        <v>-0.49893020485833894</v>
      </c>
      <c r="E38" s="6">
        <f t="shared" si="0"/>
        <v>0.30769230769230771</v>
      </c>
      <c r="F38" s="35">
        <v>36</v>
      </c>
      <c r="G38" s="24">
        <f t="shared" si="3"/>
        <v>63.11914439291084</v>
      </c>
      <c r="H38" s="48">
        <f t="shared" si="4"/>
        <v>1.084896428123344</v>
      </c>
      <c r="I38" s="40">
        <f t="shared" si="5"/>
        <v>0.65604000740574153</v>
      </c>
      <c r="J38" s="44">
        <f t="shared" si="6"/>
        <v>690.49078113748635</v>
      </c>
      <c r="K38" s="44">
        <f t="shared" si="7"/>
        <v>362.02243961558582</v>
      </c>
      <c r="L38" s="24">
        <f t="shared" si="8"/>
        <v>1054.6224656844411</v>
      </c>
      <c r="M38" s="24">
        <f t="shared" si="9"/>
        <v>2.1092449313688824</v>
      </c>
      <c r="N38" s="59">
        <f t="shared" si="10"/>
        <v>1052.5132207530721</v>
      </c>
      <c r="O38" s="24"/>
      <c r="P38" s="24" cm="1">
        <f t="array" ref="P38">predictprice(G38,D38)</f>
        <v>60.87331616574405</v>
      </c>
      <c r="Q38" s="44" cm="1">
        <f t="array" ref="Q38">predictprice(J38,D38)</f>
        <v>665.92258234784651</v>
      </c>
      <c r="R38" s="44">
        <f t="shared" si="11"/>
        <v>362.23135897476914</v>
      </c>
      <c r="S38" s="54">
        <f t="shared" si="1"/>
        <v>1028.1539413226155</v>
      </c>
      <c r="U38">
        <f t="shared" si="2"/>
        <v>980</v>
      </c>
    </row>
    <row r="39" spans="2:21" ht="16.5" thickTop="1" thickBot="1" x14ac:dyDescent="0.55000000000000004">
      <c r="B39" s="1"/>
      <c r="D39" s="38" cm="1">
        <f t="array" ref="D39">rndnom()</f>
        <v>-0.38656687685533242</v>
      </c>
      <c r="E39" s="6">
        <f t="shared" si="0"/>
        <v>0.28846153846153844</v>
      </c>
      <c r="F39" s="35">
        <v>37</v>
      </c>
      <c r="G39" s="24">
        <f t="shared" si="3"/>
        <v>60.87331616574405</v>
      </c>
      <c r="H39" s="48">
        <f t="shared" si="4"/>
        <v>0.97446623099573948</v>
      </c>
      <c r="I39" s="40">
        <f t="shared" si="5"/>
        <v>0.64111054040084547</v>
      </c>
      <c r="J39" s="44">
        <f t="shared" si="6"/>
        <v>657.84200827872792</v>
      </c>
      <c r="K39" s="44">
        <f t="shared" si="7"/>
        <v>368.25562516124228</v>
      </c>
      <c r="L39" s="24">
        <f t="shared" si="8"/>
        <v>1028.1539413226155</v>
      </c>
      <c r="M39" s="24">
        <f t="shared" si="9"/>
        <v>2.056307882645231</v>
      </c>
      <c r="N39" s="59">
        <f t="shared" si="10"/>
        <v>1026.0976334399702</v>
      </c>
      <c r="O39" s="24"/>
      <c r="P39" s="24" cm="1">
        <f t="array" ref="P39">predictprice(G39,D39)</f>
        <v>59.166571678258791</v>
      </c>
      <c r="Q39" s="44" cm="1">
        <f t="array" ref="Q39">predictprice(J39,D39)</f>
        <v>639.39766694846571</v>
      </c>
      <c r="R39" s="44">
        <f t="shared" si="11"/>
        <v>368.46814162653658</v>
      </c>
      <c r="S39" s="54">
        <f t="shared" si="1"/>
        <v>1007.8658085750023</v>
      </c>
      <c r="U39">
        <f t="shared" si="2"/>
        <v>980</v>
      </c>
    </row>
    <row r="40" spans="2:21" ht="16.5" thickTop="1" thickBot="1" x14ac:dyDescent="0.55000000000000004">
      <c r="B40" s="1"/>
      <c r="D40" s="38" cm="1">
        <f t="array" ref="D40">rndnom()</f>
        <v>1.4177969271813113</v>
      </c>
      <c r="E40" s="6">
        <f t="shared" si="0"/>
        <v>0.26923076923076927</v>
      </c>
      <c r="F40" s="35">
        <v>38</v>
      </c>
      <c r="G40" s="24">
        <f t="shared" si="3"/>
        <v>59.166571678258791</v>
      </c>
      <c r="H40" s="48">
        <f t="shared" si="4"/>
        <v>0.88756404993803661</v>
      </c>
      <c r="I40" s="40">
        <f t="shared" si="5"/>
        <v>0.62873911366056179</v>
      </c>
      <c r="J40" s="44">
        <f t="shared" si="6"/>
        <v>632.41728586188799</v>
      </c>
      <c r="K40" s="44">
        <f t="shared" si="7"/>
        <v>373.43279109596443</v>
      </c>
      <c r="L40" s="24">
        <f t="shared" si="8"/>
        <v>1007.8658085750023</v>
      </c>
      <c r="M40" s="24">
        <f t="shared" si="9"/>
        <v>2.0157316171500046</v>
      </c>
      <c r="N40" s="59">
        <f t="shared" si="10"/>
        <v>1005.8500769578524</v>
      </c>
      <c r="O40" s="24"/>
      <c r="P40" s="24" cm="1">
        <f t="array" ref="P40">predictprice(G40,D40)</f>
        <v>65.171915263241047</v>
      </c>
      <c r="Q40" s="44" cm="1">
        <f t="array" ref="Q40">predictprice(J40,D40)</f>
        <v>696.60696227807512</v>
      </c>
      <c r="R40" s="44">
        <f t="shared" si="11"/>
        <v>373.64829524950983</v>
      </c>
      <c r="S40" s="54">
        <f t="shared" si="1"/>
        <v>1070.2552575275849</v>
      </c>
      <c r="U40">
        <f t="shared" si="2"/>
        <v>980</v>
      </c>
    </row>
    <row r="41" spans="2:21" ht="16.5" thickTop="1" thickBot="1" x14ac:dyDescent="0.55000000000000004">
      <c r="B41" s="1"/>
      <c r="D41" s="38" cm="1">
        <f t="array" ref="D41">rndnom()</f>
        <v>-0.15157122258420042</v>
      </c>
      <c r="E41" s="6">
        <f t="shared" si="0"/>
        <v>0.25</v>
      </c>
      <c r="F41" s="35">
        <v>39</v>
      </c>
      <c r="G41" s="24">
        <f t="shared" si="3"/>
        <v>65.171915263241047</v>
      </c>
      <c r="H41" s="48">
        <f t="shared" si="4"/>
        <v>1.2958333221093019</v>
      </c>
      <c r="I41" s="40">
        <f t="shared" si="5"/>
        <v>0.6788761861493039</v>
      </c>
      <c r="J41" s="44">
        <f t="shared" si="6"/>
        <v>725.1176658216948</v>
      </c>
      <c r="K41" s="44">
        <f t="shared" si="7"/>
        <v>342.99708119083493</v>
      </c>
      <c r="L41" s="24">
        <f t="shared" si="8"/>
        <v>1070.2552575275849</v>
      </c>
      <c r="M41" s="24">
        <f t="shared" si="9"/>
        <v>2.14051051505517</v>
      </c>
      <c r="N41" s="59">
        <f t="shared" si="10"/>
        <v>1068.1147470125297</v>
      </c>
      <c r="O41" s="24"/>
      <c r="P41" s="24" cm="1">
        <f t="array" ref="P41">predictprice(G41,D41)</f>
        <v>64.385241647910874</v>
      </c>
      <c r="Q41" s="44" cm="1">
        <f t="array" ref="Q41">predictprice(J41,D41)</f>
        <v>716.36495488159653</v>
      </c>
      <c r="R41" s="44">
        <f t="shared" si="11"/>
        <v>343.19502121488489</v>
      </c>
      <c r="S41" s="54">
        <f t="shared" si="1"/>
        <v>1059.5599760964815</v>
      </c>
      <c r="U41">
        <f t="shared" si="2"/>
        <v>980</v>
      </c>
    </row>
    <row r="42" spans="2:21" ht="16.5" thickTop="1" thickBot="1" x14ac:dyDescent="0.55000000000000004">
      <c r="B42" s="1"/>
      <c r="D42" s="38" cm="1">
        <f t="array" ref="D42">rndnom()</f>
        <v>1.2171029047090069</v>
      </c>
      <c r="E42" s="6">
        <f t="shared" si="0"/>
        <v>0.23076923076923073</v>
      </c>
      <c r="F42" s="35">
        <v>40</v>
      </c>
      <c r="G42" s="24">
        <f t="shared" si="3"/>
        <v>64.385241647910874</v>
      </c>
      <c r="H42" s="48">
        <f t="shared" si="4"/>
        <v>1.2857758622682847</v>
      </c>
      <c r="I42" s="40">
        <f t="shared" si="5"/>
        <v>0.67704508096688076</v>
      </c>
      <c r="J42" s="44">
        <f t="shared" si="6"/>
        <v>715.93513006589751</v>
      </c>
      <c r="K42" s="44">
        <f t="shared" si="7"/>
        <v>341.50572607839098</v>
      </c>
      <c r="L42" s="24">
        <f t="shared" si="8"/>
        <v>1059.5599760964815</v>
      </c>
      <c r="M42" s="24">
        <f t="shared" si="9"/>
        <v>2.1191199521929631</v>
      </c>
      <c r="N42" s="59">
        <f t="shared" si="10"/>
        <v>1057.4408561442885</v>
      </c>
      <c r="O42" s="24"/>
      <c r="P42" s="24" cm="1">
        <f t="array" ref="P42">predictprice(G42,D42)</f>
        <v>69.940209497075216</v>
      </c>
      <c r="Q42" s="44" cm="1">
        <f t="array" ref="Q42">predictprice(J42,D42)</f>
        <v>777.70389147478465</v>
      </c>
      <c r="R42" s="44">
        <f t="shared" si="11"/>
        <v>341.70280545702144</v>
      </c>
      <c r="S42" s="54">
        <f t="shared" si="1"/>
        <v>1119.406696931806</v>
      </c>
      <c r="U42">
        <f t="shared" si="2"/>
        <v>980</v>
      </c>
    </row>
    <row r="43" spans="2:21" ht="16.5" thickTop="1" thickBot="1" x14ac:dyDescent="0.55000000000000004">
      <c r="B43" s="1"/>
      <c r="D43" s="38" cm="1">
        <f t="array" ref="D43">rndnom()</f>
        <v>-1.1481794289225886</v>
      </c>
      <c r="E43" s="6">
        <f t="shared" si="0"/>
        <v>0.21153846153846156</v>
      </c>
      <c r="F43" s="35">
        <v>41</v>
      </c>
      <c r="G43" s="24">
        <f t="shared" si="3"/>
        <v>69.940209497075216</v>
      </c>
      <c r="H43" s="48">
        <f t="shared" si="4"/>
        <v>1.6898496141766188</v>
      </c>
      <c r="I43" s="40">
        <f t="shared" si="5"/>
        <v>0.7113878286833768</v>
      </c>
      <c r="J43" s="44">
        <f t="shared" si="6"/>
        <v>794.73963494486031</v>
      </c>
      <c r="K43" s="44">
        <f t="shared" si="7"/>
        <v>322.42824859308195</v>
      </c>
      <c r="L43" s="24">
        <f t="shared" si="8"/>
        <v>1119.406696931806</v>
      </c>
      <c r="M43" s="24">
        <f t="shared" si="9"/>
        <v>2.2388133938636119</v>
      </c>
      <c r="N43" s="59">
        <f t="shared" si="10"/>
        <v>1117.1678835379423</v>
      </c>
      <c r="O43" s="24"/>
      <c r="P43" s="24" cm="1">
        <f t="array" ref="P43">predictprice(G43,D43)</f>
        <v>64.482520837806305</v>
      </c>
      <c r="Q43" s="44" cm="1">
        <f t="array" ref="Q43">predictprice(J43,D43)</f>
        <v>732.72321372022179</v>
      </c>
      <c r="R43" s="44">
        <f t="shared" si="11"/>
        <v>322.61431855921495</v>
      </c>
      <c r="S43" s="54">
        <f t="shared" si="1"/>
        <v>1055.3375322794368</v>
      </c>
      <c r="U43">
        <f t="shared" si="2"/>
        <v>980</v>
      </c>
    </row>
    <row r="44" spans="2:21" ht="16.5" thickTop="1" thickBot="1" x14ac:dyDescent="0.55000000000000004">
      <c r="B44" s="1"/>
      <c r="D44" s="38" cm="1">
        <f t="array" ref="D44">rndnom()</f>
        <v>4.3270908188824384E-2</v>
      </c>
      <c r="E44" s="6">
        <f t="shared" si="0"/>
        <v>0.19230769230769229</v>
      </c>
      <c r="F44" s="35">
        <v>42</v>
      </c>
      <c r="G44" s="24">
        <f t="shared" si="3"/>
        <v>64.482520837806305</v>
      </c>
      <c r="H44" s="48">
        <f t="shared" si="4"/>
        <v>1.3881936191673072</v>
      </c>
      <c r="I44" s="40">
        <f t="shared" si="5"/>
        <v>0.68505175722903022</v>
      </c>
      <c r="J44" s="44">
        <f t="shared" si="6"/>
        <v>721.51490929586112</v>
      </c>
      <c r="K44" s="44">
        <f t="shared" si="7"/>
        <v>331.71194791901689</v>
      </c>
      <c r="L44" s="24">
        <f t="shared" si="8"/>
        <v>1055.3375322794368</v>
      </c>
      <c r="M44" s="24">
        <f t="shared" si="9"/>
        <v>2.1106750645588734</v>
      </c>
      <c r="N44" s="59">
        <f t="shared" si="10"/>
        <v>1053.226857214878</v>
      </c>
      <c r="O44" s="24"/>
      <c r="P44" s="24" cm="1">
        <f t="array" ref="P44">predictprice(G44,D44)</f>
        <v>64.570643633624741</v>
      </c>
      <c r="Q44" s="44" cm="1">
        <f t="array" ref="Q44">predictprice(J44,D44)</f>
        <v>722.50094256822285</v>
      </c>
      <c r="R44" s="44">
        <f t="shared" si="11"/>
        <v>331.90337541082175</v>
      </c>
      <c r="S44" s="54">
        <f t="shared" si="1"/>
        <v>1054.4043179790447</v>
      </c>
      <c r="U44">
        <f t="shared" si="2"/>
        <v>980</v>
      </c>
    </row>
    <row r="45" spans="2:21" ht="16.5" thickTop="1" thickBot="1" x14ac:dyDescent="0.55000000000000004">
      <c r="B45" s="1"/>
      <c r="D45" s="38" cm="1">
        <f t="array" ref="D45">rndnom()</f>
        <v>-1.412620634642588</v>
      </c>
      <c r="E45" s="6">
        <f t="shared" si="0"/>
        <v>0.17307692307692313</v>
      </c>
      <c r="F45" s="35">
        <v>43</v>
      </c>
      <c r="G45" s="24">
        <f t="shared" si="3"/>
        <v>64.570643633624741</v>
      </c>
      <c r="H45" s="48">
        <f t="shared" si="4"/>
        <v>1.4555201848409536</v>
      </c>
      <c r="I45" s="40">
        <f t="shared" si="5"/>
        <v>0.68972444632742125</v>
      </c>
      <c r="J45" s="44">
        <f t="shared" si="6"/>
        <v>725.79393755449223</v>
      </c>
      <c r="K45" s="44">
        <f t="shared" si="7"/>
        <v>326.5015717885945</v>
      </c>
      <c r="L45" s="24">
        <f t="shared" si="8"/>
        <v>1054.4043179790447</v>
      </c>
      <c r="M45" s="24">
        <f t="shared" si="9"/>
        <v>2.1088086359580895</v>
      </c>
      <c r="N45" s="59">
        <f t="shared" si="10"/>
        <v>1052.2955093430867</v>
      </c>
      <c r="O45" s="24"/>
      <c r="P45" s="24" cm="1">
        <f t="array" ref="P45">predictprice(G45,D45)</f>
        <v>58.450347976120277</v>
      </c>
      <c r="Q45" s="44" cm="1">
        <f t="array" ref="Q45">predictprice(J45,D45)</f>
        <v>656.99992785772906</v>
      </c>
      <c r="R45" s="44">
        <f t="shared" si="11"/>
        <v>326.68999242689205</v>
      </c>
      <c r="S45" s="54">
        <f t="shared" si="1"/>
        <v>983.68992028462117</v>
      </c>
      <c r="U45">
        <f t="shared" si="2"/>
        <v>980</v>
      </c>
    </row>
    <row r="46" spans="2:21" ht="16.5" thickTop="1" thickBot="1" x14ac:dyDescent="0.55000000000000004">
      <c r="B46" s="1"/>
      <c r="D46" s="38" cm="1">
        <f t="array" ref="D46">rndnom()</f>
        <v>1.0963505424546622</v>
      </c>
      <c r="E46" s="6">
        <f t="shared" si="0"/>
        <v>0.15384615384615385</v>
      </c>
      <c r="F46" s="35">
        <v>44</v>
      </c>
      <c r="G46" s="24">
        <f t="shared" si="3"/>
        <v>58.450347976120277</v>
      </c>
      <c r="H46" s="48">
        <f t="shared" si="4"/>
        <v>1.0208415380659119</v>
      </c>
      <c r="I46" s="40">
        <f t="shared" si="5"/>
        <v>0.64557927696667128</v>
      </c>
      <c r="J46" s="44">
        <f t="shared" si="6"/>
        <v>633.77972784175472</v>
      </c>
      <c r="K46" s="44">
        <f t="shared" si="7"/>
        <v>347.94281260229718</v>
      </c>
      <c r="L46" s="24">
        <f t="shared" si="8"/>
        <v>983.68992028462117</v>
      </c>
      <c r="M46" s="24">
        <f t="shared" si="9"/>
        <v>1.9673798405692424</v>
      </c>
      <c r="N46" s="59">
        <f t="shared" si="10"/>
        <v>981.7225404440519</v>
      </c>
      <c r="O46" s="24"/>
      <c r="P46" s="24" cm="1">
        <f t="array" ref="P46">predictprice(G46,D46)</f>
        <v>62.963881882807144</v>
      </c>
      <c r="Q46" s="44" cm="1">
        <f t="array" ref="Q46">predictprice(J46,D46)</f>
        <v>682.72017712963952</v>
      </c>
      <c r="R46" s="44">
        <f t="shared" si="11"/>
        <v>348.14360675615819</v>
      </c>
      <c r="S46" s="54">
        <f t="shared" si="1"/>
        <v>1030.8637838857976</v>
      </c>
      <c r="U46">
        <f t="shared" si="2"/>
        <v>980</v>
      </c>
    </row>
    <row r="47" spans="2:21" ht="16.5" thickTop="1" thickBot="1" x14ac:dyDescent="0.55000000000000004">
      <c r="B47" s="1"/>
      <c r="D47" s="38" cm="1">
        <f t="array" ref="D47">rndnom()</f>
        <v>-0.26391262226955725</v>
      </c>
      <c r="E47" s="6">
        <f t="shared" si="0"/>
        <v>0.13461538461538458</v>
      </c>
      <c r="F47" s="35">
        <v>45</v>
      </c>
      <c r="G47" s="24">
        <f t="shared" si="3"/>
        <v>62.963881882807144</v>
      </c>
      <c r="H47" s="48">
        <f t="shared" si="4"/>
        <v>1.4805482279680711</v>
      </c>
      <c r="I47" s="40">
        <f t="shared" si="5"/>
        <v>0.68881193458368595</v>
      </c>
      <c r="J47" s="44">
        <f t="shared" si="6"/>
        <v>708.65113471609368</v>
      </c>
      <c r="K47" s="44">
        <f t="shared" si="7"/>
        <v>320.15092160193228</v>
      </c>
      <c r="L47" s="24">
        <f t="shared" si="8"/>
        <v>1030.8637838857976</v>
      </c>
      <c r="M47" s="24">
        <f t="shared" si="9"/>
        <v>2.0617275677715954</v>
      </c>
      <c r="N47" s="59">
        <f t="shared" si="10"/>
        <v>1028.802056318026</v>
      </c>
      <c r="O47" s="24"/>
      <c r="P47" s="24" cm="1">
        <f t="array" ref="P47">predictprice(G47,D47)</f>
        <v>61.721207732931994</v>
      </c>
      <c r="Q47" s="44" cm="1">
        <f t="array" ref="Q47">predictprice(J47,D47)</f>
        <v>694.66498233701293</v>
      </c>
      <c r="R47" s="44">
        <f t="shared" si="11"/>
        <v>320.33567734650444</v>
      </c>
      <c r="S47" s="54">
        <f t="shared" si="1"/>
        <v>1015.0006596835174</v>
      </c>
      <c r="U47">
        <f t="shared" si="2"/>
        <v>980</v>
      </c>
    </row>
    <row r="48" spans="2:21" ht="16.5" thickTop="1" thickBot="1" x14ac:dyDescent="0.55000000000000004">
      <c r="B48" s="1"/>
      <c r="D48" s="38" cm="1">
        <f t="array" ref="D48">rndnom()</f>
        <v>-1.0922484920487636</v>
      </c>
      <c r="E48" s="6">
        <f t="shared" si="0"/>
        <v>0.11538461538461542</v>
      </c>
      <c r="F48" s="35">
        <v>46</v>
      </c>
      <c r="G48" s="24">
        <f t="shared" si="3"/>
        <v>61.721207732931994</v>
      </c>
      <c r="H48" s="48">
        <f t="shared" si="4"/>
        <v>1.4642583337985338</v>
      </c>
      <c r="I48" s="40">
        <f t="shared" si="5"/>
        <v>0.68588356255777116</v>
      </c>
      <c r="J48" s="44">
        <f t="shared" si="6"/>
        <v>694.77992392529438</v>
      </c>
      <c r="K48" s="44">
        <f t="shared" si="7"/>
        <v>318.190734438856</v>
      </c>
      <c r="L48" s="24">
        <f t="shared" si="8"/>
        <v>1015.0006596835174</v>
      </c>
      <c r="M48" s="24">
        <f t="shared" si="9"/>
        <v>2.030001319367035</v>
      </c>
      <c r="N48" s="59">
        <f t="shared" si="10"/>
        <v>1012.9706583641504</v>
      </c>
      <c r="O48" s="24"/>
      <c r="P48" s="24" cm="1">
        <f t="array" ref="P48">predictprice(G48,D48)</f>
        <v>57.125989643842807</v>
      </c>
      <c r="Q48" s="44" cm="1">
        <f t="array" ref="Q48">predictprice(J48,D48)</f>
        <v>643.05272363828442</v>
      </c>
      <c r="R48" s="44">
        <f t="shared" si="11"/>
        <v>318.37435897994141</v>
      </c>
      <c r="S48" s="54">
        <f t="shared" si="1"/>
        <v>961.42708261822577</v>
      </c>
      <c r="U48">
        <f t="shared" si="2"/>
        <v>980</v>
      </c>
    </row>
    <row r="49" spans="2:21" ht="16.5" thickTop="1" thickBot="1" x14ac:dyDescent="0.55000000000000004">
      <c r="B49" s="1"/>
      <c r="D49" s="38" cm="1">
        <f t="array" ref="D49">rndnom()</f>
        <v>0.71852325559649999</v>
      </c>
      <c r="E49" s="6">
        <f t="shared" si="0"/>
        <v>9.6153846153846145E-2</v>
      </c>
      <c r="F49" s="35">
        <v>47</v>
      </c>
      <c r="G49" s="24">
        <f t="shared" si="3"/>
        <v>57.125989643842807</v>
      </c>
      <c r="H49" s="48">
        <f t="shared" si="4"/>
        <v>1.0857779272628272</v>
      </c>
      <c r="I49" s="40">
        <f t="shared" si="5"/>
        <v>0.65118140335753616</v>
      </c>
      <c r="J49" s="44">
        <f t="shared" si="6"/>
        <v>624.81131001150754</v>
      </c>
      <c r="K49" s="44">
        <f t="shared" si="7"/>
        <v>334.69291844148177</v>
      </c>
      <c r="L49" s="24">
        <f t="shared" si="8"/>
        <v>961.42708261822577</v>
      </c>
      <c r="M49" s="24">
        <f t="shared" si="9"/>
        <v>1.9228541652364515</v>
      </c>
      <c r="N49" s="59">
        <f t="shared" si="10"/>
        <v>959.50422845298931</v>
      </c>
      <c r="O49" s="24"/>
      <c r="P49" s="24" cm="1">
        <f t="array" ref="P49">predictprice(G49,D49)</f>
        <v>59.946061429142382</v>
      </c>
      <c r="Q49" s="44" cm="1">
        <f t="array" ref="Q49">predictprice(J49,D49)</f>
        <v>655.65563774193197</v>
      </c>
      <c r="R49" s="44">
        <f t="shared" si="11"/>
        <v>334.88606622016152</v>
      </c>
      <c r="S49" s="54">
        <f t="shared" si="1"/>
        <v>990.54170396209349</v>
      </c>
      <c r="U49">
        <f t="shared" si="2"/>
        <v>980</v>
      </c>
    </row>
    <row r="50" spans="2:21" ht="16.5" thickTop="1" thickBot="1" x14ac:dyDescent="0.55000000000000004">
      <c r="B50" s="1"/>
      <c r="D50" s="38" cm="1">
        <f t="array" ref="D50">rndnom()</f>
        <v>-4.5010053619098716E-3</v>
      </c>
      <c r="E50" s="6">
        <f t="shared" si="0"/>
        <v>7.6923076923076872E-2</v>
      </c>
      <c r="F50" s="35">
        <v>48</v>
      </c>
      <c r="G50" s="24">
        <f t="shared" si="3"/>
        <v>59.946061429142382</v>
      </c>
      <c r="H50" s="48">
        <f t="shared" si="4"/>
        <v>1.539916242938989</v>
      </c>
      <c r="I50" s="40">
        <f t="shared" si="5"/>
        <v>0.68720573809171726</v>
      </c>
      <c r="J50" s="44">
        <f t="shared" si="6"/>
        <v>679.34453089633394</v>
      </c>
      <c r="K50" s="44">
        <f t="shared" si="7"/>
        <v>309.21608965783537</v>
      </c>
      <c r="L50" s="24">
        <f t="shared" si="8"/>
        <v>990.54170396209349</v>
      </c>
      <c r="M50" s="24">
        <f t="shared" si="9"/>
        <v>1.981083407924187</v>
      </c>
      <c r="N50" s="59">
        <f t="shared" si="10"/>
        <v>988.5606205541693</v>
      </c>
      <c r="O50" s="24"/>
      <c r="P50" s="24" cm="1">
        <f t="array" ref="P50">predictprice(G50,D50)</f>
        <v>59.82947770812671</v>
      </c>
      <c r="Q50" s="44" cm="1">
        <f t="array" ref="Q50">predictprice(J50,D50)</f>
        <v>678.02333461795695</v>
      </c>
      <c r="R50" s="44">
        <f t="shared" si="11"/>
        <v>309.39453502539067</v>
      </c>
      <c r="S50" s="54">
        <f t="shared" si="1"/>
        <v>987.41786964334756</v>
      </c>
      <c r="U50">
        <f t="shared" si="2"/>
        <v>980</v>
      </c>
    </row>
    <row r="51" spans="2:21" ht="16.5" thickTop="1" thickBot="1" x14ac:dyDescent="0.55000000000000004">
      <c r="B51" s="1"/>
      <c r="D51" s="38" cm="1">
        <f t="array" ref="D51">rndnom()</f>
        <v>-0.13256089761410639</v>
      </c>
      <c r="E51" s="6">
        <f t="shared" si="0"/>
        <v>5.7692307692307709E-2</v>
      </c>
      <c r="F51" s="35">
        <v>49</v>
      </c>
      <c r="G51" s="24">
        <f t="shared" si="3"/>
        <v>59.82947770812671</v>
      </c>
      <c r="H51" s="48">
        <f t="shared" si="4"/>
        <v>1.7371127012100611</v>
      </c>
      <c r="I51" s="40">
        <f t="shared" si="5"/>
        <v>0.69598048702554483</v>
      </c>
      <c r="J51" s="44">
        <f t="shared" si="6"/>
        <v>685.84912267247876</v>
      </c>
      <c r="K51" s="44">
        <f t="shared" si="7"/>
        <v>299.59391123158207</v>
      </c>
      <c r="L51" s="24">
        <f t="shared" si="8"/>
        <v>987.41786964334756</v>
      </c>
      <c r="M51" s="24">
        <f t="shared" si="9"/>
        <v>1.9748357392866951</v>
      </c>
      <c r="N51" s="59">
        <f t="shared" si="10"/>
        <v>985.44303390406083</v>
      </c>
      <c r="O51" s="24"/>
      <c r="P51" s="24" cm="1">
        <f t="array" ref="P51">predictprice(G51,D51)</f>
        <v>59.185253696167678</v>
      </c>
      <c r="Q51" s="44" cm="1">
        <f t="array" ref="Q51">predictprice(J51,D51)</f>
        <v>678.4641263407018</v>
      </c>
      <c r="R51" s="44">
        <f t="shared" si="11"/>
        <v>299.76680374072095</v>
      </c>
      <c r="S51" s="54">
        <f t="shared" si="1"/>
        <v>978.23093008142268</v>
      </c>
      <c r="U51">
        <f t="shared" si="2"/>
        <v>980</v>
      </c>
    </row>
    <row r="52" spans="2:21" ht="16.5" thickTop="1" thickBot="1" x14ac:dyDescent="0.55000000000000004">
      <c r="B52" s="1"/>
      <c r="D52" s="38" cm="1">
        <f t="array" ref="D52">rndnom()</f>
        <v>0.84119387329823725</v>
      </c>
      <c r="E52" s="6">
        <f t="shared" si="0"/>
        <v>3.8461538461538436E-2</v>
      </c>
      <c r="F52" s="35">
        <v>50</v>
      </c>
      <c r="G52" s="24">
        <f t="shared" si="3"/>
        <v>59.185253696167678</v>
      </c>
      <c r="H52" s="48">
        <f t="shared" si="4"/>
        <v>1.9867172897799388</v>
      </c>
      <c r="I52" s="40">
        <f t="shared" si="5"/>
        <v>0.70317672847828494</v>
      </c>
      <c r="J52" s="44">
        <f t="shared" si="6"/>
        <v>686.49348666070284</v>
      </c>
      <c r="K52" s="44">
        <f t="shared" si="7"/>
        <v>289.780981560557</v>
      </c>
      <c r="L52" s="24">
        <f t="shared" si="8"/>
        <v>978.23093008142268</v>
      </c>
      <c r="M52" s="24">
        <f t="shared" si="9"/>
        <v>1.9564618601628454</v>
      </c>
      <c r="N52" s="59">
        <f t="shared" si="10"/>
        <v>976.27446822125989</v>
      </c>
      <c r="O52" s="24"/>
      <c r="P52" s="24" cm="1">
        <f t="array" ref="P52">predictprice(G52,D52)</f>
        <v>62.637497685124956</v>
      </c>
      <c r="Q52" s="44" cm="1">
        <f t="array" ref="Q52">predictprice(J52,D52)</f>
        <v>726.53628220144731</v>
      </c>
      <c r="R52" s="44">
        <f t="shared" si="11"/>
        <v>289.9482111307334</v>
      </c>
      <c r="S52" s="54">
        <f t="shared" si="1"/>
        <v>1016.4844933321807</v>
      </c>
      <c r="U52">
        <f t="shared" si="2"/>
        <v>980</v>
      </c>
    </row>
    <row r="53" spans="2:21" ht="16.5" thickTop="1" thickBot="1" x14ac:dyDescent="0.55000000000000004">
      <c r="B53" s="1"/>
      <c r="D53" s="38" cm="1">
        <f t="array" ref="D53">rndnom()</f>
        <v>-0.78630337308149489</v>
      </c>
      <c r="E53" s="6">
        <f t="shared" si="0"/>
        <v>1.9230769230769273E-2</v>
      </c>
      <c r="F53" s="36">
        <v>51</v>
      </c>
      <c r="G53" s="25">
        <f t="shared" si="3"/>
        <v>62.637497685124956</v>
      </c>
      <c r="H53" s="49">
        <f t="shared" si="4"/>
        <v>3.5842723855591112</v>
      </c>
      <c r="I53" s="41">
        <f t="shared" si="5"/>
        <v>0.73781089325751725</v>
      </c>
      <c r="J53" s="45">
        <f t="shared" si="6"/>
        <v>748.47338534381538</v>
      </c>
      <c r="K53" s="45">
        <f t="shared" si="7"/>
        <v>265.97813900170092</v>
      </c>
      <c r="L53" s="25">
        <f t="shared" si="8"/>
        <v>1016.4844933321807</v>
      </c>
      <c r="M53" s="25">
        <f t="shared" si="9"/>
        <v>2.0329689866643617</v>
      </c>
      <c r="N53" s="60">
        <f t="shared" si="10"/>
        <v>1014.4515243455163</v>
      </c>
      <c r="O53" s="25"/>
      <c r="P53" s="25" cm="1">
        <f t="array" ref="P53">predictprice(G53,D53)</f>
        <v>59.217029353753539</v>
      </c>
      <c r="Q53" s="45" cm="1">
        <f t="array" ref="Q53">predictprice(J53,D53)</f>
        <v>707.60123038780966</v>
      </c>
      <c r="R53" s="45">
        <f t="shared" si="11"/>
        <v>266.13163220067503</v>
      </c>
      <c r="S53" s="54">
        <f t="shared" si="1"/>
        <v>973.73286258848475</v>
      </c>
      <c r="U53">
        <f t="shared" si="2"/>
        <v>980</v>
      </c>
    </row>
    <row r="54" spans="2:21" ht="16.149999999999999" thickTop="1" x14ac:dyDescent="0.5">
      <c r="B54" s="1"/>
      <c r="G54" s="10"/>
      <c r="H54" s="11"/>
      <c r="I54" s="8"/>
      <c r="J54" s="11"/>
      <c r="K54" s="11"/>
      <c r="L54" s="11"/>
      <c r="M54" s="11"/>
      <c r="N54" s="61"/>
      <c r="O54" s="11"/>
      <c r="P54" s="11"/>
      <c r="Q54" s="11"/>
      <c r="R54" s="11"/>
      <c r="S54" s="55"/>
    </row>
    <row r="55" spans="2:21" x14ac:dyDescent="0.5">
      <c r="B55" s="1"/>
      <c r="G55" s="10"/>
      <c r="H55" s="11"/>
      <c r="I55" s="8"/>
      <c r="J55" s="11"/>
      <c r="K55" s="11"/>
      <c r="L55" s="11"/>
      <c r="M55" s="11"/>
      <c r="N55" s="61"/>
      <c r="O55" s="11"/>
      <c r="P55" s="11"/>
      <c r="Q55" s="11"/>
      <c r="R55" s="11"/>
      <c r="S55" s="55"/>
    </row>
    <row r="56" spans="2:21" x14ac:dyDescent="0.5">
      <c r="B56" s="1"/>
      <c r="G56" s="10"/>
      <c r="H56" s="11"/>
      <c r="I56" s="8"/>
      <c r="J56" s="11"/>
      <c r="K56" s="11"/>
      <c r="L56" s="11"/>
      <c r="M56" s="11"/>
      <c r="N56" s="61"/>
      <c r="O56" s="11"/>
      <c r="P56" s="11"/>
      <c r="Q56" s="11"/>
      <c r="R56" s="11"/>
      <c r="S56" s="55"/>
    </row>
    <row r="57" spans="2:21" x14ac:dyDescent="0.5">
      <c r="B57" s="1"/>
      <c r="G57" s="10"/>
      <c r="H57" s="11"/>
      <c r="I57" s="8"/>
      <c r="J57" s="11"/>
      <c r="K57" s="11"/>
      <c r="L57" s="11"/>
      <c r="M57" s="11"/>
      <c r="N57" s="61"/>
      <c r="O57" s="11"/>
      <c r="P57" s="11"/>
      <c r="Q57" s="11"/>
      <c r="R57" s="11"/>
      <c r="S57" s="55"/>
    </row>
    <row r="58" spans="2:21" x14ac:dyDescent="0.5">
      <c r="B58" s="1"/>
      <c r="G58" s="10"/>
      <c r="H58" s="11"/>
      <c r="I58" s="8"/>
      <c r="J58" s="11"/>
      <c r="K58" s="11"/>
      <c r="L58" s="11"/>
      <c r="M58" s="11"/>
      <c r="N58" s="61"/>
      <c r="O58" s="11"/>
      <c r="P58" s="11"/>
      <c r="Q58" s="11"/>
      <c r="R58" s="11"/>
      <c r="S58" s="55"/>
    </row>
    <row r="59" spans="2:21" x14ac:dyDescent="0.5">
      <c r="B59" s="1"/>
      <c r="G59" s="10"/>
      <c r="H59" s="11"/>
      <c r="I59" s="8"/>
      <c r="J59" s="11"/>
      <c r="K59" s="11"/>
      <c r="L59" s="11"/>
      <c r="M59" s="11"/>
      <c r="N59" s="61"/>
      <c r="O59" s="11"/>
      <c r="P59" s="11"/>
      <c r="Q59" s="11"/>
      <c r="R59" s="11"/>
      <c r="S59" s="55"/>
    </row>
    <row r="60" spans="2:21" x14ac:dyDescent="0.5">
      <c r="B60" s="1"/>
      <c r="G60" s="10"/>
      <c r="H60" s="11"/>
      <c r="I60" s="8"/>
      <c r="J60" s="11"/>
      <c r="K60" s="11"/>
      <c r="L60" s="11"/>
      <c r="M60" s="11"/>
      <c r="N60" s="61"/>
      <c r="O60" s="11"/>
      <c r="P60" s="11"/>
      <c r="Q60" s="11"/>
      <c r="R60" s="11"/>
      <c r="S60" s="55"/>
    </row>
    <row r="61" spans="2:21" x14ac:dyDescent="0.5">
      <c r="B61" s="1"/>
      <c r="G61" s="10"/>
      <c r="H61" s="11"/>
      <c r="I61" s="8"/>
      <c r="J61" s="11"/>
      <c r="K61" s="11"/>
      <c r="L61" s="11"/>
      <c r="M61" s="11"/>
      <c r="N61" s="61"/>
      <c r="O61" s="11"/>
      <c r="P61" s="11"/>
      <c r="Q61" s="11"/>
      <c r="R61" s="11"/>
      <c r="S61" s="55"/>
    </row>
    <row r="62" spans="2:21" x14ac:dyDescent="0.5">
      <c r="B62" s="1"/>
      <c r="G62" s="10"/>
      <c r="H62" s="11"/>
      <c r="I62" s="8"/>
      <c r="J62" s="11"/>
      <c r="K62" s="11"/>
      <c r="L62" s="11"/>
      <c r="M62" s="11"/>
      <c r="N62" s="61"/>
      <c r="O62" s="11"/>
      <c r="P62" s="11"/>
      <c r="Q62" s="11"/>
      <c r="R62" s="11"/>
      <c r="S62" s="55"/>
    </row>
    <row r="63" spans="2:21" x14ac:dyDescent="0.5">
      <c r="B63" s="1"/>
      <c r="I63" s="8"/>
    </row>
    <row r="64" spans="2:21" x14ac:dyDescent="0.5">
      <c r="B64" s="1"/>
      <c r="I64" s="8"/>
    </row>
  </sheetData>
  <mergeCells count="5">
    <mergeCell ref="A1:B1"/>
    <mergeCell ref="A17:B17"/>
    <mergeCell ref="F1:F2"/>
    <mergeCell ref="G1:N1"/>
    <mergeCell ref="P1:S1"/>
  </mergeCells>
  <phoneticPr fontId="1" type="noConversion"/>
  <conditionalFormatting sqref="S3:S53">
    <cfRule type="cellIs" dxfId="1" priority="2" operator="greaterThan">
      <formula>U3</formula>
    </cfRule>
  </conditionalFormatting>
  <conditionalFormatting sqref="S3:S53">
    <cfRule type="cellIs" dxfId="0" priority="1" operator="lessThan">
      <formula>U3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蒋谨谦</dc:creator>
  <cp:lastModifiedBy>蒋谨谦</cp:lastModifiedBy>
  <dcterms:created xsi:type="dcterms:W3CDTF">2015-06-05T18:19:34Z</dcterms:created>
  <dcterms:modified xsi:type="dcterms:W3CDTF">2023-05-24T15:43:43Z</dcterms:modified>
</cp:coreProperties>
</file>