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kubak\Documents\GitHub\student_assistant_manorial_records\archive\"/>
    </mc:Choice>
  </mc:AlternateContent>
  <xr:revisionPtr revIDLastSave="0" documentId="13_ncr:1_{0BE5A7AD-183B-44C5-924F-495931F5371A}" xr6:coauthVersionLast="47" xr6:coauthVersionMax="47" xr10:uidLastSave="{00000000-0000-0000-0000-000000000000}"/>
  <bookViews>
    <workbookView xWindow="9600" yWindow="5640" windowWidth="19360" windowHeight="10480" firstSheet="2" activeTab="3" xr2:uid="{00000000-000D-0000-FFFF-FFFF00000000}"/>
  </bookViews>
  <sheets>
    <sheet name="Adderbury Overview" sheetId="13" r:id="rId1"/>
    <sheet name="Adderbury Receipts" sheetId="2" r:id="rId2"/>
    <sheet name="Adderbury Expenses" sheetId="3" r:id="rId3"/>
    <sheet name="Issues of the Grange" sheetId="11" r:id="rId4"/>
    <sheet name="Issues of the Mills" sheetId="6" r:id="rId5"/>
    <sheet name="Stock" sheetId="4" r:id="rId6"/>
    <sheet name="raw data" sheetId="1" r:id="rId7"/>
    <sheet name="Issues of the Grange raw" sheetId="10" r:id="rId8"/>
    <sheet name="Sale of Corn Prices" sheetId="12" r:id="rId9"/>
    <sheet name="Prices" sheetId="7" r:id="rId10"/>
    <sheet name="Sheet1" sheetId="14" r:id="rId11"/>
    <sheet name="Labour Rents" sheetId="8"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B163" i="13"/>
  <c r="E107" i="13"/>
  <c r="V68" i="4"/>
  <c r="E157" i="13"/>
  <c r="X66" i="4"/>
  <c r="E158" i="13"/>
  <c r="X104" i="4"/>
  <c r="P13" i="11"/>
  <c r="F63" i="13" l="1"/>
  <c r="F62" i="13"/>
  <c r="K28" i="4"/>
  <c r="K23" i="4"/>
  <c r="K8" i="4"/>
  <c r="V13" i="4"/>
  <c r="V66" i="4" l="1"/>
  <c r="B2" i="11" l="1"/>
  <c r="B165" i="13" l="1"/>
  <c r="E104" i="13"/>
  <c r="G59" i="13"/>
  <c r="G57" i="13"/>
  <c r="G53" i="13"/>
  <c r="G54" i="13"/>
  <c r="G52" i="13"/>
  <c r="C112" i="3"/>
  <c r="D112" i="3"/>
  <c r="E112" i="3"/>
  <c r="F112" i="3"/>
  <c r="B112" i="3"/>
  <c r="K73" i="3"/>
  <c r="J73" i="3"/>
  <c r="K62" i="3"/>
  <c r="K63" i="3"/>
  <c r="K64" i="3"/>
  <c r="K65" i="3"/>
  <c r="K61" i="3"/>
  <c r="J62" i="3"/>
  <c r="J63" i="3"/>
  <c r="J64" i="3"/>
  <c r="J65" i="3"/>
  <c r="J61" i="3"/>
  <c r="K53" i="3"/>
  <c r="K54" i="3"/>
  <c r="K55" i="3"/>
  <c r="K56" i="3"/>
  <c r="K52" i="3"/>
  <c r="J53" i="3"/>
  <c r="J54" i="3"/>
  <c r="J55" i="3"/>
  <c r="J56" i="3"/>
  <c r="J52" i="3"/>
  <c r="K41" i="3"/>
  <c r="K42" i="3"/>
  <c r="K43" i="3"/>
  <c r="K44" i="3"/>
  <c r="K45" i="3"/>
  <c r="K46" i="3"/>
  <c r="K47" i="3"/>
  <c r="K48" i="3"/>
  <c r="K40" i="3"/>
  <c r="J41" i="3"/>
  <c r="J42" i="3"/>
  <c r="J43" i="3"/>
  <c r="J44" i="3"/>
  <c r="J45" i="3"/>
  <c r="J46" i="3"/>
  <c r="J47" i="3"/>
  <c r="J48" i="3"/>
  <c r="J40" i="3"/>
  <c r="K35" i="3"/>
  <c r="K34" i="3"/>
  <c r="K28" i="3"/>
  <c r="K29" i="3"/>
  <c r="K30" i="3"/>
  <c r="K31" i="3"/>
  <c r="K32" i="3"/>
  <c r="K27" i="3"/>
  <c r="J35" i="3"/>
  <c r="J34" i="3"/>
  <c r="J28" i="3"/>
  <c r="J29" i="3"/>
  <c r="J30" i="3"/>
  <c r="J31" i="3"/>
  <c r="J32" i="3"/>
  <c r="J27" i="3"/>
  <c r="K23" i="3"/>
  <c r="K14" i="3"/>
  <c r="K15" i="3"/>
  <c r="K16" i="3"/>
  <c r="K17" i="3"/>
  <c r="K18" i="3"/>
  <c r="K19" i="3"/>
  <c r="K20" i="3"/>
  <c r="K21" i="3"/>
  <c r="K13" i="3"/>
  <c r="J23" i="3"/>
  <c r="J18" i="3"/>
  <c r="J19" i="3"/>
  <c r="J20" i="3"/>
  <c r="J21" i="3"/>
  <c r="J14" i="3"/>
  <c r="J15" i="3"/>
  <c r="J16" i="3"/>
  <c r="J17" i="3"/>
  <c r="J13" i="3"/>
  <c r="K4" i="3"/>
  <c r="F115" i="3" s="1"/>
  <c r="F37" i="13" s="1"/>
  <c r="K5" i="3"/>
  <c r="K3" i="3"/>
  <c r="J4" i="3"/>
  <c r="F114" i="3" s="1"/>
  <c r="F36" i="13" s="1"/>
  <c r="J5" i="3"/>
  <c r="J3" i="3"/>
  <c r="F9" i="13"/>
  <c r="C9" i="13"/>
  <c r="D9" i="13"/>
  <c r="B9" i="13"/>
  <c r="F107" i="13" l="1"/>
  <c r="E112" i="13"/>
  <c r="B168" i="13" s="1"/>
  <c r="E159" i="13"/>
  <c r="B164" i="13" s="1"/>
  <c r="F155" i="13"/>
  <c r="E155" i="13"/>
  <c r="C155" i="13"/>
  <c r="B155" i="13"/>
  <c r="X105" i="4"/>
  <c r="E145" i="13"/>
  <c r="F142" i="13"/>
  <c r="E142" i="13"/>
  <c r="C142" i="13"/>
  <c r="B142" i="13"/>
  <c r="F140" i="13"/>
  <c r="E140" i="13"/>
  <c r="C140" i="13"/>
  <c r="B140" i="13"/>
  <c r="E113" i="13"/>
  <c r="E137" i="13"/>
  <c r="D155" i="13" l="1"/>
  <c r="D142" i="13"/>
  <c r="D140" i="13"/>
  <c r="E144" i="13"/>
  <c r="M8" i="4" l="1"/>
  <c r="X102" i="4"/>
  <c r="C102" i="13"/>
  <c r="B102" i="13"/>
  <c r="B133" i="13"/>
  <c r="B132" i="13"/>
  <c r="B127" i="13"/>
  <c r="B107" i="13"/>
  <c r="B100" i="13"/>
  <c r="C99" i="13"/>
  <c r="B99" i="13"/>
  <c r="B98" i="13"/>
  <c r="B97" i="13"/>
  <c r="B95" i="13"/>
  <c r="B94" i="13"/>
  <c r="B93" i="13"/>
  <c r="B91" i="13"/>
  <c r="B90" i="13"/>
  <c r="B89" i="13"/>
  <c r="B88" i="13"/>
  <c r="B87" i="13"/>
  <c r="M14" i="4"/>
  <c r="B86" i="13"/>
  <c r="B85" i="13"/>
  <c r="B84" i="13"/>
  <c r="B77" i="13"/>
  <c r="K63" i="4"/>
  <c r="K58" i="4"/>
  <c r="K20" i="4"/>
  <c r="K12" i="4"/>
  <c r="K34" i="4"/>
  <c r="K49" i="4"/>
  <c r="K68" i="4"/>
  <c r="K73" i="4"/>
  <c r="K77" i="4"/>
  <c r="K79" i="4"/>
  <c r="C84" i="13"/>
  <c r="C97" i="13"/>
  <c r="C88" i="13"/>
  <c r="C87" i="13"/>
  <c r="C85" i="13"/>
  <c r="C77" i="13"/>
  <c r="F59" i="13"/>
  <c r="F57" i="13"/>
  <c r="F53" i="13"/>
  <c r="F54" i="13"/>
  <c r="F52" i="13"/>
  <c r="B57" i="13"/>
  <c r="B59" i="13"/>
  <c r="B54" i="13"/>
  <c r="B53" i="13"/>
  <c r="B52" i="13"/>
  <c r="F61" i="13" l="1"/>
  <c r="D97" i="13"/>
  <c r="D84" i="13"/>
  <c r="D85" i="13"/>
  <c r="D87" i="13"/>
  <c r="D88" i="13"/>
  <c r="D77" i="13"/>
  <c r="D99" i="13"/>
  <c r="F40" i="13"/>
  <c r="F48" i="13"/>
  <c r="C42" i="13"/>
  <c r="D42" i="13"/>
  <c r="F42" i="13"/>
  <c r="B42" i="13"/>
  <c r="C45" i="13"/>
  <c r="D45" i="13"/>
  <c r="F45" i="13"/>
  <c r="B45" i="13"/>
  <c r="C43" i="13"/>
  <c r="D43" i="13"/>
  <c r="F43" i="13"/>
  <c r="B43" i="13"/>
  <c r="C40" i="13"/>
  <c r="D40" i="13"/>
  <c r="B40" i="13"/>
  <c r="F35" i="13"/>
  <c r="C35" i="13"/>
  <c r="D35" i="13"/>
  <c r="B35" i="13"/>
  <c r="F33" i="13"/>
  <c r="B33" i="13" s="1"/>
  <c r="F32" i="13"/>
  <c r="C32" i="13" s="1"/>
  <c r="F31" i="13"/>
  <c r="B31" i="13" s="1"/>
  <c r="F30" i="13"/>
  <c r="B30" i="13" s="1"/>
  <c r="F28" i="13"/>
  <c r="C28" i="13" s="1"/>
  <c r="F27" i="13"/>
  <c r="B27" i="13" s="1"/>
  <c r="F24" i="13"/>
  <c r="D24" i="13" s="1"/>
  <c r="F108" i="3"/>
  <c r="F49" i="3"/>
  <c r="G50" i="3" s="1"/>
  <c r="F66" i="3"/>
  <c r="F65" i="3"/>
  <c r="F67" i="3" s="1"/>
  <c r="F25" i="13" s="1"/>
  <c r="F75" i="3"/>
  <c r="F77" i="3" s="1"/>
  <c r="G77" i="3" s="1"/>
  <c r="F95" i="3"/>
  <c r="F17" i="13"/>
  <c r="C17" i="13"/>
  <c r="D17" i="13"/>
  <c r="B17" i="13"/>
  <c r="F14" i="13"/>
  <c r="B14" i="13" s="1"/>
  <c r="G100" i="2"/>
  <c r="F100" i="2"/>
  <c r="F101" i="2"/>
  <c r="G94" i="2"/>
  <c r="F13" i="13"/>
  <c r="B13" i="13" s="1"/>
  <c r="F12" i="13"/>
  <c r="B12" i="13" s="1"/>
  <c r="F11" i="13"/>
  <c r="F10" i="13"/>
  <c r="F8" i="13"/>
  <c r="B8" i="13" s="1"/>
  <c r="F7" i="13"/>
  <c r="D7" i="13" s="1"/>
  <c r="F6" i="13"/>
  <c r="B6" i="13" s="1"/>
  <c r="F5" i="13"/>
  <c r="G26" i="2"/>
  <c r="F24" i="2"/>
  <c r="P19" i="11"/>
  <c r="N94" i="4"/>
  <c r="U94" i="4" s="1"/>
  <c r="P87" i="4"/>
  <c r="N87" i="4"/>
  <c r="P80" i="4"/>
  <c r="N80" i="4"/>
  <c r="N78" i="4"/>
  <c r="U78" i="4" s="1"/>
  <c r="N75" i="4"/>
  <c r="U75" i="4" s="1"/>
  <c r="P66" i="4"/>
  <c r="N66" i="4"/>
  <c r="N51" i="4"/>
  <c r="U51" i="4" s="1"/>
  <c r="N35" i="4"/>
  <c r="U35" i="4" s="1"/>
  <c r="N29" i="4"/>
  <c r="U29" i="4" s="1"/>
  <c r="N25" i="4"/>
  <c r="U25" i="4" s="1"/>
  <c r="N13" i="4"/>
  <c r="U13" i="4" s="1"/>
  <c r="M82" i="4"/>
  <c r="C133" i="13" s="1"/>
  <c r="D133" i="13" s="1"/>
  <c r="M78" i="4"/>
  <c r="C132" i="13" s="1"/>
  <c r="D132" i="13" s="1"/>
  <c r="M76" i="4"/>
  <c r="C127" i="13" s="1"/>
  <c r="D127" i="13" s="1"/>
  <c r="M72" i="4"/>
  <c r="C107" i="13" s="1"/>
  <c r="D107" i="13" s="1"/>
  <c r="M67" i="4"/>
  <c r="M61" i="4"/>
  <c r="C100" i="13" s="1"/>
  <c r="D100" i="13" s="1"/>
  <c r="M53" i="4"/>
  <c r="C98" i="13" s="1"/>
  <c r="D98" i="13" s="1"/>
  <c r="M47" i="4"/>
  <c r="C95" i="13" s="1"/>
  <c r="D95" i="13" s="1"/>
  <c r="G40" i="4"/>
  <c r="F39" i="4"/>
  <c r="F36" i="4"/>
  <c r="M37" i="4" s="1"/>
  <c r="C93" i="13" s="1"/>
  <c r="D93" i="13" s="1"/>
  <c r="F30" i="4"/>
  <c r="M32" i="4" s="1"/>
  <c r="C91" i="13" s="1"/>
  <c r="D91" i="13" s="1"/>
  <c r="M26" i="4"/>
  <c r="C90" i="13" s="1"/>
  <c r="D90" i="13" s="1"/>
  <c r="M22" i="4"/>
  <c r="C89" i="13" s="1"/>
  <c r="D89" i="13" s="1"/>
  <c r="C86" i="13"/>
  <c r="D86" i="13" s="1"/>
  <c r="L19" i="11"/>
  <c r="E19" i="11"/>
  <c r="B19" i="11"/>
  <c r="O19" i="11"/>
  <c r="P17" i="11"/>
  <c r="P16" i="11"/>
  <c r="P15" i="11"/>
  <c r="P14" i="11"/>
  <c r="K17" i="11"/>
  <c r="J17" i="11"/>
  <c r="I17" i="11"/>
  <c r="K16" i="11"/>
  <c r="J16" i="11"/>
  <c r="AH4" i="12"/>
  <c r="L15" i="11"/>
  <c r="K15" i="11"/>
  <c r="O15" i="11" s="1"/>
  <c r="E16" i="11"/>
  <c r="L16" i="11" s="1"/>
  <c r="O16" i="11" s="1"/>
  <c r="E17" i="11"/>
  <c r="E15" i="11"/>
  <c r="O14" i="11"/>
  <c r="E14" i="11"/>
  <c r="L14" i="11" s="1"/>
  <c r="K14" i="11"/>
  <c r="J14" i="11"/>
  <c r="I14" i="11"/>
  <c r="O13" i="11"/>
  <c r="N14" i="11"/>
  <c r="N15" i="11"/>
  <c r="N16" i="11"/>
  <c r="N17" i="11"/>
  <c r="N13" i="11"/>
  <c r="L13" i="11"/>
  <c r="K13" i="11"/>
  <c r="B14" i="11"/>
  <c r="B15" i="11"/>
  <c r="B16" i="11"/>
  <c r="B17" i="11"/>
  <c r="B13" i="11"/>
  <c r="Q8" i="11"/>
  <c r="P8" i="11"/>
  <c r="Q3" i="11"/>
  <c r="Q4" i="11"/>
  <c r="Q5" i="11"/>
  <c r="Q6" i="11"/>
  <c r="Q2" i="11"/>
  <c r="P3" i="11"/>
  <c r="P4" i="11"/>
  <c r="P5" i="11"/>
  <c r="P6" i="11"/>
  <c r="P2" i="11"/>
  <c r="M3" i="11"/>
  <c r="M4" i="11"/>
  <c r="M5" i="11"/>
  <c r="M6" i="11"/>
  <c r="M2" i="11"/>
  <c r="B9" i="11"/>
  <c r="B8" i="11"/>
  <c r="C10" i="13" l="1"/>
  <c r="F16" i="13"/>
  <c r="C5" i="13"/>
  <c r="F15" i="13"/>
  <c r="C11" i="13"/>
  <c r="C44" i="13"/>
  <c r="W29" i="4"/>
  <c r="F91" i="13" s="1"/>
  <c r="W78" i="4"/>
  <c r="F132" i="13" s="1"/>
  <c r="W75" i="4"/>
  <c r="F127" i="13" s="1"/>
  <c r="E77" i="13"/>
  <c r="W13" i="4"/>
  <c r="F77" i="13" s="1"/>
  <c r="V25" i="4"/>
  <c r="E90" i="13" s="1"/>
  <c r="W25" i="4"/>
  <c r="F90" i="13" s="1"/>
  <c r="X51" i="4"/>
  <c r="W51" i="4"/>
  <c r="F98" i="13" s="1"/>
  <c r="X94" i="4"/>
  <c r="W94" i="4"/>
  <c r="V35" i="4"/>
  <c r="E93" i="13" s="1"/>
  <c r="W35" i="4"/>
  <c r="F93" i="13" s="1"/>
  <c r="M41" i="4"/>
  <c r="C94" i="13" s="1"/>
  <c r="D94" i="13" s="1"/>
  <c r="D44" i="13"/>
  <c r="F44" i="13"/>
  <c r="D5" i="13"/>
  <c r="B44" i="13"/>
  <c r="B32" i="13"/>
  <c r="B28" i="13"/>
  <c r="D32" i="13"/>
  <c r="D30" i="13"/>
  <c r="C24" i="13"/>
  <c r="B24" i="13"/>
  <c r="B25" i="13"/>
  <c r="D25" i="13"/>
  <c r="C25" i="13"/>
  <c r="C30" i="13"/>
  <c r="D27" i="13"/>
  <c r="F29" i="13"/>
  <c r="C27" i="13"/>
  <c r="D33" i="13"/>
  <c r="C33" i="13"/>
  <c r="D31" i="13"/>
  <c r="C31" i="13"/>
  <c r="D28" i="13"/>
  <c r="G67" i="3"/>
  <c r="D12" i="13"/>
  <c r="D14" i="13"/>
  <c r="C12" i="13"/>
  <c r="C14" i="13"/>
  <c r="B11" i="13"/>
  <c r="B5" i="13"/>
  <c r="B10" i="13"/>
  <c r="D10" i="13"/>
  <c r="C7" i="13"/>
  <c r="B7" i="13"/>
  <c r="D6" i="13"/>
  <c r="D8" i="13"/>
  <c r="C8" i="13"/>
  <c r="D13" i="13"/>
  <c r="D11" i="13"/>
  <c r="C13" i="13"/>
  <c r="C6" i="13"/>
  <c r="U80" i="4"/>
  <c r="U87" i="4"/>
  <c r="V51" i="4"/>
  <c r="E98" i="13" s="1"/>
  <c r="X13" i="4"/>
  <c r="U66" i="4"/>
  <c r="X25" i="4"/>
  <c r="X75" i="4"/>
  <c r="V75" i="4"/>
  <c r="E127" i="13" s="1"/>
  <c r="V29" i="4"/>
  <c r="E91" i="13" s="1"/>
  <c r="X29" i="4"/>
  <c r="V78" i="4"/>
  <c r="E132" i="13" s="1"/>
  <c r="X78" i="4"/>
  <c r="V94" i="4"/>
  <c r="X35" i="4"/>
  <c r="L17" i="11"/>
  <c r="O17" i="11" s="1"/>
  <c r="V87" i="4" l="1"/>
  <c r="W87" i="4"/>
  <c r="F103" i="13"/>
  <c r="V80" i="4"/>
  <c r="E133" i="13" s="1"/>
  <c r="E136" i="13" s="1"/>
  <c r="W80" i="4"/>
  <c r="F133" i="13" s="1"/>
  <c r="F136" i="13" s="1"/>
  <c r="W66" i="4"/>
  <c r="X101" i="4"/>
  <c r="E103" i="13"/>
  <c r="H17" i="13"/>
  <c r="D29" i="13"/>
  <c r="B29" i="13"/>
  <c r="C29" i="13"/>
  <c r="B16" i="13"/>
  <c r="C15" i="13"/>
  <c r="D15" i="13"/>
  <c r="D16" i="13"/>
  <c r="C16" i="13"/>
  <c r="B15" i="13"/>
  <c r="X87" i="4"/>
  <c r="X80" i="4"/>
  <c r="X103" i="4" s="1"/>
  <c r="B3" i="11" l="1"/>
  <c r="B4" i="11"/>
  <c r="B5" i="11"/>
  <c r="B6" i="11"/>
  <c r="E4" i="11"/>
  <c r="H4" i="11"/>
  <c r="K4" i="11"/>
  <c r="K3" i="11"/>
  <c r="E6" i="11"/>
  <c r="F11" i="3"/>
  <c r="F10" i="3"/>
  <c r="K5" i="11"/>
  <c r="AA46" i="10"/>
  <c r="AA45" i="10"/>
  <c r="Z46" i="10"/>
  <c r="Z45" i="10"/>
  <c r="S46" i="10"/>
  <c r="F22" i="13" l="1"/>
  <c r="F34" i="13" s="1"/>
  <c r="F39" i="13" s="1"/>
  <c r="F47" i="13" s="1"/>
  <c r="H48" i="13" s="1"/>
  <c r="F99" i="3"/>
  <c r="B166" i="13"/>
  <c r="B169" i="13" s="1"/>
  <c r="H35" i="13"/>
  <c r="H40" i="13"/>
  <c r="C22" i="13"/>
  <c r="C34" i="13" s="1"/>
  <c r="D22" i="13"/>
  <c r="D34" i="13" s="1"/>
  <c r="B22" i="13"/>
  <c r="B34" i="13" s="1"/>
  <c r="G11" i="3"/>
  <c r="G99" i="3" l="1"/>
  <c r="F1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D76" authorId="0" shapeId="0" xr:uid="{819DD117-2528-DB49-9AC8-500467A8DEA6}">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76" authorId="0" shapeId="0" xr:uid="{82AF9DD9-27A9-E546-AF0A-ECE49A646426}">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06" authorId="0" shapeId="0" xr:uid="{94DE5D8C-7ECA-6E42-9EBD-92763628475D}">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06" authorId="0" shapeId="0" xr:uid="{9D8A0411-C07C-C04F-9E28-7822F1664A04}">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15" authorId="0" shapeId="0" xr:uid="{CA015E5C-B9EB-6B4B-A2CD-9CAB2C14821E}">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15" authorId="0" shapeId="0" xr:uid="{92601CF3-D475-244E-9287-7A5A9E5EA658}">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39" authorId="0" shapeId="0" xr:uid="{538F75D7-E053-9348-BEDE-542695CC5C31}">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39" authorId="0" shapeId="0" xr:uid="{8A46E289-8A2A-FA4E-BCE4-FD48742A0E72}">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47" authorId="0" shapeId="0" xr:uid="{8ECAC840-0BC2-2F40-9709-5B6F19CD5063}">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47" authorId="0" shapeId="0" xr:uid="{8C9CD528-BBBA-1A4A-BAF0-63926D72B2B1}">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54" authorId="0" shapeId="0" xr:uid="{EDC942CF-C1EC-9E48-A481-AC680D017125}">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54" authorId="0" shapeId="0" xr:uid="{991C3FE0-5E53-1344-8B7E-E40194ED761E}">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C12" authorId="0" shapeId="0" xr:uid="{C8F46F32-1F74-F040-A90A-84906578524C}">
      <text>
        <r>
          <rPr>
            <b/>
            <sz val="10"/>
            <color rgb="FF000000"/>
            <rFont val="Tahoma"/>
            <family val="2"/>
          </rPr>
          <t>Victoria Gierok:</t>
        </r>
        <r>
          <rPr>
            <sz val="10"/>
            <color rgb="FF000000"/>
            <rFont val="Tahoma"/>
            <family val="2"/>
          </rPr>
          <t xml:space="preserve">
</t>
        </r>
        <r>
          <rPr>
            <sz val="10"/>
            <color rgb="FF000000"/>
            <rFont val="Tahoma"/>
            <family val="2"/>
          </rPr>
          <t xml:space="preserve">from Issue of the grange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U68" authorId="0" shapeId="0" xr:uid="{5B12A010-9E05-B142-8A53-4C1A886F80AC}">
      <text>
        <r>
          <rPr>
            <b/>
            <sz val="10"/>
            <color rgb="FF000000"/>
            <rFont val="Tahoma"/>
            <family val="2"/>
          </rPr>
          <t>Victoria Gierok:</t>
        </r>
        <r>
          <rPr>
            <sz val="10"/>
            <color rgb="FF000000"/>
            <rFont val="Tahoma"/>
            <family val="2"/>
          </rPr>
          <t xml:space="preserve">
</t>
        </r>
        <r>
          <rPr>
            <sz val="10"/>
            <color rgb="FF000000"/>
            <rFont val="Tahoma"/>
            <family val="2"/>
          </rPr>
          <t xml:space="preserve">from unit prices stock overview excel </t>
        </r>
      </text>
    </comment>
  </commentList>
</comments>
</file>

<file path=xl/sharedStrings.xml><?xml version="1.0" encoding="utf-8"?>
<sst xmlns="http://schemas.openxmlformats.org/spreadsheetml/2006/main" count="1868" uniqueCount="673">
  <si>
    <t>ADDERBURY</t>
  </si>
  <si>
    <t>£</t>
  </si>
  <si>
    <t xml:space="preserve">s </t>
  </si>
  <si>
    <t>d</t>
  </si>
  <si>
    <t>Total in £</t>
  </si>
  <si>
    <t xml:space="preserve">Total </t>
  </si>
  <si>
    <t>Error</t>
  </si>
  <si>
    <t>Note</t>
  </si>
  <si>
    <t>CASH ACCOUNT</t>
  </si>
  <si>
    <t>RECEIPTS</t>
  </si>
  <si>
    <t>Arrears total</t>
  </si>
  <si>
    <t>Rents of assize total</t>
  </si>
  <si>
    <t>Quittances total</t>
  </si>
  <si>
    <t>Defaults of rent total</t>
  </si>
  <si>
    <t>Rents remaining total</t>
  </si>
  <si>
    <t>Annual recognizances total</t>
  </si>
  <si>
    <t>Issues of the Manor total</t>
  </si>
  <si>
    <t>Sale of corn total</t>
  </si>
  <si>
    <t>Entry and marriage fines total</t>
  </si>
  <si>
    <t>Pleas &amp; perquisites total</t>
  </si>
  <si>
    <t>Sum of the above (incl. arrears); defaults &amp; quittances need to be subtracted</t>
  </si>
  <si>
    <t>Sum of the above (excl. arrears); defaults &amp; quittances need to be subtracted</t>
  </si>
  <si>
    <t>Total recorded in the accounts excl. arrears</t>
  </si>
  <si>
    <t>Total recorded in the accounts incl. arrears</t>
  </si>
  <si>
    <t>not recorded in accounts</t>
  </si>
  <si>
    <t>EXPENSES</t>
  </si>
  <si>
    <t>Cost of ploughs total</t>
  </si>
  <si>
    <t>Purchase of corn total</t>
  </si>
  <si>
    <t>none</t>
  </si>
  <si>
    <t>Cost of carts and wagons total</t>
  </si>
  <si>
    <t>Cost of dairy total</t>
  </si>
  <si>
    <t>Purchase of stock total</t>
  </si>
  <si>
    <t>Sheepcote total</t>
  </si>
  <si>
    <t>Cost of buildings total</t>
  </si>
  <si>
    <t>Threshing total</t>
  </si>
  <si>
    <t>Barley expenses</t>
  </si>
  <si>
    <t>Expenses of the harvest total</t>
  </si>
  <si>
    <t>Necessary expenses</t>
  </si>
  <si>
    <t>Steward's expenses total</t>
  </si>
  <si>
    <t>Sum of the above (own calculations)</t>
  </si>
  <si>
    <t>Total of all expenses (recorded in accounts)</t>
  </si>
  <si>
    <t>difference comes mainly from difference in threshing expenses recorded vs. calculated</t>
  </si>
  <si>
    <t>Total fixed investment</t>
  </si>
  <si>
    <t>Total Demesne fixed investment</t>
  </si>
  <si>
    <t>Owed by the reeve</t>
  </si>
  <si>
    <t>From accounts</t>
  </si>
  <si>
    <t>Allowances</t>
  </si>
  <si>
    <t>Cash deliveries</t>
  </si>
  <si>
    <t>Sum of the above</t>
  </si>
  <si>
    <t>Total of all allowances and cash deliveries in accounts</t>
  </si>
  <si>
    <t>Net amount owed</t>
  </si>
  <si>
    <t>Net amount owed in accounts</t>
  </si>
  <si>
    <t xml:space="preserve">GRANGE ACCOUNT </t>
  </si>
  <si>
    <t>Total Production</t>
  </si>
  <si>
    <t>Grange</t>
  </si>
  <si>
    <t>qrs</t>
  </si>
  <si>
    <t>Value of total gross production in £</t>
  </si>
  <si>
    <t>Value of total net production in £</t>
  </si>
  <si>
    <t>Wheat</t>
  </si>
  <si>
    <t>Rye</t>
  </si>
  <si>
    <t>Dredge</t>
  </si>
  <si>
    <t>Curall</t>
  </si>
  <si>
    <t>Barley</t>
  </si>
  <si>
    <t>Oats</t>
  </si>
  <si>
    <t>Beans</t>
  </si>
  <si>
    <t>Peas</t>
  </si>
  <si>
    <t>Vetches</t>
  </si>
  <si>
    <t>Total value of gross production (sum of the above)</t>
  </si>
  <si>
    <t>Total value of net production</t>
  </si>
  <si>
    <t>Value of sales</t>
  </si>
  <si>
    <t>MILL ACCOUNT</t>
  </si>
  <si>
    <t>Issues of the mill</t>
  </si>
  <si>
    <t>Oatmeal</t>
  </si>
  <si>
    <t>1st grade malt</t>
  </si>
  <si>
    <t>2nd grade malt</t>
  </si>
  <si>
    <t>Maslin</t>
  </si>
  <si>
    <t>Total value of production (sum of the above)</t>
  </si>
  <si>
    <t>STOCK ACCOUNT</t>
  </si>
  <si>
    <t>Livestock</t>
  </si>
  <si>
    <t>Begin stock</t>
  </si>
  <si>
    <t>End stock</t>
  </si>
  <si>
    <t>Stockbuilding</t>
  </si>
  <si>
    <t>Value of raw production</t>
  </si>
  <si>
    <t>Value of end-of-period stock in £</t>
  </si>
  <si>
    <t>Cart-horses</t>
  </si>
  <si>
    <t>Mares</t>
  </si>
  <si>
    <t>Plough horses</t>
  </si>
  <si>
    <t>Colts (2 years)</t>
  </si>
  <si>
    <t>Colts (1 year)</t>
  </si>
  <si>
    <t>Foals</t>
  </si>
  <si>
    <t>Oxen</t>
  </si>
  <si>
    <t>Bulls</t>
  </si>
  <si>
    <t>Cows</t>
  </si>
  <si>
    <t>Steers</t>
  </si>
  <si>
    <t>Bullocks</t>
  </si>
  <si>
    <t>Yearlings</t>
  </si>
  <si>
    <t>Calves</t>
  </si>
  <si>
    <t>Wethers</t>
  </si>
  <si>
    <t>Rams</t>
  </si>
  <si>
    <t>Ewes</t>
  </si>
  <si>
    <t>Hoggs</t>
  </si>
  <si>
    <t>Lambs</t>
  </si>
  <si>
    <t>Boars</t>
  </si>
  <si>
    <t>Sows</t>
  </si>
  <si>
    <t>Pigs</t>
  </si>
  <si>
    <t>Hoggets</t>
  </si>
  <si>
    <t>Piglets</t>
  </si>
  <si>
    <t>Swans</t>
  </si>
  <si>
    <t>Peacocks</t>
  </si>
  <si>
    <t>Total</t>
  </si>
  <si>
    <t>Wool</t>
  </si>
  <si>
    <t>Fleeces</t>
  </si>
  <si>
    <t>no sales data, all send to Wolvesey or tithe</t>
  </si>
  <si>
    <t>Coarse wool</t>
  </si>
  <si>
    <t>Lamb's wool</t>
  </si>
  <si>
    <t>Wool locks</t>
  </si>
  <si>
    <t>Wool sold at shearing</t>
  </si>
  <si>
    <t>Hides</t>
  </si>
  <si>
    <t>Ox hides</t>
  </si>
  <si>
    <t>Cow hides</t>
  </si>
  <si>
    <t>Mare hides</t>
  </si>
  <si>
    <t>Steer hides</t>
  </si>
  <si>
    <t>Yearling Calf hides</t>
  </si>
  <si>
    <t>Calf hides</t>
  </si>
  <si>
    <t>Pig hides</t>
  </si>
  <si>
    <t>Wether woolskins</t>
  </si>
  <si>
    <t>Ram woolskins</t>
  </si>
  <si>
    <t>Ewe woolskins</t>
  </si>
  <si>
    <t>Hogg woolskins</t>
  </si>
  <si>
    <t>Woolskins (total)</t>
  </si>
  <si>
    <t>Wether bareskins</t>
  </si>
  <si>
    <t>Ram bareskins</t>
  </si>
  <si>
    <t>Ewe bareskins</t>
  </si>
  <si>
    <t>Hogg bareskins</t>
  </si>
  <si>
    <t>Bareskins (total)</t>
  </si>
  <si>
    <t>Lambskins</t>
  </si>
  <si>
    <t>Rotted skins</t>
  </si>
  <si>
    <t>Shorn skins</t>
  </si>
  <si>
    <t>Poultry stock</t>
  </si>
  <si>
    <t>Hens</t>
  </si>
  <si>
    <t>Geese</t>
  </si>
  <si>
    <t>Capons (from chickens)</t>
  </si>
  <si>
    <t>Cocks &amp; hens</t>
  </si>
  <si>
    <t>Poultry production</t>
  </si>
  <si>
    <t>Eggs</t>
  </si>
  <si>
    <t>Cocks &amp; hens from churchscot of customary tenants</t>
  </si>
  <si>
    <t>Sum of above</t>
  </si>
  <si>
    <t>Total value of stock</t>
  </si>
  <si>
    <t>Dairy Production</t>
  </si>
  <si>
    <t>Butter</t>
  </si>
  <si>
    <t>in gallons</t>
  </si>
  <si>
    <t>Winter Cheese</t>
  </si>
  <si>
    <t>Summer Cheese</t>
  </si>
  <si>
    <t>Total Production Value of all Output (Grange, Dairy, Livestock Sales, Wools, Skins - NO Mill)</t>
  </si>
  <si>
    <t>Total Sales Value of all Output as defined above</t>
  </si>
  <si>
    <t>Total Sales of Corn + Issues of the Manor as recorded in account</t>
  </si>
  <si>
    <t>Production Value + Cash Receipts (excl. Arrears, Issues, Corn and Mill)</t>
  </si>
  <si>
    <t>% of capital expenses in terms of total production</t>
  </si>
  <si>
    <t>% of capital expenses in terms of total production + cash receipts</t>
  </si>
  <si>
    <r>
      <t xml:space="preserve">% of capital expenses as </t>
    </r>
    <r>
      <rPr>
        <b/>
        <i/>
        <sz val="12"/>
        <color rgb="FF000000"/>
        <rFont val="Calibri"/>
        <family val="2"/>
        <scheme val="minor"/>
      </rPr>
      <t>calculated previously</t>
    </r>
  </si>
  <si>
    <t>ADDERBURY RECEIPTS</t>
  </si>
  <si>
    <t>Heading</t>
  </si>
  <si>
    <t>Notes</t>
  </si>
  <si>
    <t>Arrears</t>
  </si>
  <si>
    <t>William, reeve of Adderbury, renders account for £18 11 shilling 6.75pence of arrears of John, reeve at the previous year's account.</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</si>
  <si>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</si>
  <si>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</si>
  <si>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</si>
  <si>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</si>
  <si>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</si>
  <si>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</si>
  <si>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</si>
  <si>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</si>
  <si>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1 smith forging iron for 4 ploughs for the year 4 shilling.</t>
  </si>
  <si>
    <t>1 hayward who is beadle for the year 4 shilling.</t>
  </si>
  <si>
    <t>1 cowherd for the year 3 shilling 6pence.</t>
  </si>
  <si>
    <t>1 shepherd for the year 4 shilling.</t>
  </si>
  <si>
    <t>4 ploughmen who provided all necessaries for 4 ploughs, apart from iron, with 8 oxen for the year, £1 1 shilling, or 5 shilling 3pence each.</t>
  </si>
  <si>
    <t>37 virgaters working every other day each week between the Nativity of St John the Baptist and Michaelmas £1 7 shilling 9pence, or 9pence a virgater.</t>
  </si>
  <si>
    <t>5 cottars working for the same time 2 shilling 6pence, or 6pence each, and know that these workers are bound to weed' all the corn, mow all the meadows, toss and carry the hay, and make haycocks therefrom, clean all the lord's buildings within the curia and outside, ditch around the fields, collect dung within the curia and outside and around the sheepcote, reap and bind all the corn, together with 1 boon-work of 166 men, and carry and stack the corn, and collect stubble.</t>
  </si>
  <si>
    <t>Total of quittances, £3 11 shilling 9pence</t>
  </si>
  <si>
    <t>Defaults of rent</t>
  </si>
  <si>
    <t xml:space="preserve">In default of the meadow which John de Briddeshorn' held for his life, drawn into demesne because of John's death, 10 shilling </t>
  </si>
  <si>
    <t>Total of defaults of rent, 10 shilling</t>
  </si>
  <si>
    <t>Quittances and defaults total</t>
  </si>
  <si>
    <t>Total of quittances and default of rent, £4 1s. 9d.</t>
  </si>
  <si>
    <t>Rents remaining</t>
  </si>
  <si>
    <t>Total of rents remaining, £21 13 shilling 5.5pence</t>
  </si>
  <si>
    <t>Issues of the Manor</t>
  </si>
  <si>
    <t>The same renders account for 6 shilling 2pence from pannage of pigs.</t>
  </si>
  <si>
    <t>Issues of the manor</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</si>
  <si>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</si>
  <si>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</si>
  <si>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</si>
  <si>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</si>
  <si>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</si>
  <si>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</si>
  <si>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</si>
  <si>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2 shilling 1pence from 20 hens from churchscot.</t>
  </si>
  <si>
    <t>1 shilling from 6 capons from the rent of Richard Molendinarius sold.</t>
  </si>
  <si>
    <t>4pence from 2 capons from the recognizance of Richard Strod' sold.</t>
  </si>
  <si>
    <t>1 shilling 6pence from tolls on inns sold.</t>
  </si>
  <si>
    <t>15 shilling 6pence from 2 cows sold before calving.</t>
  </si>
  <si>
    <t>7 shilling from 7 calves owed before weaning.</t>
  </si>
  <si>
    <t>£2 9 shilling from 29 wethers, 20 ewes sold from the old of the flock (recroyn) before shearing, at 1 shilling a sheep.</t>
  </si>
  <si>
    <t>£3 2 shilling 8pence from 21 pigs sold, at 3 shilling each for 20, and 2 shilling 8pence for 1.</t>
  </si>
  <si>
    <t>2 shilling from the hide sold of 1 ox in murrain, the carcass of which was worth nothing.</t>
  </si>
  <si>
    <t>7pence from the hide sold of 1 yearling in murrain.</t>
  </si>
  <si>
    <t>8pence from the carcass of the same yearling sold.</t>
  </si>
  <si>
    <t>16 shilling 6.5pence from the skins sold of 17 wethers, 12 ewes and 24 hoggs in murrain before shearing.</t>
  </si>
  <si>
    <t>1 shilling 7pence from the skins sold of 19 sheep' in murrain after shearing.</t>
  </si>
  <si>
    <t>1 shilling 5pence from the skins sold of 17 lambs in murrain before weaning.</t>
  </si>
  <si>
    <t>7.5pence from the skins sold of 5 lambs in murrain after weaning.</t>
  </si>
  <si>
    <t>3 shilling from 18 winter rowen cheeses sold after Michaelmas.</t>
  </si>
  <si>
    <t>£2 6 shilling 8pence from 116 cheeses sold, which made 4 weys, at 11 shilling 8pence a wey.</t>
  </si>
  <si>
    <t>4 shilling 1pence from 16 cheeses sold, weighing 0.5 wey.</t>
  </si>
  <si>
    <t>10 shilling from 20 gallons of butter sold, at 6pence a gallon.</t>
  </si>
  <si>
    <t>£2 16 shilling 8pence from hay sold.</t>
  </si>
  <si>
    <t>£1 from refusals to stack.</t>
  </si>
  <si>
    <t>15 shilling from the labour services of 3 virgaters sold this year.</t>
  </si>
  <si>
    <t>8 shilling 9pence from dairy produce sold at the audit.</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</si>
  <si>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</si>
  <si>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</si>
  <si>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</si>
  <si>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</si>
  <si>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</si>
  <si>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</si>
  <si>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</si>
  <si>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</si>
  <si>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Annual recognizance total</t>
  </si>
  <si>
    <t>Wheat, rye, dredge, peas and oats sold</t>
  </si>
  <si>
    <t>The same renders account for £3 5 shilling from 19 quarters of wheat sold, at 3 shilling 4pence a qr.</t>
  </si>
  <si>
    <t>£14 19 shilling 7pence from 111 quarters of rye sold, at 3 shilling a qr for 62.5 quarters, 2 shilling 4pence a qr for 42 quarters, and 2 shilling 2pence a qr for 6.5 quarters.</t>
  </si>
  <si>
    <t>£11 14 shilling 7pence from 85 quarters of dredge sold, at 3 shilling a qr for 60.5 quarters, and 2 shilling 2pence a qr for 24'h quarters.</t>
  </si>
  <si>
    <t>8 shilling 10pence from 6 quarters 5 bushels of peas sold, at 1 shilling 4pence a qr.</t>
  </si>
  <si>
    <t>£5 6 shilling from 53 quarters of oats sold, at 2 shilling a qr.</t>
  </si>
  <si>
    <t>1 shilling 10.5pence from 5 bushels of rye sold at the audit.</t>
  </si>
  <si>
    <t>Total, £35 15 shilling 10.5pence</t>
  </si>
  <si>
    <t>Wheat, rye, dredge, peas and oats sold total</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</si>
  <si>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</si>
  <si>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</si>
  <si>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</si>
  <si>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</si>
  <si>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</si>
  <si>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</si>
  <si>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</si>
  <si>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</si>
  <si>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</si>
  <si>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</si>
  <si>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</si>
  <si>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Perquisites total</t>
  </si>
  <si>
    <t>Total of both</t>
  </si>
  <si>
    <t>Total of both, £4 12 shilling 9pence</t>
  </si>
  <si>
    <t>Total of all receipts</t>
  </si>
  <si>
    <t>Total of all receipts, £79 13 shilling 7pence</t>
  </si>
  <si>
    <t>Total cross-check without arrears</t>
  </si>
  <si>
    <t>Total cross-check with arrears</t>
  </si>
  <si>
    <t>ADDERBURY EXPENSES</t>
  </si>
  <si>
    <t>Fixed investment</t>
  </si>
  <si>
    <t>Demesne fixed investment</t>
  </si>
  <si>
    <t>Expenses of ploughs</t>
  </si>
  <si>
    <t>In customary payment to 4 ploughmen who provided all necessaries for the lord's ploughs apart from iron and steel 2 shilling Moreover, they have 1 acre of corn, not manured, at their choice.</t>
  </si>
  <si>
    <t>iron and steel bought for 4 ploughs for the year 2shilling 4.5pence</t>
  </si>
  <si>
    <t>2 new ploughshares bought for ploughs 1 shilling 8.5pence.</t>
  </si>
  <si>
    <t>payment to 4 ploughmen, which they are accustomed to have for Saturday ploughings £1 4 shilling, because they have the ploughs for 2 Saturdays and the lord for the third Saturday.</t>
  </si>
  <si>
    <t>payment to the shepherd for the same 3 shilling.</t>
  </si>
  <si>
    <t>1 ox bought for the plough 10 shilling 6pence.</t>
  </si>
  <si>
    <t xml:space="preserve">2 oxen bought for the same £1 7 shilling </t>
  </si>
  <si>
    <t>Total, £3 10 shilling 7pence</t>
  </si>
  <si>
    <t>Expenses of ploughs total</t>
  </si>
  <si>
    <t>Carts</t>
  </si>
  <si>
    <t>In 1 new cart bought fitted with iron tyres 11 shilling.</t>
  </si>
  <si>
    <t>18 clouts with nails bought for the same 1 shilling 1.5pence.</t>
  </si>
  <si>
    <t>1 saddle with 1 pair of saddle-pads and 2 collars bought new 1 shilling 8pence.</t>
  </si>
  <si>
    <t>other saddle-pads and 2 collars mended 4pence.</t>
  </si>
  <si>
    <t>putting 1 felloe on the broken cart with large nails bought for the same and in lengthening the strakes 6pence.</t>
  </si>
  <si>
    <t>staffs bought for the cart 2pence.</t>
  </si>
  <si>
    <t>fitting 1 cart with axles at various times and in frets bought for the same 8.5pence.</t>
  </si>
  <si>
    <t>white leather bought for the cart 1 shilling.</t>
  </si>
  <si>
    <t>2 harnesses bought 4pence.</t>
  </si>
  <si>
    <t>stipend of 1 carter for the year 5 shilling, because he does not take an acre of corn like the other manorial servants.</t>
  </si>
  <si>
    <t>shoeing 2 cart-horses for the year which bring dung to the fields 2 shilling, for the first time this year.</t>
  </si>
  <si>
    <t>Total, £1 3 shilling 10pence</t>
  </si>
  <si>
    <t>Carts total</t>
  </si>
  <si>
    <t>In stipend of 1 sawyer of boards for gates, 2 shilling 8pence by piece-work.</t>
  </si>
  <si>
    <t>assuming these are sheep gates?</t>
  </si>
  <si>
    <t>1 piece of iron bought for making gudgeons and hoops for the said gates 4pence.</t>
  </si>
  <si>
    <t>stipend of the smith working the same 4pence.</t>
  </si>
  <si>
    <t>100 large nails bought for the said gates 1 shilling.</t>
  </si>
  <si>
    <t>hiring 2 carpenters to make and repair the said gates for 8 days 4 shilling.</t>
  </si>
  <si>
    <t>a key bought for the gate of the barton 3.5pence.</t>
  </si>
  <si>
    <t>washing and shearing 322 sheep 1 shilling 4pence, at 1pence per 20 sheep.</t>
  </si>
  <si>
    <t>stipend of 1 carpenter making the gate to the hay barton 6pence.</t>
  </si>
  <si>
    <t>2 masons building 2 pieces of wall on both sides of the gate of the barton for 12 days 5 shilling, at 2.5pence each a day.</t>
  </si>
  <si>
    <t>fattening 22 pigs in the park of Woodstock 3 shilling 8pence, at 2pence a pig.</t>
  </si>
  <si>
    <t>Total, 19 shilling 1.5pence</t>
  </si>
  <si>
    <t>Necessary expenses total</t>
  </si>
  <si>
    <t>Cost of buildings</t>
  </si>
  <si>
    <t>In 1,000 slates bought for pointing buildings 1 shilling 3pence.</t>
  </si>
  <si>
    <t>60 laths bought for mending the barn 3.5pence.</t>
  </si>
  <si>
    <t>90 shaped tiles (vanelis) bought for the gutter of the barn 4 shilling.</t>
  </si>
  <si>
    <t>4.5 quarters of lime bought for the same 2 shilling 6pence.</t>
  </si>
  <si>
    <t>pointing and mending by piece-work all the defects on the barn and hall with the said slates, laths and lime 4 shilling.</t>
  </si>
  <si>
    <t>hiring 1 roofer to roof the other buildings with straw for 8 days 1 shilling 4pence.</t>
  </si>
  <si>
    <t>stipend of 2 women assisting him for the same time 1 shilling.</t>
  </si>
  <si>
    <t>1 roofer roofing the sheepcote anew for 10 days 2 shilling 6pence, at 3pence a day.</t>
  </si>
  <si>
    <t xml:space="preserve">stipend of 2 women assisting him for the same time 1 shilling 8pence </t>
  </si>
  <si>
    <t>Total, 18 shilling 6.5pence</t>
  </si>
  <si>
    <t>Cost of sheep (ovium)</t>
  </si>
  <si>
    <t>In 8.5 stone of grease and 11 gallons of fat bought for sheep 13 shilling 1pence, at 1 shilling a stone and 5pence a gallon.</t>
  </si>
  <si>
    <t>should we include this as fixed expenses?</t>
  </si>
  <si>
    <t>3 lb of verdigris bought for the same 1 shilling 8pence, at 7pence a lb, less 1pence in all.</t>
  </si>
  <si>
    <t>2 lb of vinegar bought for the same 1 shilling 6.5pence.</t>
  </si>
  <si>
    <t>4 stalls bought for sheep 6pence.</t>
  </si>
  <si>
    <t>31 hurdles bought for the fold 3 shilling 2.5pence.</t>
  </si>
  <si>
    <t>72 gallons of milk bought for the lambs 6 shilling, at 1pence a gallon.</t>
  </si>
  <si>
    <t>not included as fixed investment</t>
  </si>
  <si>
    <t>Total, £1 6 shilling</t>
  </si>
  <si>
    <t>Cost of sheep (ovium) total</t>
  </si>
  <si>
    <t>Dairy</t>
  </si>
  <si>
    <t>In 3 bushels of salt bought for the dairy 1 shilling.</t>
  </si>
  <si>
    <t>1 cheese-basket bought 7pence.</t>
  </si>
  <si>
    <t>canvas bought 6.5pence.</t>
  </si>
  <si>
    <t>earthenware pans bought 3.5pence.</t>
  </si>
  <si>
    <t xml:space="preserve">buckets mended and a press bought 4.5pence </t>
  </si>
  <si>
    <t>Total, 2 shilling 9.5pence</t>
  </si>
  <si>
    <t>Dairy total</t>
  </si>
  <si>
    <t>Threshing</t>
  </si>
  <si>
    <t>In threshing 38 quarters 3 bushels of wheat and 149 quarters 1 bushels of rye, old and new grain, by piece-work £1 11 shilling 3pence, at 2pence a qr.</t>
  </si>
  <si>
    <t>winnowing the same quarters of corn by piece-work 3 shilling 1.5pence, at 1pence per 5 struck quarters.</t>
  </si>
  <si>
    <t>threshing 116 quarters 3 bushels of dredge and 81 quarters 7 bushels of oats by piece-work 16 shilling 6.25pence, at 1 pence a qr.</t>
  </si>
  <si>
    <t>winnowing the same with 12 quarters of oats threshed by manorial servants 2 shilling 11pence.</t>
  </si>
  <si>
    <t>2 sieves bought and others mended 3pence.</t>
  </si>
  <si>
    <t>wages of John de Turesmer' carrying out the threshing, 6 shilling 9pence by 1 tally.</t>
  </si>
  <si>
    <t xml:space="preserve">stipend of the same in part payment of 10 shilling, because he takes the rest at Harwell, Witney and Brightwell, 2 shilling </t>
  </si>
  <si>
    <t>Total, £3 2 shilling 9.75pence</t>
  </si>
  <si>
    <t>In 7 quarters 3 bushels of barley bought to mix with dredge for sowing £1 2 shilling 1.5pence, at 3 shilling a qr.</t>
  </si>
  <si>
    <t>Total, £1 2 shilling 1.5pence</t>
  </si>
  <si>
    <t>Barley expenses total</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</si>
  <si>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</si>
  <si>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</si>
  <si>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</si>
  <si>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if a third boon-work was done at the lord's cost, each hide would provide 1 man at their own cost.</t>
  </si>
  <si>
    <t xml:space="preserve">and for a fourth boon-work if it was needepence </t>
  </si>
  <si>
    <t>Total, 16 shilling 7pence</t>
  </si>
  <si>
    <t>Harvest-time total</t>
  </si>
  <si>
    <t>Expenses of the steward and bailiff, and other particulars</t>
  </si>
  <si>
    <t>In expenses of Simon, clerk, for 2 visits for the tourns at Martinmas and Hockday, 6 shilling 8.5pence by 2 tallies.</t>
  </si>
  <si>
    <t>7.5 ells of canvas bought for packing wool 1 shilling 10.5pence, at 3pence an ell.</t>
  </si>
  <si>
    <t>packing the said wool 6pence.</t>
  </si>
  <si>
    <t>carrying the said wool to Wolvesey 1 shilling 10pence, with hay and oats bought for the horses and with the hire of 1 boat on the Thames.</t>
  </si>
  <si>
    <t xml:space="preserve">expenses of the bailiff for ale, meat, fish, herrings, sheep and other small things bought £1 19 shilling 6pence </t>
  </si>
  <si>
    <t>Total, £2 10 shilling 5pence</t>
  </si>
  <si>
    <t>Expenses of the steward and bailiff, and other particulars total</t>
  </si>
  <si>
    <t>Total of all expenses</t>
  </si>
  <si>
    <t>Total of all expenses, £15 12 shilling 9.75pence</t>
  </si>
  <si>
    <t>Total of all expenses total</t>
  </si>
  <si>
    <t>And he owes</t>
  </si>
  <si>
    <t>And he owes, £64 9.25pence</t>
  </si>
  <si>
    <t>In allowance of the reeve for mending the bishop's chamber and wardrobe at Adderbury, £1 15 shilling 5pence for all costs.</t>
  </si>
  <si>
    <t>Total of allowances, £1 15 shilling 5pence</t>
  </si>
  <si>
    <t>Allowances total</t>
  </si>
  <si>
    <t xml:space="preserve">Delivered to Sir Geoffrey, treasurer of Wolvesey, by 1 tally, £46. </t>
  </si>
  <si>
    <t>Total of all allowances and cash deliveries, £47 15 shilling 5pence</t>
  </si>
  <si>
    <t>And he owes clear</t>
  </si>
  <si>
    <t>And he owes clear, £16 5 shilling 4.25pence</t>
  </si>
  <si>
    <t>Total of all expenses per account</t>
  </si>
  <si>
    <t>Total of all expenses (calculated here)</t>
  </si>
  <si>
    <t>Gross Output</t>
  </si>
  <si>
    <t>Total Quantity</t>
  </si>
  <si>
    <t>Account Quarters</t>
  </si>
  <si>
    <t>Account Bushels</t>
  </si>
  <si>
    <t>Account Total Quarters</t>
  </si>
  <si>
    <t>Bought in Quarters</t>
  </si>
  <si>
    <t>Bought in Bushels</t>
  </si>
  <si>
    <t>Bought in Total Quarters</t>
  </si>
  <si>
    <t>Sold Quarters</t>
  </si>
  <si>
    <t>Sold Bushels</t>
  </si>
  <si>
    <t>Sold Total Quarters</t>
  </si>
  <si>
    <t>Difference Produced+Bought-Sold</t>
  </si>
  <si>
    <t>Weighted Average Price per Quarter</t>
  </si>
  <si>
    <t>Non-Weighted Average Price per Quarter</t>
  </si>
  <si>
    <t>Value of Total Production weighted</t>
  </si>
  <si>
    <t>Value of Total Production unweighted</t>
  </si>
  <si>
    <t>production value is more than sales value because not everything was sold</t>
  </si>
  <si>
    <t>Sales of corn (as recorded in accounts)</t>
  </si>
  <si>
    <t>Net output</t>
  </si>
  <si>
    <t>Gross output</t>
  </si>
  <si>
    <t>Seed quarters</t>
  </si>
  <si>
    <t>Seed bushels</t>
  </si>
  <si>
    <t>Seed total quarters</t>
  </si>
  <si>
    <t>tithe quarters</t>
  </si>
  <si>
    <t>tithe bushels</t>
  </si>
  <si>
    <t>tithe total</t>
  </si>
  <si>
    <t>manorial servants quarters</t>
  </si>
  <si>
    <t>manorial servants bushels</t>
  </si>
  <si>
    <t>manorial servants total quarters</t>
  </si>
  <si>
    <t>output net of tithe, seed, liveries</t>
  </si>
  <si>
    <t>in stock from last year</t>
  </si>
  <si>
    <t>Price in £</t>
  </si>
  <si>
    <t>Value of net output in £</t>
  </si>
  <si>
    <t>Value of sales (in "Sale of Corn") in £</t>
  </si>
  <si>
    <t>Sentence</t>
  </si>
  <si>
    <t>stock</t>
  </si>
  <si>
    <t>inherited stock</t>
  </si>
  <si>
    <t>added</t>
  </si>
  <si>
    <t>murrain</t>
  </si>
  <si>
    <t>sold</t>
  </si>
  <si>
    <t>moved</t>
  </si>
  <si>
    <t>tithe</t>
  </si>
  <si>
    <t>to Wolvesey</t>
  </si>
  <si>
    <t>raw production before sales, murrain etc.</t>
  </si>
  <si>
    <t>end of period stock</t>
  </si>
  <si>
    <t>price 1</t>
  </si>
  <si>
    <t>units 1</t>
  </si>
  <si>
    <t>price 2</t>
  </si>
  <si>
    <t>units 2</t>
  </si>
  <si>
    <t>price 3</t>
  </si>
  <si>
    <t>units 3</t>
  </si>
  <si>
    <t>Weight (weys)</t>
  </si>
  <si>
    <t>Unit price (£)</t>
  </si>
  <si>
    <t>Value of production (£) at sales prices</t>
  </si>
  <si>
    <t>Value of end-of-year (£) stock at sales prices</t>
  </si>
  <si>
    <t>Sales in (£)</t>
  </si>
  <si>
    <t>Details</t>
  </si>
  <si>
    <t>Stock</t>
  </si>
  <si>
    <t>Cart-horses: 2 remain.</t>
  </si>
  <si>
    <t>Total, 2. 2 remain.</t>
  </si>
  <si>
    <t>Oxen: 24 remain.</t>
  </si>
  <si>
    <t>1 addition.</t>
  </si>
  <si>
    <t>3 bought.</t>
  </si>
  <si>
    <t>Total, 28. 1 in murrain, the carcass of which was worth nothing.</t>
  </si>
  <si>
    <t>Total, 1. 27 remain.</t>
  </si>
  <si>
    <t>Bulls: 1 remains.</t>
  </si>
  <si>
    <t>Total, 1. 1 remains.</t>
  </si>
  <si>
    <t>Cows: 14 remain.</t>
  </si>
  <si>
    <t>3 additions.</t>
  </si>
  <si>
    <t>Total, 17. 2 sold before calving at Martinmas (11 November) as noted above.</t>
  </si>
  <si>
    <t>Total, 2. 15 remain.</t>
  </si>
  <si>
    <t>Steers: 4 remain, which were bullocks and heifers at the last account. 1 added to oxen, and 3 to cows.</t>
  </si>
  <si>
    <t>Total, 4. None remain.</t>
  </si>
  <si>
    <t>Bullocks: 4 remain, 2 of them male, which were yearlings at the last account.</t>
  </si>
  <si>
    <t>Total, 4. They remain, 2 of them male.</t>
  </si>
  <si>
    <t>Yearlings: 7 remain, 5 of them male, which were calves at the last account.</t>
  </si>
  <si>
    <t>1 from strays.</t>
  </si>
  <si>
    <t>Total, 8. 1 in murrain, the hide and carcass of which was sold as noted above.</t>
  </si>
  <si>
    <t>Total, 1. 7 remain, 4 of them male.</t>
  </si>
  <si>
    <t>Calves: 15 from the offspring of the aforesaid cows, because 2 sold before calving at Martinmas.</t>
  </si>
  <si>
    <t>Total, 15. 1 in tithe.</t>
  </si>
  <si>
    <t>7 sold as noted above.</t>
  </si>
  <si>
    <t>Total, 8. 7 remain, 2 of them male.</t>
  </si>
  <si>
    <t>Wethers: 145 remain.</t>
  </si>
  <si>
    <t>49 added from stock.</t>
  </si>
  <si>
    <t>Total, 194. 29 sold before shearing at Martinmas as noted above.</t>
  </si>
  <si>
    <t>18 in murrain before shearing, 4 after shearing.</t>
  </si>
  <si>
    <t>1 in customary payment for the mowing after shearing.</t>
  </si>
  <si>
    <t>Total, 52. 142 remain, 7 of them rams.</t>
  </si>
  <si>
    <t>Ewes: 140 remain.</t>
  </si>
  <si>
    <t>58 additions.</t>
  </si>
  <si>
    <t>Total, 198. 20 sold at Martinmas before breeding and shearing.</t>
  </si>
  <si>
    <t>6 in murrain before breeding and shearing, 7 after breeding and before shearing, 5 after shearing.</t>
  </si>
  <si>
    <t>Total, 38. 160 remain.</t>
  </si>
  <si>
    <t>Hoggs: 144 from lambs.</t>
  </si>
  <si>
    <t>Total, 144.27 in murrain before shearing, 10 after shearing.</t>
  </si>
  <si>
    <t>49 added to wethers, and 58 to ewes.</t>
  </si>
  <si>
    <t>Total, 144. None remain.</t>
  </si>
  <si>
    <t>Lambs: 93 from the offspring of the said ewes, and not more because 20 sold before breeding and shearing, 6 in murrain before breeding, and 21 sterile.</t>
  </si>
  <si>
    <t>Total, 93. 19 in murrain before weaning.</t>
  </si>
  <si>
    <t>7 in tithe.</t>
  </si>
  <si>
    <t>1 in customary payment to the shepherd.</t>
  </si>
  <si>
    <t>5 in murrain after weaning.</t>
  </si>
  <si>
    <t>Total, 32. 61 remain of both sexes.</t>
  </si>
  <si>
    <t>Pigs: 23 remain over a year old.</t>
  </si>
  <si>
    <t>15 additions as made clear below.</t>
  </si>
  <si>
    <t>Total, 38. 3 in murrain.</t>
  </si>
  <si>
    <t>21 sold as noted above.</t>
  </si>
  <si>
    <t>3 in the larder.</t>
  </si>
  <si>
    <t>Total, 27. 11 remain, 1 of them a boar (verr').</t>
  </si>
  <si>
    <t>Sows: 2 remain.</t>
  </si>
  <si>
    <t>Hoggets: 15 from piglets.</t>
  </si>
  <si>
    <t>Total, 15. 15 added to pigs above.</t>
  </si>
  <si>
    <t>Piglets: 25 from the offspring of the said sows.</t>
  </si>
  <si>
    <t>Total, 25. 2 in tithe.</t>
  </si>
  <si>
    <t>1 in customary payment to 1 reeve.</t>
  </si>
  <si>
    <t>Total, 3. 22 remain, 13 of them aged three quarters of a year, 3 aged one quarter of a year, and 6 suckling.</t>
  </si>
  <si>
    <t>Cheese: {yield of cow 4 shilling and sheep 2pence with 2 cheeses valued at 1 shilling): 18 rowen cheeses received after Michaelmas.</t>
  </si>
  <si>
    <t>Cheese</t>
  </si>
  <si>
    <t>Total, 18. All sold as noted above. 149 cheeses from the issue of the dairy between Friday the morrow of the Invention of the Cross (4 May) and Michaelmas (29 September), at 1 cheese a day, both days includepence Total, 149. 15 in tithe.</t>
  </si>
  <si>
    <t>1 in customary payment to the dairymaid.</t>
  </si>
  <si>
    <t>1 in customary payment for the mowers' sheep (machsipp').</t>
  </si>
  <si>
    <t>132 sold as noted above, which made 4.5 weys.</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</si>
  <si>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</si>
  <si>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</si>
  <si>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</si>
  <si>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</si>
  <si>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</si>
  <si>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</si>
  <si>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Skins</t>
  </si>
  <si>
    <t>Total, 58. 5 in tithe.</t>
  </si>
  <si>
    <t>53 sold as noted above.</t>
  </si>
  <si>
    <t>doesn't quite match the description in issues of the manor but closest match</t>
  </si>
  <si>
    <t>Total, 58. None remain.</t>
  </si>
  <si>
    <t>Bare skins after shearing: 19 from sheep' in murrain after shearing.</t>
  </si>
  <si>
    <t>Bareskins</t>
  </si>
  <si>
    <t>Total, 19. All sold as noted above.</t>
  </si>
  <si>
    <t>Lambskins: 19 from lambs in murrain before weaning, 5 after weaning.</t>
  </si>
  <si>
    <t>Total, 24. 22 sold as noted above.</t>
  </si>
  <si>
    <t>2 in tithe.</t>
  </si>
  <si>
    <t>Total 24. None remain.</t>
  </si>
  <si>
    <t>Peacocks: 7 peacocks and peahens remain.</t>
  </si>
  <si>
    <t>3 offspring.</t>
  </si>
  <si>
    <t>Total, 10. All remain, 3 of them male.</t>
  </si>
  <si>
    <t>Capons: 10 from rents and recognizances.</t>
  </si>
  <si>
    <t>Capons</t>
  </si>
  <si>
    <t>Total, 10. All sold as noted above.</t>
  </si>
  <si>
    <t>2 capons sold remain unaccounted in issues of the manor</t>
  </si>
  <si>
    <t>Hens: 20 from churchscot.</t>
  </si>
  <si>
    <t>Total, 20. All sold as noted above.</t>
  </si>
  <si>
    <t>Larder: 6 hams received for the larder as noted above.</t>
  </si>
  <si>
    <t>Larder</t>
  </si>
  <si>
    <t>Total, 6. 3 in provision of the bailiff.</t>
  </si>
  <si>
    <t>Total, 3. 3 remain.</t>
  </si>
  <si>
    <t>Butter: 20 gallons from the issue of the dairy.</t>
  </si>
  <si>
    <t>Utensils: 4 ploughs with equipment remain.</t>
  </si>
  <si>
    <t>Utensils</t>
  </si>
  <si>
    <t>1 cart with iron tyres and 1 of wood remain.</t>
  </si>
  <si>
    <t>1 cart with iron tyres bought.</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</si>
  <si>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</si>
  <si>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Total value of sales (animals)</t>
  </si>
  <si>
    <t>Total value of sales (fleeces)</t>
  </si>
  <si>
    <t>Total value of sales (skins &amp; hides)</t>
  </si>
  <si>
    <t>Total value of sale (cheese &amp; butter)</t>
  </si>
  <si>
    <t>Total value of sales (poultry)</t>
  </si>
  <si>
    <t>Total in Pounds</t>
  </si>
  <si>
    <t>Pounds</t>
  </si>
  <si>
    <t>Shillings</t>
  </si>
  <si>
    <t>Pence</t>
  </si>
  <si>
    <t>Corn</t>
  </si>
  <si>
    <t>Total Quarters Except 1</t>
  </si>
  <si>
    <t>Total Bushels Except 1</t>
  </si>
  <si>
    <t>Total Corn Cross-Check</t>
  </si>
  <si>
    <t>Total Corn Manorial Account</t>
  </si>
  <si>
    <t>Corn Quantity Error</t>
  </si>
  <si>
    <t>Quarters 1</t>
  </si>
  <si>
    <t>Bushels 1</t>
  </si>
  <si>
    <t>Quarters 2</t>
  </si>
  <si>
    <t>Bushels 2</t>
  </si>
  <si>
    <t>Quarters 3</t>
  </si>
  <si>
    <t>Bushels 3</t>
  </si>
  <si>
    <t>Quarters 4</t>
  </si>
  <si>
    <t>Bushels 4</t>
  </si>
  <si>
    <t>shilling a quarter 1</t>
  </si>
  <si>
    <t>pence a quarter 1</t>
  </si>
  <si>
    <t>shilling a quarter 2</t>
  </si>
  <si>
    <t>pence a quarter 2</t>
  </si>
  <si>
    <t>shilling a quarter 3</t>
  </si>
  <si>
    <t>pence a quarter 3</t>
  </si>
  <si>
    <t>shilling a quarter 4</t>
  </si>
  <si>
    <t>pence a quarter 4</t>
  </si>
  <si>
    <t>shilling a bushel 1</t>
  </si>
  <si>
    <t>pence a bushel 1</t>
  </si>
  <si>
    <t>shilling a bushel 2</t>
  </si>
  <si>
    <t>pence a bushel 2</t>
  </si>
  <si>
    <t>shilling a bushel 3</t>
  </si>
  <si>
    <t>pence a bushel 3</t>
  </si>
  <si>
    <t>shilling a bushel 4</t>
  </si>
  <si>
    <t>pence a bushel 4</t>
  </si>
  <si>
    <t>In default of the meadow which John de Briddeshorn' held for his life, drawn into demesne because of John's death, 10 shilling Total of defaults of rent, 10 shilling Total of quittances and defaults of rent, £4 1 shilling 9pence</t>
  </si>
  <si>
    <t>£2 6 shilling 8pence from 116 cheeses sold, which made 4 weys, at l1 shilling 8pence a wey.</t>
  </si>
  <si>
    <t>The same renders account for £3 5 shilling from 19 quarters of wheat sold, at 3 shilling 4pence a quarters.</t>
  </si>
  <si>
    <t>wheat</t>
  </si>
  <si>
    <t>£14 19 shilling 7pence from 111 quarters of rye sold, at 3 shilling a quarters for 62.5 quarters, 2 shilling 4pence a quarters for 42 quarters, and 2 shilling 2pence a quarters for 6.5 quarters.</t>
  </si>
  <si>
    <t>rye</t>
  </si>
  <si>
    <t>£11 14 shilling 7pence from 85 quarters of dredge sold, at 3 shilling a quarters for 60.5 quarters, and 2 shilling 2pence a quarters for 24'h quarters.</t>
  </si>
  <si>
    <t>dredge</t>
  </si>
  <si>
    <t>8 shilling 10pence from 6 quarters 5 bushels of peas sold, at 1 shilling 4pence a quarters.</t>
  </si>
  <si>
    <t>peas</t>
  </si>
  <si>
    <t>£5 6 shilling from 53 quarters of oats sold, at 2 shilling a quarters.</t>
  </si>
  <si>
    <t>oats</t>
  </si>
  <si>
    <t>.</t>
  </si>
  <si>
    <t>iron and steel bought for 4 ploughs for the year 23. 4.5d.</t>
  </si>
  <si>
    <t>payment to 4 ploughmen.</t>
  </si>
  <si>
    <t>which they are accustomed to have for Saturday ploughings £1 4 shilling, because they have the ploughs for 2 Saturdays and the lord for the third Saturday.</t>
  </si>
  <si>
    <t>2 oxen bought for the same £1 7 shilling Total, £3 10 shilling 7pence</t>
  </si>
  <si>
    <t>stipend of 2 women assisting him for the same time 1 shilling 8pence Total, 18 shilling 6.5pence</t>
  </si>
  <si>
    <t>buckets mended and a press bought 4.5pence Total, 2 shilling 9.5pence</t>
  </si>
  <si>
    <t>In threshing 38 quarters 3 bushels of wheat and 149 quarters 1 bushels of rye, old and new grain, by piece-work £1 11 shilling 3pence, at 2pence a quarters.</t>
  </si>
  <si>
    <t>rye, wheat</t>
  </si>
  <si>
    <t>threshing 116 quarters 3 bushels of dredge and 81 quarters 7 bushels of oats by piece-work 16 shilling 6.25pence, at Ipence a quarters.</t>
  </si>
  <si>
    <t>stipend of the same in part payment of 10 shilling, because he takes the rest at Harwell, Witney and Brightwell, 2 shilling Total, £3 2 shilling 9.75pence</t>
  </si>
  <si>
    <t>In 7 quarters 3 bushels of barley bought to mix with dredge for sowing £1 2 shilling 1.5pence, at 3 shilling a quarters.</t>
  </si>
  <si>
    <t>barley</t>
  </si>
  <si>
    <t>and for a fourth boon-work if it was needepence Total, 16 shilling 7pence</t>
  </si>
  <si>
    <t>expenses of the bailiff for ale, meat, fish, herrings, sheep and other small things bought £1 19 shilling 6pence Total, £2 10 shilling 5pence</t>
  </si>
  <si>
    <t>Delivered to Sir Geoffrey, treasurer of Wolvesey, by 1 tally, £46. Total of all allowances and cash deliveries, £47 15 shilling 5pence</t>
  </si>
  <si>
    <t>(yield: 3-fold plus 1 quarters 5 bushels)</t>
  </si>
  <si>
    <t>The same renders account for 38 quarters 3 bushels of wheat from the issue of the grange, threshed by piece-work, by 2 tallies of struck measure.</t>
  </si>
  <si>
    <t>Total, 38 quarters 3 bushels Sown over 58 acres, 14.5 quarters.</t>
  </si>
  <si>
    <t>that is, 2 bushels an acre.</t>
  </si>
  <si>
    <t>provision of the bailiff for the year in bread, 4 quarters.</t>
  </si>
  <si>
    <t>bread for Simon, clerk, 3 bushels by 2 tallies.</t>
  </si>
  <si>
    <t>Sold as noted above, 19.5 quarters.</t>
  </si>
  <si>
    <t>Total, 38 quarters 3 bushels None remains.</t>
  </si>
  <si>
    <t>(yield: five-fold less 4 quarters 2 bushels)</t>
  </si>
  <si>
    <t>The same renders account for 150 quarters of rye from the issue of the grange by 3 tallies of struck measure, of which 34 quarters 7 bushels was old grain from the previous year.</t>
  </si>
  <si>
    <t>all threshed by piece-work, apart from 7 bushels by manorial servants.</t>
  </si>
  <si>
    <t>Total, 150 quarters.</t>
  </si>
  <si>
    <t>Sown over 105 acres, 26 quarters 2 bushels.</t>
  </si>
  <si>
    <t>Delivered to 1 carter for the year, 4 quarters 2.5 bushels, taking a quarter every 12 weeks.</t>
  </si>
  <si>
    <t>Delivered to the other carter for the year apart from 7 weeks, 3 quarters 6 bushels, taking the same livery this year for the great mixing of dung.</t>
  </si>
  <si>
    <t>Delivered to 1 dairymaid from the Annunciation (25 March) until Michaelmas (29 September), 2 quarters 2 bushels, taking the same livery and this year taking it all in rye because rye did not sell as dearly as dredge.</t>
  </si>
  <si>
    <t>Delivered to 1 keeper of lambs for 6 weeks, 2 bushels Delivered to 1 shepherd, 0.5 quarters.</t>
  </si>
  <si>
    <t>provision of the bailiff's attendant for the year, 1 quarters.</t>
  </si>
  <si>
    <t>Sold as noted above, 111 quarters.</t>
  </si>
  <si>
    <t>Sold at the audit, 5 bushels Total, 150 quarters.</t>
  </si>
  <si>
    <t>None remains.</t>
  </si>
  <si>
    <t>(yield: four-fold less 1 quarters 5 bushels)</t>
  </si>
  <si>
    <t>The same renders account for 116 quarters 3 bushels of dredge from the issue of the grange, by 2 tallies of struck measure.</t>
  </si>
  <si>
    <t>7 quarters 3 bushels of barley bought as noted above.</t>
  </si>
  <si>
    <t>Total, 123 quarters 6 bushels</t>
  </si>
  <si>
    <t>Sown over 102 acres, 38 quarters 2 bushels.</t>
  </si>
  <si>
    <t>that is, 3 bushels an acre.</t>
  </si>
  <si>
    <t>Delivered to 1 shepherd, 0.5 quarters.</t>
  </si>
  <si>
    <t>Sold as noted above, 85 quarters.</t>
  </si>
  <si>
    <t>Total, 123 quarters 6 bushels None remains.</t>
  </si>
  <si>
    <t>The same renders account for 11 quarters 1 bushels of peas from the issue of the grange, threshed by labour service.</t>
  </si>
  <si>
    <t>Total, 11 quarters 1 bushels</t>
  </si>
  <si>
    <t>Sown, 3 quarters 5 bushels.</t>
  </si>
  <si>
    <t>supporting pigs, 7 bushels Sold as noted above, 6 quarters 5 bushels Total, 11 quarters 1 bushels None remains.</t>
  </si>
  <si>
    <t>(yield: 3.5-fold plus 5 quarters 7.5 bushels)</t>
  </si>
  <si>
    <t>The same renders account for 93 quarters 7 bushels of oats from the issue of the grange by struck measure, of which 81 quarters 7 bushels threshed by piece-work and 12 quarters threshed by manorial servants.</t>
  </si>
  <si>
    <t>Total, 93 quarters 7 bushels</t>
  </si>
  <si>
    <t>Sown over 80 acres, 30 quarters.</t>
  </si>
  <si>
    <t>fodder of the horses of Simon, clerk, for 2 visits, 5 bushels by 2 tallies.</t>
  </si>
  <si>
    <t>fodder of the lord's cart-horses for the year, 9 quarters 2 bushels, because they have 2 horses on loan (prest').</t>
  </si>
  <si>
    <t>making meal, 1 quarters.</t>
  </si>
  <si>
    <t>Sold as noted above, 53 quarters.</t>
  </si>
  <si>
    <t>Total, 93 quarters 7 bushels None remains.</t>
  </si>
  <si>
    <t>Total, 198. 20 sold at Martinmas before breeding</t>
  </si>
  <si>
    <t>and shearing.</t>
  </si>
  <si>
    <t>Larder: 161 hams received for the larder as noted above.</t>
  </si>
  <si>
    <t>I cart with iron tyres and 1 of wood remain.</t>
  </si>
  <si>
    <t>Quarters 1_x</t>
  </si>
  <si>
    <t>Bushels 1_x</t>
  </si>
  <si>
    <t>Sown Quarters</t>
  </si>
  <si>
    <t>Sown Bushels</t>
  </si>
  <si>
    <t>Sown Total Quarters</t>
  </si>
  <si>
    <t>Tithe Quarters</t>
  </si>
  <si>
    <t>Tithe Bushels</t>
  </si>
  <si>
    <t>Tithe Total Quarters</t>
  </si>
  <si>
    <t>Manorial servants &amp; livestock Quarters</t>
  </si>
  <si>
    <t>Manorial servants &amp; livestock Bushels</t>
  </si>
  <si>
    <t>Manorial servants &amp; livestock Total Quarters</t>
  </si>
  <si>
    <t>bought only</t>
  </si>
  <si>
    <t>Quarters 1_y</t>
  </si>
  <si>
    <t>Bushels 1_y</t>
  </si>
  <si>
    <t>(yield: 3-fold plus 1 qr 5 bushels)</t>
  </si>
  <si>
    <t>Delivered to 1 keeper of lambs for 6 weeks, 2 bushels Delivered to 1 shepherd, 0.5 qr.</t>
  </si>
  <si>
    <t>provision of the bailiff's attendant for the year, 1 qr.</t>
  </si>
  <si>
    <t>(yield: four-fold less 1 qr 5 bushels)</t>
  </si>
  <si>
    <t>Delivered to 1 shepherd, 0.5 qr.</t>
  </si>
  <si>
    <t>supporting pigs, 7 bushels</t>
  </si>
  <si>
    <t>Sold as noted above, 6 quarters 5 bushels.</t>
  </si>
  <si>
    <t>Total, 11 quarters 1 bushels None remains.</t>
  </si>
  <si>
    <t>making meal, 1 qr.</t>
  </si>
  <si>
    <t>Quarters 0</t>
  </si>
  <si>
    <t>Bushels 0</t>
  </si>
  <si>
    <t>£ a quarter 1</t>
  </si>
  <si>
    <t>£ a quarter 2</t>
  </si>
  <si>
    <t>£ a quarter 3</t>
  </si>
  <si>
    <t>£ a quarter 4</t>
  </si>
  <si>
    <t>Quarters Sold</t>
  </si>
  <si>
    <t>Corn lowercase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</si>
</sst>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name val="Calibri"/>
      <family val="2"/>
    </font>
    <font>
      <b/>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Body)"/>
    </font>
    <font>
      <sz val="12"/>
      <color theme="1"/>
      <name val="Calibri (Body)"/>
    </font>
    <font>
      <b/>
      <sz val="12"/>
      <name val="Calibri (Body)"/>
    </font>
    <font>
      <b/>
      <sz val="12"/>
      <name val="Calibri"/>
      <family val="2"/>
    </font>
    <font>
      <sz val="12"/>
      <color rgb="FFFF0000"/>
      <name val="Calibri (Body)"/>
    </font>
    <font>
      <b/>
      <sz val="12"/>
      <color rgb="FFFF0000"/>
      <name val="Calibri (Body)"/>
    </font>
    <font>
      <sz val="12"/>
      <color rgb="FFFF0000"/>
      <name val="Calibri"/>
      <family val="2"/>
      <scheme val="minor"/>
    </font>
    <font>
      <i/>
      <sz val="12"/>
      <color rgb="FF000000"/>
      <name val="Calibri"/>
      <family val="2"/>
      <scheme val="minor"/>
    </font>
    <font>
      <b/>
      <i/>
      <sz val="12"/>
      <color rgb="FF000000"/>
      <name val="Calibri"/>
      <family val="2"/>
      <scheme val="minor"/>
    </font>
    <font>
      <sz val="11"/>
      <color rgb="FFFF0000"/>
      <name val="Calibri"/>
      <family val="2"/>
      <scheme val="minor"/>
    </font>
    <font>
      <b/>
      <sz val="11"/>
      <color theme="1"/>
      <name val="Calibri"/>
      <family val="2"/>
      <scheme val="minor"/>
    </font>
    <font>
      <b/>
      <sz val="10"/>
      <color rgb="FF000000"/>
      <name val="Tahoma"/>
      <family val="2"/>
    </font>
    <font>
      <sz val="10"/>
      <color rgb="FF000000"/>
      <name val="Tahoma"/>
      <family val="2"/>
    </font>
    <font>
      <i/>
      <sz val="11"/>
      <color theme="1"/>
      <name val="Calibri"/>
      <family val="2"/>
      <scheme val="minor"/>
    </font>
    <font>
      <b/>
      <sz val="11"/>
      <color rgb="FF000000"/>
      <name val="Calibri"/>
      <family val="2"/>
      <scheme val="minor"/>
    </font>
    <font>
      <b/>
      <sz val="11"/>
      <name val="Calibri (Body)"/>
    </font>
    <font>
      <sz val="11"/>
      <color theme="1"/>
      <name val="Calibri (Body)"/>
    </font>
    <font>
      <b/>
      <sz val="11"/>
      <color rgb="FF000000"/>
      <name val="Calibri (Body)"/>
    </font>
    <font>
      <i/>
      <sz val="12"/>
      <color rgb="FFFF0000"/>
      <name val="Calibri"/>
      <family val="2"/>
      <scheme val="minor"/>
    </font>
    <font>
      <b/>
      <sz val="12"/>
      <color rgb="FFFF0000"/>
      <name val="Calibri"/>
      <family val="2"/>
      <scheme val="minor"/>
    </font>
    <font>
      <i/>
      <sz val="12"/>
      <color theme="1"/>
      <name val="Calibri"/>
      <family val="2"/>
      <scheme val="minor"/>
    </font>
  </fonts>
  <fills count="9">
    <fill>
      <patternFill patternType="none"/>
    </fill>
    <fill>
      <patternFill patternType="gray125"/>
    </fill>
    <fill>
      <patternFill patternType="solid">
        <fgColor rgb="FFF2F2F2"/>
        <bgColor rgb="FF000000"/>
      </patternFill>
    </fill>
    <fill>
      <patternFill patternType="solid">
        <fgColor theme="7" tint="0.79998168889431442"/>
        <bgColor indexed="64"/>
      </patternFill>
    </fill>
    <fill>
      <patternFill patternType="solid">
        <fgColor theme="7" tint="0.79998168889431442"/>
        <bgColor rgb="FF000000"/>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rgb="FFA6A6A6"/>
      </bottom>
      <diagonal/>
    </border>
    <border>
      <left/>
      <right style="thin">
        <color indexed="64"/>
      </right>
      <top/>
      <bottom/>
      <diagonal/>
    </border>
    <border>
      <left style="thin">
        <color indexed="64"/>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8">
    <xf numFmtId="0" fontId="0" fillId="0" borderId="0" xfId="0"/>
    <xf numFmtId="0" fontId="4" fillId="0" borderId="1" xfId="0" applyFont="1" applyBorder="1" applyAlignment="1">
      <alignment horizontal="center" vertical="top"/>
    </xf>
    <xf numFmtId="0" fontId="6" fillId="0" borderId="0" xfId="0" applyFont="1"/>
    <xf numFmtId="0" fontId="7" fillId="0" borderId="0" xfId="0" applyFont="1"/>
    <xf numFmtId="0" fontId="5" fillId="0" borderId="0" xfId="0" applyFont="1"/>
    <xf numFmtId="0" fontId="8" fillId="0" borderId="0" xfId="0" applyFont="1"/>
    <xf numFmtId="0" fontId="9" fillId="0" borderId="0" xfId="0" applyFont="1"/>
    <xf numFmtId="0" fontId="3" fillId="0" borderId="0" xfId="0" applyFont="1"/>
    <xf numFmtId="0" fontId="10" fillId="0" borderId="0" xfId="0" applyFont="1" applyAlignment="1">
      <alignment horizontal="center" vertical="top"/>
    </xf>
    <xf numFmtId="4" fontId="8" fillId="0" borderId="0" xfId="0" applyNumberFormat="1" applyFont="1" applyAlignment="1">
      <alignment horizontal="right"/>
    </xf>
    <xf numFmtId="0" fontId="8" fillId="0" borderId="0" xfId="0" applyFont="1" applyAlignment="1">
      <alignment horizontal="right"/>
    </xf>
    <xf numFmtId="4" fontId="5" fillId="0" borderId="0" xfId="0" applyNumberFormat="1" applyFont="1" applyAlignment="1">
      <alignment horizontal="center"/>
    </xf>
    <xf numFmtId="0" fontId="12" fillId="0" borderId="0" xfId="0" applyFont="1"/>
    <xf numFmtId="0" fontId="13" fillId="0" borderId="0" xfId="0" applyFont="1" applyAlignment="1">
      <alignment horizontal="center" vertical="top"/>
    </xf>
    <xf numFmtId="2" fontId="6" fillId="0" borderId="0" xfId="0" applyNumberFormat="1" applyFont="1"/>
    <xf numFmtId="0" fontId="14" fillId="0" borderId="0" xfId="0" applyFont="1"/>
    <xf numFmtId="0" fontId="7" fillId="2" borderId="0" xfId="0" applyFont="1" applyFill="1"/>
    <xf numFmtId="0" fontId="15" fillId="2" borderId="0" xfId="0" applyFont="1" applyFill="1"/>
    <xf numFmtId="0" fontId="6" fillId="3" borderId="0" xfId="0" applyFont="1" applyFill="1"/>
    <xf numFmtId="0" fontId="15" fillId="4" borderId="0" xfId="0" applyFont="1" applyFill="1"/>
    <xf numFmtId="0" fontId="7" fillId="5" borderId="0" xfId="0" applyFont="1" applyFill="1"/>
    <xf numFmtId="0" fontId="6" fillId="0" borderId="0" xfId="0" applyFont="1" applyAlignment="1">
      <alignment wrapText="1"/>
    </xf>
    <xf numFmtId="0" fontId="6" fillId="0" borderId="2" xfId="0" applyFont="1" applyBorder="1"/>
    <xf numFmtId="0" fontId="6" fillId="0" borderId="0" xfId="0" applyFont="1" applyAlignment="1">
      <alignment horizontal="right"/>
    </xf>
    <xf numFmtId="0" fontId="6" fillId="0" borderId="2" xfId="0" applyFont="1" applyBorder="1" applyAlignment="1">
      <alignment horizontal="left"/>
    </xf>
    <xf numFmtId="0" fontId="11" fillId="0" borderId="0" xfId="0" applyFont="1" applyAlignment="1">
      <alignment horizontal="left" vertical="top"/>
    </xf>
    <xf numFmtId="0" fontId="17" fillId="0" borderId="0" xfId="0" applyFont="1"/>
    <xf numFmtId="0" fontId="18" fillId="0" borderId="0" xfId="0" applyFont="1"/>
    <xf numFmtId="2" fontId="0" fillId="0" borderId="0" xfId="0" applyNumberFormat="1"/>
    <xf numFmtId="2" fontId="17" fillId="0" borderId="0" xfId="0" applyNumberFormat="1" applyFont="1"/>
    <xf numFmtId="2" fontId="5" fillId="0" borderId="0" xfId="0" applyNumberFormat="1" applyFont="1" applyAlignment="1">
      <alignment horizontal="center"/>
    </xf>
    <xf numFmtId="2" fontId="4" fillId="0" borderId="1" xfId="0" applyNumberFormat="1" applyFont="1" applyBorder="1" applyAlignment="1">
      <alignment horizontal="center" vertical="top"/>
    </xf>
    <xf numFmtId="1" fontId="0" fillId="0" borderId="0" xfId="0" applyNumberFormat="1"/>
    <xf numFmtId="0" fontId="0" fillId="6" borderId="0" xfId="0" applyFill="1"/>
    <xf numFmtId="0" fontId="0" fillId="0" borderId="4" xfId="0" applyBorder="1"/>
    <xf numFmtId="0" fontId="4" fillId="0" borderId="5" xfId="0" applyFont="1" applyBorder="1" applyAlignment="1">
      <alignment horizontal="center" vertical="top"/>
    </xf>
    <xf numFmtId="2" fontId="0" fillId="0" borderId="4" xfId="0" applyNumberFormat="1" applyBorder="1"/>
    <xf numFmtId="0" fontId="4" fillId="0" borderId="6" xfId="0" applyFont="1" applyBorder="1" applyAlignment="1">
      <alignment horizontal="center" vertical="top"/>
    </xf>
    <xf numFmtId="0" fontId="0" fillId="0" borderId="3" xfId="0" applyBorder="1"/>
    <xf numFmtId="0" fontId="18" fillId="0" borderId="0" xfId="0" applyFont="1" applyAlignment="1">
      <alignment horizontal="right" wrapText="1"/>
    </xf>
    <xf numFmtId="0" fontId="18" fillId="0" borderId="0" xfId="0" applyFont="1" applyAlignment="1">
      <alignment wrapText="1"/>
    </xf>
    <xf numFmtId="0" fontId="22" fillId="0" borderId="0" xfId="0" applyFont="1" applyAlignment="1">
      <alignment wrapText="1"/>
    </xf>
    <xf numFmtId="0" fontId="18" fillId="0" borderId="4" xfId="0" applyFont="1" applyBorder="1" applyAlignment="1">
      <alignment wrapText="1"/>
    </xf>
    <xf numFmtId="2" fontId="18" fillId="0" borderId="0" xfId="0" applyNumberFormat="1" applyFont="1"/>
    <xf numFmtId="0" fontId="0" fillId="7" borderId="0" xfId="0" applyFill="1"/>
    <xf numFmtId="2" fontId="0" fillId="7" borderId="0" xfId="0" applyNumberFormat="1" applyFill="1"/>
    <xf numFmtId="0" fontId="0" fillId="8" borderId="0" xfId="0" applyFill="1"/>
    <xf numFmtId="0" fontId="0" fillId="8" borderId="3" xfId="0" applyFill="1" applyBorder="1"/>
    <xf numFmtId="0" fontId="0" fillId="8" borderId="4" xfId="0" applyFill="1" applyBorder="1"/>
    <xf numFmtId="2" fontId="0" fillId="8" borderId="4" xfId="0" applyNumberFormat="1" applyFill="1" applyBorder="1"/>
    <xf numFmtId="2" fontId="0" fillId="8" borderId="0" xfId="0" applyNumberFormat="1" applyFill="1"/>
    <xf numFmtId="0" fontId="21" fillId="8" borderId="0" xfId="0" applyFont="1" applyFill="1"/>
    <xf numFmtId="0" fontId="23" fillId="0" borderId="0" xfId="0" applyFont="1" applyAlignment="1">
      <alignment horizontal="left" vertical="center"/>
    </xf>
    <xf numFmtId="1" fontId="23" fillId="0" borderId="0" xfId="0" applyNumberFormat="1" applyFont="1" applyAlignment="1">
      <alignment horizontal="left" vertical="center"/>
    </xf>
    <xf numFmtId="0" fontId="24" fillId="0" borderId="0" xfId="0" applyFont="1" applyAlignment="1">
      <alignment horizontal="left" vertical="center"/>
    </xf>
    <xf numFmtId="2" fontId="25" fillId="0" borderId="0" xfId="0" applyNumberFormat="1" applyFont="1" applyAlignment="1">
      <alignment horizontal="left" vertical="center" wrapText="1"/>
    </xf>
    <xf numFmtId="0" fontId="25" fillId="0" borderId="0" xfId="0" applyFont="1" applyAlignment="1">
      <alignment horizontal="left" vertical="center" wrapText="1"/>
    </xf>
    <xf numFmtId="0" fontId="0" fillId="0" borderId="7" xfId="0" applyBorder="1"/>
    <xf numFmtId="1" fontId="0" fillId="0" borderId="7" xfId="0" applyNumberFormat="1" applyBorder="1"/>
    <xf numFmtId="0" fontId="0" fillId="0" borderId="0" xfId="0" quotePrefix="1"/>
    <xf numFmtId="2" fontId="0" fillId="0" borderId="7" xfId="0" applyNumberFormat="1" applyBorder="1"/>
    <xf numFmtId="1" fontId="0" fillId="6" borderId="0" xfId="0" applyNumberFormat="1" applyFill="1"/>
    <xf numFmtId="1" fontId="0" fillId="6" borderId="7" xfId="0" applyNumberFormat="1" applyFill="1" applyBorder="1"/>
    <xf numFmtId="2" fontId="18" fillId="0" borderId="0" xfId="0" applyNumberFormat="1" applyFont="1" applyAlignment="1">
      <alignment horizontal="right" wrapText="1"/>
    </xf>
    <xf numFmtId="2" fontId="12" fillId="0" borderId="0" xfId="0" applyNumberFormat="1" applyFont="1"/>
    <xf numFmtId="2" fontId="14" fillId="0" borderId="0" xfId="0" applyNumberFormat="1" applyFont="1"/>
    <xf numFmtId="0" fontId="15" fillId="3" borderId="0" xfId="0" applyFont="1" applyFill="1"/>
    <xf numFmtId="0" fontId="5" fillId="0" borderId="0" xfId="0" applyFont="1" applyAlignment="1">
      <alignment horizontal="right"/>
    </xf>
    <xf numFmtId="1" fontId="23" fillId="6" borderId="0" xfId="0" applyNumberFormat="1" applyFont="1" applyFill="1" applyAlignment="1">
      <alignment horizontal="left" vertical="center" wrapText="1"/>
    </xf>
    <xf numFmtId="0" fontId="18" fillId="3" borderId="0" xfId="0" applyFont="1" applyFill="1"/>
    <xf numFmtId="1" fontId="18" fillId="3" borderId="0" xfId="0" applyNumberFormat="1" applyFont="1" applyFill="1"/>
    <xf numFmtId="2" fontId="18" fillId="3" borderId="0" xfId="0" applyNumberFormat="1" applyFont="1" applyFill="1"/>
    <xf numFmtId="0" fontId="0" fillId="3" borderId="0" xfId="0" applyFill="1"/>
    <xf numFmtId="1" fontId="0" fillId="3" borderId="0" xfId="0" applyNumberFormat="1" applyFill="1"/>
    <xf numFmtId="2" fontId="0" fillId="3" borderId="0" xfId="0" applyNumberFormat="1" applyFill="1"/>
    <xf numFmtId="0" fontId="6" fillId="5" borderId="8" xfId="0" applyFont="1" applyFill="1" applyBorder="1"/>
    <xf numFmtId="2" fontId="7" fillId="5" borderId="9" xfId="0" applyNumberFormat="1" applyFont="1" applyFill="1" applyBorder="1" applyAlignment="1">
      <alignment horizontal="right"/>
    </xf>
    <xf numFmtId="0" fontId="14" fillId="5" borderId="9" xfId="0" applyFont="1" applyFill="1" applyBorder="1"/>
    <xf numFmtId="0" fontId="15" fillId="2" borderId="11" xfId="0" applyFont="1" applyFill="1" applyBorder="1"/>
    <xf numFmtId="2" fontId="2" fillId="0" borderId="0" xfId="0" applyNumberFormat="1" applyFont="1"/>
    <xf numFmtId="0" fontId="2" fillId="0" borderId="0" xfId="0" applyFont="1"/>
    <xf numFmtId="0" fontId="15" fillId="4" borderId="11" xfId="0" applyFont="1" applyFill="1" applyBorder="1"/>
    <xf numFmtId="0" fontId="6" fillId="0" borderId="11" xfId="0" applyFont="1" applyBorder="1"/>
    <xf numFmtId="10" fontId="15" fillId="2" borderId="11" xfId="0" applyNumberFormat="1" applyFont="1" applyFill="1" applyBorder="1"/>
    <xf numFmtId="0" fontId="26" fillId="0" borderId="0" xfId="0" applyFont="1"/>
    <xf numFmtId="10" fontId="15" fillId="4" borderId="13" xfId="0" applyNumberFormat="1" applyFont="1" applyFill="1" applyBorder="1"/>
    <xf numFmtId="0" fontId="14" fillId="0" borderId="14" xfId="0" applyFont="1" applyBorder="1"/>
    <xf numFmtId="4" fontId="7" fillId="0" borderId="0" xfId="0" applyNumberFormat="1" applyFont="1" applyAlignment="1">
      <alignment horizontal="right"/>
    </xf>
    <xf numFmtId="0" fontId="7" fillId="0" borderId="0" xfId="0" applyFont="1" applyAlignment="1">
      <alignment horizontal="right"/>
    </xf>
    <xf numFmtId="2" fontId="7" fillId="0" borderId="0" xfId="0" applyNumberFormat="1" applyFont="1" applyAlignment="1">
      <alignment horizontal="right"/>
    </xf>
    <xf numFmtId="2" fontId="27" fillId="0" borderId="0" xfId="0" applyNumberFormat="1" applyFont="1" applyAlignment="1">
      <alignment horizontal="right"/>
    </xf>
    <xf numFmtId="4" fontId="5" fillId="0" borderId="0" xfId="0" applyNumberFormat="1" applyFont="1" applyAlignment="1">
      <alignment horizontal="right"/>
    </xf>
    <xf numFmtId="2" fontId="5" fillId="0" borderId="0" xfId="0" applyNumberFormat="1" applyFont="1"/>
    <xf numFmtId="0" fontId="5" fillId="5" borderId="0" xfId="0" applyFont="1" applyFill="1" applyAlignment="1">
      <alignment horizontal="right"/>
    </xf>
    <xf numFmtId="0" fontId="5" fillId="5" borderId="0" xfId="0" applyFont="1" applyFill="1" applyAlignment="1">
      <alignment horizontal="left"/>
    </xf>
    <xf numFmtId="2" fontId="14" fillId="5" borderId="0" xfId="0" applyNumberFormat="1" applyFont="1" applyFill="1"/>
    <xf numFmtId="2" fontId="5" fillId="0" borderId="0" xfId="0" applyNumberFormat="1" applyFont="1" applyAlignment="1">
      <alignment horizontal="center" vertical="center" wrapText="1"/>
    </xf>
    <xf numFmtId="0" fontId="28" fillId="5" borderId="0" xfId="0" applyFont="1" applyFill="1"/>
    <xf numFmtId="0" fontId="1" fillId="0" borderId="0" xfId="0" applyFont="1"/>
    <xf numFmtId="11" fontId="12" fillId="0" borderId="0" xfId="0" applyNumberFormat="1" applyFont="1"/>
    <xf numFmtId="0" fontId="1" fillId="5" borderId="0" xfId="0" applyFont="1" applyFill="1"/>
    <xf numFmtId="2" fontId="1" fillId="5" borderId="0" xfId="0" applyNumberFormat="1" applyFont="1" applyFill="1"/>
    <xf numFmtId="2" fontId="1" fillId="0" borderId="0" xfId="0" applyNumberFormat="1" applyFont="1"/>
    <xf numFmtId="1" fontId="1" fillId="0" borderId="0" xfId="0" applyNumberFormat="1" applyFont="1"/>
    <xf numFmtId="1" fontId="1" fillId="5" borderId="0" xfId="0" applyNumberFormat="1" applyFont="1" applyFill="1"/>
    <xf numFmtId="0" fontId="1" fillId="3" borderId="0" xfId="0" applyFont="1" applyFill="1"/>
    <xf numFmtId="2" fontId="1" fillId="3" borderId="0" xfId="0" applyNumberFormat="1" applyFont="1" applyFill="1"/>
    <xf numFmtId="1" fontId="1" fillId="3" borderId="0" xfId="0" applyNumberFormat="1" applyFont="1" applyFill="1"/>
    <xf numFmtId="4" fontId="1" fillId="5" borderId="0" xfId="0" applyNumberFormat="1" applyFont="1" applyFill="1"/>
    <xf numFmtId="0" fontId="1" fillId="5" borderId="9" xfId="0" applyFont="1" applyFill="1" applyBorder="1"/>
    <xf numFmtId="0" fontId="1" fillId="5" borderId="10" xfId="0" applyFont="1" applyFill="1" applyBorder="1"/>
    <xf numFmtId="0" fontId="1" fillId="0" borderId="12" xfId="0" applyFont="1" applyBorder="1"/>
    <xf numFmtId="10" fontId="1" fillId="0" borderId="0" xfId="0" applyNumberFormat="1" applyFont="1"/>
    <xf numFmtId="10" fontId="1" fillId="0" borderId="14" xfId="0" applyNumberFormat="1" applyFont="1" applyBorder="1"/>
    <xf numFmtId="0" fontId="1" fillId="0" borderId="14" xfId="0" applyFont="1" applyBorder="1"/>
    <xf numFmtId="0" fontId="1" fillId="0" borderId="15" xfId="0" applyFont="1" applyBorder="1"/>
    <xf numFmtId="0" fontId="1" fillId="8" borderId="0" xfId="0" applyFont="1" applyFill="1"/>
    <xf numFmtId="0" fontId="5" fillId="5"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5012-A6BE-C547-B235-D24B6BC700E1}">
  <dimension ref="A1:I171"/>
  <sheetViews>
    <sheetView zoomScale="85" workbookViewId="0">
      <pane xSplit="1" ySplit="1" topLeftCell="B2" activePane="bottomRight" state="frozen"/>
      <selection pane="topRight" activeCell="B1" sqref="B1"/>
      <selection pane="bottomLeft" activeCell="A2" sqref="A2"/>
      <selection pane="bottomRight" activeCell="F47" sqref="F47"/>
    </sheetView>
  </sheetViews>
  <sheetFormatPr defaultColWidth="10.81640625" defaultRowHeight="15.5"/>
  <cols>
    <col min="1" max="1" width="78.26953125" style="80" bestFit="1" customWidth="1"/>
    <col min="2" max="2" width="11" style="80" bestFit="1" customWidth="1"/>
    <col min="3" max="3" width="9.7265625" style="80" bestFit="1" customWidth="1"/>
    <col min="4" max="4" width="13" style="80" bestFit="1" customWidth="1"/>
    <col min="5" max="5" width="20.1796875" style="80" bestFit="1" customWidth="1"/>
    <col min="6" max="7" width="30.81640625" style="79" bestFit="1" customWidth="1"/>
    <col min="8" max="8" width="9.7265625" style="65" bestFit="1" customWidth="1"/>
    <col min="9" max="16384" width="10.81640625" style="80"/>
  </cols>
  <sheetData>
    <row r="1" spans="1:9">
      <c r="A1" s="3" t="s">
        <v>0</v>
      </c>
      <c r="B1" s="87" t="s">
        <v>1</v>
      </c>
      <c r="C1" s="88" t="s">
        <v>2</v>
      </c>
      <c r="D1" s="88" t="s">
        <v>3</v>
      </c>
      <c r="E1" s="2"/>
      <c r="F1" s="89" t="s">
        <v>4</v>
      </c>
      <c r="G1" s="89" t="s">
        <v>5</v>
      </c>
      <c r="H1" s="90" t="s">
        <v>6</v>
      </c>
      <c r="I1" s="4" t="s">
        <v>7</v>
      </c>
    </row>
    <row r="2" spans="1:9">
      <c r="A2" s="2"/>
      <c r="B2" s="2"/>
      <c r="C2" s="2"/>
      <c r="D2" s="2"/>
      <c r="E2" s="2"/>
      <c r="F2" s="14"/>
      <c r="G2" s="14"/>
      <c r="I2" s="15"/>
    </row>
    <row r="3" spans="1:9">
      <c r="A3" s="3" t="s">
        <v>8</v>
      </c>
      <c r="B3" s="2"/>
      <c r="C3" s="2"/>
      <c r="D3" s="2"/>
      <c r="E3" s="2"/>
      <c r="F3" s="14"/>
      <c r="G3" s="14"/>
      <c r="I3" s="15"/>
    </row>
    <row r="4" spans="1:9">
      <c r="A4" s="16" t="s">
        <v>9</v>
      </c>
      <c r="B4" s="100"/>
      <c r="C4" s="100"/>
      <c r="D4" s="100"/>
      <c r="E4" s="100"/>
      <c r="F4" s="101"/>
      <c r="G4" s="101"/>
      <c r="I4" s="98"/>
    </row>
    <row r="5" spans="1:9">
      <c r="A5" s="2" t="s">
        <v>10</v>
      </c>
      <c r="B5" s="98">
        <f>INT(F5)</f>
        <v>18</v>
      </c>
      <c r="C5" s="98">
        <f>INT((F5-INT(F5))*20)</f>
        <v>11</v>
      </c>
      <c r="D5" s="98">
        <f>ROUND((F5-INT(F5) - (INT((F5 - INT(F5))*20) /20)) * 240, 0)</f>
        <v>7</v>
      </c>
      <c r="E5" s="98"/>
      <c r="F5" s="102">
        <f>'Adderbury Receipts'!F4</f>
        <v>18.579999999999998</v>
      </c>
      <c r="G5" s="102"/>
      <c r="I5" s="98"/>
    </row>
    <row r="6" spans="1:9">
      <c r="A6" s="2" t="s">
        <v>11</v>
      </c>
      <c r="B6" s="98">
        <f t="shared" ref="B6:B12" si="0">INT(F6)</f>
        <v>25</v>
      </c>
      <c r="C6" s="98">
        <f t="shared" ref="C6:C12" si="1">INT((F6-INT(F6))*20)</f>
        <v>15</v>
      </c>
      <c r="D6" s="98">
        <f t="shared" ref="D6:D12" si="2">ROUND((F6-INT(F6) - (INT((F6 - INT(F6))*20) /20)) * 240, 0)</f>
        <v>2</v>
      </c>
      <c r="E6" s="98"/>
      <c r="F6" s="102">
        <f>'Adderbury Receipts'!F11</f>
        <v>25.76</v>
      </c>
      <c r="G6" s="102"/>
      <c r="I6" s="98"/>
    </row>
    <row r="7" spans="1:9">
      <c r="A7" s="2" t="s">
        <v>12</v>
      </c>
      <c r="B7" s="98">
        <f t="shared" si="0"/>
        <v>3</v>
      </c>
      <c r="C7" s="98">
        <f t="shared" si="1"/>
        <v>11</v>
      </c>
      <c r="D7" s="98">
        <f t="shared" si="2"/>
        <v>7</v>
      </c>
      <c r="E7" s="98"/>
      <c r="F7" s="102">
        <f>'Adderbury Receipts'!F22</f>
        <v>3.58</v>
      </c>
      <c r="G7" s="102"/>
      <c r="I7" s="98"/>
    </row>
    <row r="8" spans="1:9">
      <c r="A8" s="2" t="s">
        <v>13</v>
      </c>
      <c r="B8" s="98">
        <f t="shared" si="0"/>
        <v>0</v>
      </c>
      <c r="C8" s="98">
        <f t="shared" si="1"/>
        <v>10</v>
      </c>
      <c r="D8" s="98">
        <f t="shared" si="2"/>
        <v>0</v>
      </c>
      <c r="E8" s="98"/>
      <c r="F8" s="102">
        <f>'Adderbury Receipts'!F26</f>
        <v>0.5</v>
      </c>
      <c r="G8" s="102"/>
      <c r="I8" s="98"/>
    </row>
    <row r="9" spans="1:9">
      <c r="A9" s="2" t="s">
        <v>14</v>
      </c>
      <c r="B9" s="98">
        <f>'Adderbury Receipts'!B30</f>
        <v>21</v>
      </c>
      <c r="C9" s="98">
        <f>'Adderbury Receipts'!C30</f>
        <v>13</v>
      </c>
      <c r="D9" s="98">
        <f>'Adderbury Receipts'!D30</f>
        <v>5.5</v>
      </c>
      <c r="E9" s="98"/>
      <c r="F9" s="102">
        <f>'Adderbury Receipts'!F30</f>
        <v>21.67</v>
      </c>
      <c r="G9" s="102"/>
      <c r="I9" s="98"/>
    </row>
    <row r="10" spans="1:9">
      <c r="A10" s="2" t="s">
        <v>15</v>
      </c>
      <c r="B10" s="98">
        <f t="shared" si="0"/>
        <v>0</v>
      </c>
      <c r="C10" s="98">
        <f t="shared" si="1"/>
        <v>1</v>
      </c>
      <c r="D10" s="98">
        <f t="shared" si="2"/>
        <v>2</v>
      </c>
      <c r="E10" s="98"/>
      <c r="F10" s="102">
        <f>'Adderbury Receipts'!F72</f>
        <v>0.06</v>
      </c>
      <c r="G10" s="102"/>
      <c r="I10" s="98"/>
    </row>
    <row r="11" spans="1:9">
      <c r="A11" s="2" t="s">
        <v>16</v>
      </c>
      <c r="B11" s="98">
        <f t="shared" si="0"/>
        <v>17</v>
      </c>
      <c r="C11" s="98">
        <f t="shared" si="1"/>
        <v>11</v>
      </c>
      <c r="D11" s="98">
        <f t="shared" si="2"/>
        <v>0</v>
      </c>
      <c r="E11" s="98"/>
      <c r="F11" s="102">
        <f>'Adderbury Receipts'!F64</f>
        <v>17.55</v>
      </c>
      <c r="G11" s="102"/>
      <c r="I11" s="98"/>
    </row>
    <row r="12" spans="1:9">
      <c r="A12" s="2" t="s">
        <v>17</v>
      </c>
      <c r="B12" s="98">
        <f t="shared" si="0"/>
        <v>35</v>
      </c>
      <c r="C12" s="98">
        <f t="shared" si="1"/>
        <v>15</v>
      </c>
      <c r="D12" s="98">
        <f t="shared" si="2"/>
        <v>10</v>
      </c>
      <c r="E12" s="98"/>
      <c r="F12" s="102">
        <f>'Adderbury Receipts'!F81</f>
        <v>35.790000000000013</v>
      </c>
      <c r="G12" s="102"/>
      <c r="I12" s="98"/>
    </row>
    <row r="13" spans="1:9">
      <c r="A13" s="2" t="s">
        <v>18</v>
      </c>
      <c r="B13" s="98">
        <f>INT(F13)</f>
        <v>3</v>
      </c>
      <c r="C13" s="98">
        <f>INT((F13-INT(F13))*20)</f>
        <v>0</v>
      </c>
      <c r="D13" s="98">
        <f>ROUND((F13-INT(F13) - (INT((F13 - INT(F13))*20) /20)) * 240, 0)</f>
        <v>0</v>
      </c>
      <c r="E13" s="98"/>
      <c r="F13" s="102">
        <f>'Adderbury Receipts'!F87</f>
        <v>3</v>
      </c>
      <c r="G13" s="102"/>
      <c r="I13" s="98"/>
    </row>
    <row r="14" spans="1:9">
      <c r="A14" s="2" t="s">
        <v>19</v>
      </c>
      <c r="B14" s="98">
        <f>INT(F14)</f>
        <v>1</v>
      </c>
      <c r="C14" s="98">
        <f>INT((F14-INT(F14))*20)</f>
        <v>12</v>
      </c>
      <c r="D14" s="98">
        <f>ROUND((F14-INT(F14) - (INT((F14 - INT(F14))*20) /20)) * 240, 0)</f>
        <v>10</v>
      </c>
      <c r="E14" s="98"/>
      <c r="F14" s="102">
        <f>'Adderbury Receipts'!F94</f>
        <v>1.64</v>
      </c>
      <c r="G14" s="102"/>
      <c r="I14" s="98"/>
    </row>
    <row r="15" spans="1:9">
      <c r="A15" s="17" t="s">
        <v>20</v>
      </c>
      <c r="B15" s="100">
        <f>B5+B6-B7-B8+B10+B11+B12+B13+B14</f>
        <v>96</v>
      </c>
      <c r="C15" s="100">
        <f t="shared" ref="C15:D15" si="3">C5+C6-C7-C8+C10+C11+C12+C13+C14</f>
        <v>44</v>
      </c>
      <c r="D15" s="100">
        <f t="shared" si="3"/>
        <v>24</v>
      </c>
      <c r="E15" s="100"/>
      <c r="F15" s="101">
        <f>F5+F9+F10+F11+F12+F13+F14</f>
        <v>98.29</v>
      </c>
      <c r="G15" s="101"/>
      <c r="I15" s="98"/>
    </row>
    <row r="16" spans="1:9">
      <c r="A16" s="17" t="s">
        <v>21</v>
      </c>
      <c r="B16" s="100">
        <f>B6-B7-B8+B10+B11+B12+B13+B14</f>
        <v>78</v>
      </c>
      <c r="C16" s="100">
        <f>C6-C7-C8+C10+C11+C12+C13+C14</f>
        <v>33</v>
      </c>
      <c r="D16" s="100">
        <f>D6-D7-D8+D10+D11+D12+D13+D14</f>
        <v>17</v>
      </c>
      <c r="E16" s="100"/>
      <c r="F16" s="101">
        <f>F9+F10+F11+F12+F13+F14</f>
        <v>79.710000000000022</v>
      </c>
      <c r="G16" s="101"/>
      <c r="I16" s="98"/>
    </row>
    <row r="17" spans="1:9">
      <c r="A17" s="17" t="s">
        <v>22</v>
      </c>
      <c r="B17" s="100">
        <f>'Adderbury Receipts'!B99</f>
        <v>79</v>
      </c>
      <c r="C17" s="100">
        <f>'Adderbury Receipts'!C99</f>
        <v>13</v>
      </c>
      <c r="D17" s="100">
        <f>'Adderbury Receipts'!D99</f>
        <v>7</v>
      </c>
      <c r="E17" s="100"/>
      <c r="F17" s="101">
        <f>'Adderbury Receipts'!F99</f>
        <v>79.680000000000007</v>
      </c>
      <c r="G17" s="101"/>
      <c r="H17" s="65">
        <f>F17-F16</f>
        <v>-3.0000000000015348E-2</v>
      </c>
      <c r="I17" s="98"/>
    </row>
    <row r="18" spans="1:9">
      <c r="A18" s="17" t="s">
        <v>23</v>
      </c>
      <c r="B18" s="100"/>
      <c r="C18" s="100"/>
      <c r="D18" s="100"/>
      <c r="E18" s="100"/>
      <c r="F18" s="101"/>
      <c r="G18" s="101"/>
      <c r="I18" s="98" t="s">
        <v>24</v>
      </c>
    </row>
    <row r="19" spans="1:9">
      <c r="A19" s="2"/>
      <c r="B19" s="98"/>
      <c r="C19" s="98"/>
      <c r="D19" s="98"/>
      <c r="E19" s="98"/>
      <c r="F19" s="102"/>
      <c r="G19" s="102"/>
      <c r="I19" s="98"/>
    </row>
    <row r="20" spans="1:9">
      <c r="A20" s="2"/>
      <c r="B20" s="98"/>
      <c r="C20" s="98"/>
      <c r="D20" s="98"/>
      <c r="E20" s="98"/>
      <c r="F20" s="102"/>
      <c r="G20" s="102"/>
      <c r="I20" s="98"/>
    </row>
    <row r="21" spans="1:9">
      <c r="A21" s="16" t="s">
        <v>25</v>
      </c>
      <c r="B21" s="100"/>
      <c r="C21" s="100"/>
      <c r="D21" s="100"/>
      <c r="E21" s="100"/>
      <c r="F21" s="101"/>
      <c r="G21" s="101"/>
      <c r="I21" s="98"/>
    </row>
    <row r="22" spans="1:9">
      <c r="A22" s="2" t="s">
        <v>26</v>
      </c>
      <c r="B22" s="103">
        <f>INT(F22)</f>
        <v>3</v>
      </c>
      <c r="C22" s="98">
        <f>INT((F22-INT(F22))*20)</f>
        <v>10</v>
      </c>
      <c r="D22" s="98">
        <f>ROUND((F22-INT(F22) - (INT((F22 - INT(F22))*20) /20)) * 240, 0)</f>
        <v>9</v>
      </c>
      <c r="E22" s="98"/>
      <c r="F22" s="102">
        <f>'Adderbury Expenses'!F11</f>
        <v>3.5387499999999998</v>
      </c>
      <c r="G22" s="102"/>
      <c r="I22" s="98"/>
    </row>
    <row r="23" spans="1:9">
      <c r="A23" s="2" t="s">
        <v>27</v>
      </c>
      <c r="B23" s="103"/>
      <c r="C23" s="98"/>
      <c r="D23" s="98"/>
      <c r="E23" s="98"/>
      <c r="F23" s="102"/>
      <c r="G23" s="102"/>
      <c r="I23" s="98" t="s">
        <v>28</v>
      </c>
    </row>
    <row r="24" spans="1:9">
      <c r="A24" s="2" t="s">
        <v>29</v>
      </c>
      <c r="B24" s="103">
        <f t="shared" ref="B24:B33" si="4">INT(F24)</f>
        <v>1</v>
      </c>
      <c r="C24" s="98">
        <f t="shared" ref="C24:C33" si="5">INT((F24-INT(F24))*20)</f>
        <v>4</v>
      </c>
      <c r="D24" s="98">
        <f t="shared" ref="D24:D32" si="6">ROUND((F24-INT(F24) - (INT((F24 - INT(F24))*20) /20)) * 240, 0)</f>
        <v>2</v>
      </c>
      <c r="E24" s="98"/>
      <c r="F24" s="102">
        <f>'Adderbury Expenses'!F25</f>
        <v>1.21</v>
      </c>
      <c r="G24" s="102"/>
      <c r="I24" s="98"/>
    </row>
    <row r="25" spans="1:9">
      <c r="A25" s="2" t="s">
        <v>30</v>
      </c>
      <c r="B25" s="103">
        <f t="shared" si="4"/>
        <v>0</v>
      </c>
      <c r="C25" s="98">
        <f t="shared" si="5"/>
        <v>2</v>
      </c>
      <c r="D25" s="98">
        <f t="shared" si="6"/>
        <v>9</v>
      </c>
      <c r="E25" s="98"/>
      <c r="F25" s="102">
        <f>'Adderbury Expenses'!F67</f>
        <v>0.13874999999999998</v>
      </c>
      <c r="G25" s="102"/>
      <c r="I25" s="98"/>
    </row>
    <row r="26" spans="1:9">
      <c r="A26" s="2" t="s">
        <v>31</v>
      </c>
      <c r="B26" s="103"/>
      <c r="C26" s="98"/>
      <c r="D26" s="98"/>
      <c r="E26" s="98"/>
      <c r="F26" s="102"/>
      <c r="G26" s="102"/>
      <c r="I26" s="98" t="s">
        <v>28</v>
      </c>
    </row>
    <row r="27" spans="1:9">
      <c r="A27" s="2" t="s">
        <v>32</v>
      </c>
      <c r="B27" s="103">
        <f t="shared" si="4"/>
        <v>1</v>
      </c>
      <c r="C27" s="98">
        <f t="shared" si="5"/>
        <v>6</v>
      </c>
      <c r="D27" s="98">
        <f t="shared" si="6"/>
        <v>0</v>
      </c>
      <c r="E27" s="98"/>
      <c r="F27" s="102">
        <f>'Adderbury Expenses'!F59</f>
        <v>1.3</v>
      </c>
      <c r="G27" s="102"/>
      <c r="I27" s="98"/>
    </row>
    <row r="28" spans="1:9">
      <c r="A28" s="2" t="s">
        <v>33</v>
      </c>
      <c r="B28" s="103">
        <f t="shared" si="4"/>
        <v>0</v>
      </c>
      <c r="C28" s="98">
        <f t="shared" si="5"/>
        <v>18</v>
      </c>
      <c r="D28" s="98">
        <f t="shared" si="6"/>
        <v>2</v>
      </c>
      <c r="E28" s="98"/>
      <c r="F28" s="102">
        <f>'Adderbury Expenses'!F50</f>
        <v>0.91000000000000014</v>
      </c>
      <c r="G28" s="102"/>
      <c r="I28" s="98"/>
    </row>
    <row r="29" spans="1:9">
      <c r="A29" s="2" t="s">
        <v>34</v>
      </c>
      <c r="B29" s="103">
        <f t="shared" si="4"/>
        <v>3</v>
      </c>
      <c r="C29" s="98">
        <f t="shared" si="5"/>
        <v>13</v>
      </c>
      <c r="D29" s="98">
        <f t="shared" si="6"/>
        <v>0</v>
      </c>
      <c r="E29" s="98"/>
      <c r="F29" s="102">
        <f>'Adderbury Expenses'!F77</f>
        <v>3.6499999999999995</v>
      </c>
      <c r="G29" s="102"/>
      <c r="I29" s="98"/>
    </row>
    <row r="30" spans="1:9">
      <c r="A30" s="2" t="s">
        <v>35</v>
      </c>
      <c r="B30" s="103">
        <f t="shared" si="4"/>
        <v>1</v>
      </c>
      <c r="C30" s="98">
        <f t="shared" si="5"/>
        <v>2</v>
      </c>
      <c r="D30" s="98">
        <f t="shared" si="6"/>
        <v>2</v>
      </c>
      <c r="E30" s="98"/>
      <c r="F30" s="102">
        <f>'Adderbury Expenses'!F81</f>
        <v>1.1100000000000001</v>
      </c>
      <c r="G30" s="102"/>
      <c r="I30" s="98"/>
    </row>
    <row r="31" spans="1:9">
      <c r="A31" s="2" t="s">
        <v>36</v>
      </c>
      <c r="B31" s="103">
        <f t="shared" si="4"/>
        <v>0</v>
      </c>
      <c r="C31" s="98">
        <f t="shared" si="5"/>
        <v>16</v>
      </c>
      <c r="D31" s="98">
        <f t="shared" si="6"/>
        <v>7</v>
      </c>
      <c r="E31" s="98"/>
      <c r="F31" s="102">
        <f>'Adderbury Expenses'!F88</f>
        <v>0.83</v>
      </c>
      <c r="G31" s="102"/>
      <c r="I31" s="98"/>
    </row>
    <row r="32" spans="1:9">
      <c r="A32" s="2" t="s">
        <v>37</v>
      </c>
      <c r="B32" s="103">
        <f t="shared" si="4"/>
        <v>0</v>
      </c>
      <c r="C32" s="98">
        <f t="shared" si="5"/>
        <v>19</v>
      </c>
      <c r="D32" s="98">
        <f t="shared" si="6"/>
        <v>5</v>
      </c>
      <c r="E32" s="98"/>
      <c r="F32" s="102">
        <f>'Adderbury Expenses'!F38</f>
        <v>0.97</v>
      </c>
      <c r="G32" s="102"/>
      <c r="I32" s="98"/>
    </row>
    <row r="33" spans="1:9">
      <c r="A33" s="2" t="s">
        <v>38</v>
      </c>
      <c r="B33" s="103">
        <f t="shared" si="4"/>
        <v>2</v>
      </c>
      <c r="C33" s="98">
        <f t="shared" si="5"/>
        <v>10</v>
      </c>
      <c r="D33" s="98">
        <f>ROUND((F33-INT(F33) - (INT((F33 - INT(F33))*20) /20)) * 240, 0)</f>
        <v>5</v>
      </c>
      <c r="E33" s="98"/>
      <c r="F33" s="102">
        <f>'Adderbury Expenses'!F96</f>
        <v>2.52</v>
      </c>
      <c r="G33" s="102"/>
      <c r="I33" s="98"/>
    </row>
    <row r="34" spans="1:9">
      <c r="A34" s="17" t="s">
        <v>39</v>
      </c>
      <c r="B34" s="104">
        <f>SUM(B22:B33)</f>
        <v>11</v>
      </c>
      <c r="C34" s="104">
        <f>SUM(C22:C33)</f>
        <v>100</v>
      </c>
      <c r="D34" s="104">
        <f>SUM(D22:D33)</f>
        <v>41</v>
      </c>
      <c r="E34" s="104"/>
      <c r="F34" s="101">
        <f>SUM(F22:F33)</f>
        <v>16.177499999999998</v>
      </c>
      <c r="G34" s="101"/>
      <c r="I34" s="98"/>
    </row>
    <row r="35" spans="1:9">
      <c r="A35" s="17" t="s">
        <v>40</v>
      </c>
      <c r="B35" s="104">
        <f>'Adderbury Expenses'!B98</f>
        <v>15</v>
      </c>
      <c r="C35" s="104">
        <f>'Adderbury Expenses'!C98</f>
        <v>12</v>
      </c>
      <c r="D35" s="104">
        <f>'Adderbury Expenses'!D98</f>
        <v>9.75</v>
      </c>
      <c r="E35" s="104"/>
      <c r="F35" s="101">
        <f>'Adderbury Expenses'!F98</f>
        <v>15.64</v>
      </c>
      <c r="G35" s="101"/>
      <c r="H35" s="65">
        <f>F35-F34</f>
        <v>-0.53749999999999787</v>
      </c>
      <c r="I35" s="98" t="s">
        <v>41</v>
      </c>
    </row>
    <row r="36" spans="1:9">
      <c r="A36" s="97" t="s">
        <v>42</v>
      </c>
      <c r="B36" s="104"/>
      <c r="C36" s="100"/>
      <c r="D36" s="100"/>
      <c r="E36" s="100"/>
      <c r="F36" s="101">
        <f>'Adderbury Expenses'!F114</f>
        <v>4.0474999999999994</v>
      </c>
      <c r="G36" s="101"/>
      <c r="I36" s="98"/>
    </row>
    <row r="37" spans="1:9">
      <c r="A37" s="97" t="s">
        <v>43</v>
      </c>
      <c r="B37" s="104"/>
      <c r="C37" s="100"/>
      <c r="D37" s="100"/>
      <c r="E37" s="100"/>
      <c r="F37" s="101">
        <f>'Adderbury Expenses'!F115</f>
        <v>4.0474999999999994</v>
      </c>
      <c r="G37" s="101"/>
      <c r="I37" s="98"/>
    </row>
    <row r="38" spans="1:9">
      <c r="A38" s="2"/>
      <c r="B38" s="103"/>
      <c r="C38" s="98"/>
      <c r="D38" s="98"/>
      <c r="E38" s="98"/>
      <c r="F38" s="102"/>
      <c r="G38" s="102"/>
      <c r="I38" s="98"/>
    </row>
    <row r="39" spans="1:9">
      <c r="A39" s="18" t="s">
        <v>44</v>
      </c>
      <c r="B39" s="105"/>
      <c r="C39" s="105"/>
      <c r="D39" s="105"/>
      <c r="E39" s="105"/>
      <c r="F39" s="106">
        <f>F16-F34</f>
        <v>63.532500000000027</v>
      </c>
      <c r="G39" s="106"/>
      <c r="I39" s="98"/>
    </row>
    <row r="40" spans="1:9">
      <c r="A40" s="18" t="s">
        <v>45</v>
      </c>
      <c r="B40" s="107">
        <f>'Adderbury Expenses'!B101</f>
        <v>64</v>
      </c>
      <c r="C40" s="107">
        <f>'Adderbury Expenses'!C101</f>
        <v>0</v>
      </c>
      <c r="D40" s="107">
        <f>'Adderbury Expenses'!D101</f>
        <v>9.25</v>
      </c>
      <c r="E40" s="107"/>
      <c r="F40" s="106">
        <f>'Adderbury Expenses'!F101</f>
        <v>64.040000000000006</v>
      </c>
      <c r="G40" s="106"/>
      <c r="H40" s="65">
        <f>F40-F39</f>
        <v>0.50749999999997897</v>
      </c>
      <c r="I40" s="98"/>
    </row>
    <row r="41" spans="1:9">
      <c r="A41" s="2"/>
      <c r="B41" s="103"/>
      <c r="C41" s="98"/>
      <c r="D41" s="98"/>
      <c r="E41" s="98"/>
      <c r="F41" s="102"/>
      <c r="G41" s="102"/>
      <c r="I41" s="98"/>
    </row>
    <row r="42" spans="1:9">
      <c r="A42" s="18" t="s">
        <v>46</v>
      </c>
      <c r="B42" s="107">
        <f>'Adderbury Expenses'!B104</f>
        <v>1</v>
      </c>
      <c r="C42" s="107">
        <f>'Adderbury Expenses'!C104</f>
        <v>15</v>
      </c>
      <c r="D42" s="107">
        <f>'Adderbury Expenses'!D104</f>
        <v>5</v>
      </c>
      <c r="E42" s="107"/>
      <c r="F42" s="106">
        <f>'Adderbury Expenses'!F104</f>
        <v>1.77</v>
      </c>
      <c r="G42" s="106"/>
      <c r="I42" s="98"/>
    </row>
    <row r="43" spans="1:9">
      <c r="A43" s="18" t="s">
        <v>47</v>
      </c>
      <c r="B43" s="107">
        <f>'Adderbury Expenses'!B107</f>
        <v>46</v>
      </c>
      <c r="C43" s="107">
        <f>'Adderbury Expenses'!C107</f>
        <v>0</v>
      </c>
      <c r="D43" s="107">
        <f>'Adderbury Expenses'!D107</f>
        <v>0</v>
      </c>
      <c r="E43" s="107"/>
      <c r="F43" s="106">
        <f>'Adderbury Expenses'!F107</f>
        <v>46</v>
      </c>
      <c r="G43" s="106"/>
      <c r="I43" s="98"/>
    </row>
    <row r="44" spans="1:9">
      <c r="A44" s="66" t="s">
        <v>48</v>
      </c>
      <c r="B44" s="107">
        <f>SUM(B42:B43)</f>
        <v>47</v>
      </c>
      <c r="C44" s="107">
        <f t="shared" ref="C44:F44" si="7">SUM(C42:C43)</f>
        <v>15</v>
      </c>
      <c r="D44" s="107">
        <f t="shared" si="7"/>
        <v>5</v>
      </c>
      <c r="E44" s="107"/>
      <c r="F44" s="106">
        <f t="shared" si="7"/>
        <v>47.77</v>
      </c>
      <c r="G44" s="106"/>
      <c r="I44" s="98"/>
    </row>
    <row r="45" spans="1:9">
      <c r="A45" s="19" t="s">
        <v>49</v>
      </c>
      <c r="B45" s="107">
        <f>'Adderbury Expenses'!B108</f>
        <v>47</v>
      </c>
      <c r="C45" s="107">
        <f>'Adderbury Expenses'!C108</f>
        <v>15</v>
      </c>
      <c r="D45" s="107">
        <f>'Adderbury Expenses'!D108</f>
        <v>5</v>
      </c>
      <c r="E45" s="107"/>
      <c r="F45" s="106">
        <f>'Adderbury Expenses'!F108</f>
        <v>47.770833333333336</v>
      </c>
      <c r="G45" s="106"/>
      <c r="I45" s="98"/>
    </row>
    <row r="46" spans="1:9">
      <c r="A46" s="2"/>
      <c r="B46" s="103"/>
      <c r="C46" s="98"/>
      <c r="D46" s="98"/>
      <c r="E46" s="98"/>
      <c r="F46" s="102"/>
      <c r="G46" s="102"/>
      <c r="I46" s="98"/>
    </row>
    <row r="47" spans="1:9">
      <c r="A47" s="18" t="s">
        <v>50</v>
      </c>
      <c r="B47" s="107"/>
      <c r="C47" s="105"/>
      <c r="D47" s="105"/>
      <c r="E47" s="105"/>
      <c r="F47" s="106">
        <f>F39-F44</f>
        <v>15.762500000000024</v>
      </c>
      <c r="G47" s="106"/>
      <c r="I47" s="98"/>
    </row>
    <row r="48" spans="1:9">
      <c r="A48" s="18" t="s">
        <v>51</v>
      </c>
      <c r="B48" s="107"/>
      <c r="C48" s="105"/>
      <c r="D48" s="105"/>
      <c r="E48" s="105"/>
      <c r="F48" s="106">
        <f>'Adderbury Expenses'!F109</f>
        <v>16.27</v>
      </c>
      <c r="G48" s="106"/>
      <c r="H48" s="65">
        <f>F48-F47</f>
        <v>0.50749999999997542</v>
      </c>
      <c r="I48" s="98"/>
    </row>
    <row r="49" spans="1:7">
      <c r="A49" s="2"/>
      <c r="B49" s="103"/>
      <c r="C49" s="98"/>
      <c r="D49" s="98"/>
      <c r="E49" s="98"/>
      <c r="F49" s="102"/>
      <c r="G49" s="102"/>
    </row>
    <row r="50" spans="1:7">
      <c r="A50" s="16" t="s">
        <v>52</v>
      </c>
      <c r="B50" s="117" t="s">
        <v>53</v>
      </c>
      <c r="C50" s="117"/>
      <c r="D50" s="100"/>
      <c r="E50" s="100"/>
      <c r="F50" s="101"/>
      <c r="G50" s="101"/>
    </row>
    <row r="51" spans="1:7">
      <c r="A51" s="3" t="s">
        <v>54</v>
      </c>
      <c r="B51" s="91" t="s">
        <v>55</v>
      </c>
      <c r="C51" s="67"/>
      <c r="D51" s="98"/>
      <c r="E51" s="98"/>
      <c r="F51" s="92" t="s">
        <v>56</v>
      </c>
      <c r="G51" s="92" t="s">
        <v>57</v>
      </c>
    </row>
    <row r="52" spans="1:7">
      <c r="A52" s="98" t="s">
        <v>58</v>
      </c>
      <c r="B52" s="103">
        <f>'Issues of the Grange'!B2</f>
        <v>38.375</v>
      </c>
      <c r="C52" s="98"/>
      <c r="D52" s="98"/>
      <c r="E52" s="98"/>
      <c r="F52" s="102">
        <f>'Issues of the Grange'!P2</f>
        <v>6.3958333333333348</v>
      </c>
      <c r="G52" s="102">
        <f>'Issues of the Grange'!O13</f>
        <v>3.2500000000000009</v>
      </c>
    </row>
    <row r="53" spans="1:7">
      <c r="A53" s="98" t="s">
        <v>59</v>
      </c>
      <c r="B53" s="103">
        <f>'Issues of the Grange'!B3</f>
        <v>150</v>
      </c>
      <c r="C53" s="98"/>
      <c r="D53" s="98"/>
      <c r="E53" s="98"/>
      <c r="F53" s="102">
        <f>'Issues of the Grange'!P3</f>
        <v>20.242117117117125</v>
      </c>
      <c r="G53" s="102">
        <f>'Issues of the Grange'!O14</f>
        <v>15.071943036786791</v>
      </c>
    </row>
    <row r="54" spans="1:7">
      <c r="A54" s="98" t="s">
        <v>60</v>
      </c>
      <c r="B54" s="103">
        <f>'Issues of the Grange'!B4</f>
        <v>123.75</v>
      </c>
      <c r="C54" s="98"/>
      <c r="D54" s="98"/>
      <c r="E54" s="98"/>
      <c r="F54" s="102">
        <f>'Issues of the Grange'!P4</f>
        <v>17.07628676470588</v>
      </c>
      <c r="G54" s="102">
        <f>'Issues of the Grange'!O15</f>
        <v>11.729166666666664</v>
      </c>
    </row>
    <row r="55" spans="1:7">
      <c r="A55" s="98" t="s">
        <v>61</v>
      </c>
      <c r="B55" s="103"/>
      <c r="C55" s="98"/>
      <c r="D55" s="98"/>
      <c r="E55" s="98"/>
      <c r="F55" s="102"/>
      <c r="G55" s="102"/>
    </row>
    <row r="56" spans="1:7">
      <c r="A56" s="98" t="s">
        <v>62</v>
      </c>
      <c r="B56" s="103"/>
      <c r="C56" s="98"/>
      <c r="D56" s="98"/>
      <c r="E56" s="98"/>
      <c r="F56" s="102"/>
      <c r="G56" s="102"/>
    </row>
    <row r="57" spans="1:7">
      <c r="A57" s="98" t="s">
        <v>63</v>
      </c>
      <c r="B57" s="103">
        <f>'Issues of the Grange'!B6</f>
        <v>93.875</v>
      </c>
      <c r="C57" s="98"/>
      <c r="D57" s="98"/>
      <c r="E57" s="98"/>
      <c r="F57" s="102">
        <f>'Issues of the Grange'!P6</f>
        <v>9.3875000000000011</v>
      </c>
      <c r="G57" s="102">
        <f>'Issues of the Grange'!O17</f>
        <v>5.3625000000000007</v>
      </c>
    </row>
    <row r="58" spans="1:7">
      <c r="A58" s="98" t="s">
        <v>64</v>
      </c>
      <c r="B58" s="103"/>
      <c r="C58" s="98"/>
      <c r="D58" s="98"/>
      <c r="E58" s="98"/>
      <c r="F58" s="102"/>
      <c r="G58" s="102"/>
    </row>
    <row r="59" spans="1:7">
      <c r="A59" s="98" t="s">
        <v>65</v>
      </c>
      <c r="B59" s="103">
        <f>'Issues of the Grange'!B5</f>
        <v>11.125</v>
      </c>
      <c r="C59" s="98"/>
      <c r="D59" s="98"/>
      <c r="E59" s="98"/>
      <c r="F59" s="102">
        <f>'Issues of the Grange'!Q5</f>
        <v>0.7416666666666667</v>
      </c>
      <c r="G59" s="102">
        <f>'Issues of the Grange'!O16</f>
        <v>0.44166666666666665</v>
      </c>
    </row>
    <row r="60" spans="1:7">
      <c r="A60" s="98" t="s">
        <v>66</v>
      </c>
      <c r="B60" s="103"/>
      <c r="C60" s="98"/>
      <c r="D60" s="98"/>
      <c r="E60" s="98"/>
      <c r="F60" s="102"/>
      <c r="G60" s="102"/>
    </row>
    <row r="61" spans="1:7">
      <c r="A61" s="17" t="s">
        <v>67</v>
      </c>
      <c r="B61" s="104"/>
      <c r="C61" s="100"/>
      <c r="D61" s="100"/>
      <c r="E61" s="100"/>
      <c r="F61" s="101">
        <f>SUM(F52:F60)</f>
        <v>53.843403881823015</v>
      </c>
      <c r="G61" s="101"/>
    </row>
    <row r="62" spans="1:7">
      <c r="A62" s="17" t="s">
        <v>68</v>
      </c>
      <c r="B62" s="104"/>
      <c r="C62" s="100"/>
      <c r="D62" s="100"/>
      <c r="E62" s="100"/>
      <c r="F62" s="101">
        <f>SUM(G52:G60)</f>
        <v>35.85527637012013</v>
      </c>
      <c r="G62" s="101"/>
    </row>
    <row r="63" spans="1:7">
      <c r="A63" s="17" t="s">
        <v>69</v>
      </c>
      <c r="B63" s="104"/>
      <c r="C63" s="100"/>
      <c r="D63" s="100"/>
      <c r="E63" s="100"/>
      <c r="F63" s="101">
        <f>'Issues of the Grange'!P19</f>
        <v>35.793750000000003</v>
      </c>
      <c r="G63" s="101"/>
    </row>
    <row r="64" spans="1:7">
      <c r="A64" s="2"/>
      <c r="B64" s="103"/>
      <c r="C64" s="98"/>
      <c r="D64" s="98"/>
      <c r="E64" s="98"/>
      <c r="F64" s="102"/>
      <c r="G64" s="102"/>
    </row>
    <row r="65" spans="1:7">
      <c r="A65" s="16" t="s">
        <v>70</v>
      </c>
      <c r="B65" s="104"/>
      <c r="C65" s="100"/>
      <c r="D65" s="100"/>
      <c r="E65" s="100"/>
      <c r="F65" s="101"/>
      <c r="G65" s="101"/>
    </row>
    <row r="66" spans="1:7">
      <c r="A66" s="3" t="s">
        <v>71</v>
      </c>
      <c r="B66" s="103"/>
      <c r="C66" s="98"/>
      <c r="D66" s="98"/>
      <c r="E66" s="98"/>
      <c r="F66" s="102"/>
      <c r="G66" s="102"/>
    </row>
    <row r="67" spans="1:7">
      <c r="A67" s="2" t="s">
        <v>58</v>
      </c>
      <c r="B67" s="103"/>
      <c r="C67" s="98"/>
      <c r="D67" s="98"/>
      <c r="E67" s="98"/>
      <c r="F67" s="102"/>
      <c r="G67" s="102"/>
    </row>
    <row r="68" spans="1:7">
      <c r="A68" s="2" t="s">
        <v>72</v>
      </c>
      <c r="B68" s="103"/>
      <c r="C68" s="98"/>
      <c r="D68" s="98"/>
      <c r="E68" s="98"/>
      <c r="F68" s="102"/>
      <c r="G68" s="102"/>
    </row>
    <row r="69" spans="1:7">
      <c r="A69" s="2" t="s">
        <v>73</v>
      </c>
      <c r="B69" s="103"/>
      <c r="C69" s="98"/>
      <c r="D69" s="98"/>
      <c r="E69" s="98"/>
      <c r="F69" s="102"/>
      <c r="G69" s="102"/>
    </row>
    <row r="70" spans="1:7">
      <c r="A70" s="2" t="s">
        <v>74</v>
      </c>
      <c r="B70" s="103"/>
      <c r="C70" s="98"/>
      <c r="D70" s="98"/>
      <c r="E70" s="98"/>
      <c r="F70" s="102"/>
      <c r="G70" s="102"/>
    </row>
    <row r="71" spans="1:7">
      <c r="A71" s="2" t="s">
        <v>75</v>
      </c>
      <c r="B71" s="103"/>
      <c r="C71" s="98"/>
      <c r="D71" s="98"/>
      <c r="E71" s="98"/>
      <c r="F71" s="102"/>
      <c r="G71" s="102"/>
    </row>
    <row r="72" spans="1:7">
      <c r="A72" s="17" t="s">
        <v>76</v>
      </c>
      <c r="B72" s="104"/>
      <c r="C72" s="100"/>
      <c r="D72" s="100"/>
      <c r="E72" s="100"/>
      <c r="F72" s="101"/>
      <c r="G72" s="101"/>
    </row>
    <row r="73" spans="1:7">
      <c r="A73" s="17" t="s">
        <v>69</v>
      </c>
      <c r="B73" s="104"/>
      <c r="C73" s="100"/>
      <c r="D73" s="100"/>
      <c r="E73" s="100"/>
      <c r="F73" s="101"/>
      <c r="G73" s="101"/>
    </row>
    <row r="74" spans="1:7">
      <c r="A74" s="2"/>
      <c r="B74" s="103"/>
      <c r="C74" s="98"/>
      <c r="D74" s="98"/>
      <c r="E74" s="98"/>
      <c r="F74" s="102"/>
      <c r="G74" s="102"/>
    </row>
    <row r="75" spans="1:7">
      <c r="A75" s="16" t="s">
        <v>77</v>
      </c>
      <c r="B75" s="104"/>
      <c r="C75" s="100"/>
      <c r="D75" s="100"/>
      <c r="E75" s="100"/>
      <c r="F75" s="101"/>
      <c r="G75" s="101"/>
    </row>
    <row r="76" spans="1:7">
      <c r="A76" s="20" t="s">
        <v>78</v>
      </c>
      <c r="B76" s="93" t="s">
        <v>79</v>
      </c>
      <c r="C76" s="93" t="s">
        <v>80</v>
      </c>
      <c r="D76" s="93" t="s">
        <v>81</v>
      </c>
      <c r="E76" s="94" t="s">
        <v>82</v>
      </c>
      <c r="F76" s="94" t="s">
        <v>83</v>
      </c>
      <c r="G76" s="94"/>
    </row>
    <row r="77" spans="1:7">
      <c r="A77" s="21" t="s">
        <v>84</v>
      </c>
      <c r="B77" s="103">
        <f>Stock!D2</f>
        <v>2</v>
      </c>
      <c r="C77" s="98">
        <f>Stock!M3</f>
        <v>2</v>
      </c>
      <c r="D77" s="103">
        <f>C77-B77</f>
        <v>0</v>
      </c>
      <c r="E77" s="102">
        <f>Stock!V13</f>
        <v>1.17</v>
      </c>
      <c r="F77" s="102">
        <f>Stock!W13</f>
        <v>5.8500000000000005</v>
      </c>
      <c r="G77" s="102"/>
    </row>
    <row r="78" spans="1:7">
      <c r="A78" s="21" t="s">
        <v>85</v>
      </c>
      <c r="B78" s="103"/>
      <c r="C78" s="98"/>
      <c r="D78" s="103"/>
      <c r="E78" s="98"/>
      <c r="F78" s="102"/>
      <c r="G78" s="102"/>
    </row>
    <row r="79" spans="1:7">
      <c r="A79" s="2" t="s">
        <v>86</v>
      </c>
      <c r="B79" s="103"/>
      <c r="C79" s="98"/>
      <c r="D79" s="103"/>
      <c r="E79" s="98"/>
      <c r="F79" s="102"/>
      <c r="G79" s="102"/>
    </row>
    <row r="80" spans="1:7">
      <c r="A80" s="2" t="s">
        <v>87</v>
      </c>
      <c r="B80" s="103"/>
      <c r="C80" s="98"/>
      <c r="D80" s="103"/>
      <c r="E80" s="98"/>
      <c r="F80" s="102"/>
      <c r="G80" s="102"/>
    </row>
    <row r="81" spans="1:6">
      <c r="A81" s="2" t="s">
        <v>87</v>
      </c>
      <c r="B81" s="103"/>
      <c r="C81" s="98"/>
      <c r="D81" s="103"/>
      <c r="E81" s="98"/>
      <c r="F81" s="102"/>
    </row>
    <row r="82" spans="1:6">
      <c r="A82" s="2" t="s">
        <v>88</v>
      </c>
      <c r="B82" s="103"/>
      <c r="C82" s="98"/>
      <c r="D82" s="103"/>
      <c r="E82" s="98"/>
      <c r="F82" s="102"/>
    </row>
    <row r="83" spans="1:6">
      <c r="A83" s="2" t="s">
        <v>89</v>
      </c>
      <c r="B83" s="103"/>
      <c r="C83" s="98"/>
      <c r="D83" s="103"/>
      <c r="E83" s="98"/>
      <c r="F83" s="102"/>
    </row>
    <row r="84" spans="1:6">
      <c r="A84" s="2" t="s">
        <v>90</v>
      </c>
      <c r="B84" s="103">
        <f>Stock!D4</f>
        <v>24</v>
      </c>
      <c r="C84" s="103">
        <f>Stock!M8</f>
        <v>27</v>
      </c>
      <c r="D84" s="103">
        <f t="shared" ref="D84:D100" si="8">C84-B84</f>
        <v>3</v>
      </c>
      <c r="E84" s="98"/>
      <c r="F84" s="102"/>
    </row>
    <row r="85" spans="1:6">
      <c r="A85" s="2" t="s">
        <v>91</v>
      </c>
      <c r="B85" s="103">
        <f>Stock!D9</f>
        <v>1</v>
      </c>
      <c r="C85" s="98">
        <f>Stock!M10</f>
        <v>1</v>
      </c>
      <c r="D85" s="103">
        <f t="shared" si="8"/>
        <v>0</v>
      </c>
      <c r="E85" s="98"/>
      <c r="F85" s="102"/>
    </row>
    <row r="86" spans="1:6">
      <c r="A86" s="2" t="s">
        <v>92</v>
      </c>
      <c r="B86" s="103">
        <f>Stock!D11</f>
        <v>14</v>
      </c>
      <c r="C86" s="103">
        <f>Stock!M14</f>
        <v>15</v>
      </c>
      <c r="D86" s="103">
        <f t="shared" si="8"/>
        <v>1</v>
      </c>
      <c r="E86" s="98"/>
      <c r="F86" s="102"/>
    </row>
    <row r="87" spans="1:6">
      <c r="A87" s="2" t="s">
        <v>93</v>
      </c>
      <c r="B87" s="103">
        <f>Stock!D15</f>
        <v>4</v>
      </c>
      <c r="C87" s="98">
        <f>Stock!M16</f>
        <v>0</v>
      </c>
      <c r="D87" s="103">
        <f t="shared" si="8"/>
        <v>-4</v>
      </c>
      <c r="E87" s="98"/>
      <c r="F87" s="102"/>
    </row>
    <row r="88" spans="1:6">
      <c r="A88" s="2" t="s">
        <v>94</v>
      </c>
      <c r="B88" s="103">
        <f>Stock!D17</f>
        <v>4</v>
      </c>
      <c r="C88" s="98">
        <f>Stock!M18</f>
        <v>4</v>
      </c>
      <c r="D88" s="103">
        <f t="shared" si="8"/>
        <v>0</v>
      </c>
      <c r="E88" s="98"/>
      <c r="F88" s="102"/>
    </row>
    <row r="89" spans="1:6">
      <c r="A89" s="2" t="s">
        <v>95</v>
      </c>
      <c r="B89" s="103">
        <f>Stock!D19</f>
        <v>7</v>
      </c>
      <c r="C89" s="103">
        <f>Stock!M22</f>
        <v>7</v>
      </c>
      <c r="D89" s="103">
        <f t="shared" si="8"/>
        <v>0</v>
      </c>
      <c r="E89" s="98"/>
      <c r="F89" s="102"/>
    </row>
    <row r="90" spans="1:6">
      <c r="A90" s="2" t="s">
        <v>96</v>
      </c>
      <c r="B90" s="103">
        <f>Stock!D23</f>
        <v>0</v>
      </c>
      <c r="C90" s="103">
        <f>Stock!M26</f>
        <v>7</v>
      </c>
      <c r="D90" s="103">
        <f t="shared" si="8"/>
        <v>7</v>
      </c>
      <c r="E90" s="102">
        <f>Stock!V25</f>
        <v>0.74999999999999989</v>
      </c>
      <c r="F90" s="102">
        <f>Stock!W25</f>
        <v>0.35</v>
      </c>
    </row>
    <row r="91" spans="1:6">
      <c r="A91" s="2" t="s">
        <v>97</v>
      </c>
      <c r="B91" s="103">
        <f>Stock!D27</f>
        <v>145</v>
      </c>
      <c r="C91" s="103">
        <f>Stock!M32</f>
        <v>142</v>
      </c>
      <c r="D91" s="103">
        <f t="shared" si="8"/>
        <v>-3</v>
      </c>
      <c r="E91" s="102">
        <f>Stock!V29</f>
        <v>4.1396551724137929</v>
      </c>
      <c r="F91" s="102">
        <f>Stock!W29</f>
        <v>11.996551724137932</v>
      </c>
    </row>
    <row r="92" spans="1:6">
      <c r="A92" s="2" t="s">
        <v>98</v>
      </c>
      <c r="B92" s="103"/>
      <c r="C92" s="98"/>
      <c r="D92" s="103"/>
      <c r="E92" s="98"/>
      <c r="F92" s="102"/>
    </row>
    <row r="93" spans="1:6">
      <c r="A93" s="2" t="s">
        <v>99</v>
      </c>
      <c r="B93" s="103">
        <f>Stock!D33</f>
        <v>140</v>
      </c>
      <c r="C93" s="103">
        <f>Stock!M37</f>
        <v>160</v>
      </c>
      <c r="D93" s="103">
        <f t="shared" si="8"/>
        <v>20</v>
      </c>
      <c r="E93" s="102">
        <f>Stock!V35</f>
        <v>7.1050000000000004</v>
      </c>
      <c r="F93" s="102">
        <f>Stock!W35</f>
        <v>19.600000000000001</v>
      </c>
    </row>
    <row r="94" spans="1:6">
      <c r="A94" s="2" t="s">
        <v>100</v>
      </c>
      <c r="B94" s="103">
        <f>Stock!D38</f>
        <v>144</v>
      </c>
      <c r="C94" s="103">
        <f>Stock!M41</f>
        <v>0</v>
      </c>
      <c r="D94" s="103">
        <f t="shared" si="8"/>
        <v>-144</v>
      </c>
      <c r="E94" s="98"/>
      <c r="F94" s="102"/>
    </row>
    <row r="95" spans="1:6">
      <c r="A95" s="2" t="s">
        <v>101</v>
      </c>
      <c r="B95" s="103">
        <f>Stock!D42</f>
        <v>93</v>
      </c>
      <c r="C95" s="103">
        <f>Stock!M47</f>
        <v>61</v>
      </c>
      <c r="D95" s="103">
        <f t="shared" si="8"/>
        <v>-32</v>
      </c>
      <c r="E95" s="98"/>
      <c r="F95" s="102"/>
    </row>
    <row r="96" spans="1:6">
      <c r="A96" s="2" t="s">
        <v>102</v>
      </c>
      <c r="B96" s="103"/>
      <c r="C96" s="98"/>
      <c r="D96" s="103"/>
      <c r="E96" s="98"/>
      <c r="F96" s="102"/>
    </row>
    <row r="97" spans="1:9">
      <c r="A97" s="2" t="s">
        <v>103</v>
      </c>
      <c r="B97" s="103">
        <f>Stock!D54</f>
        <v>2</v>
      </c>
      <c r="C97" s="98">
        <f>Stock!M55</f>
        <v>2</v>
      </c>
      <c r="D97" s="103">
        <f t="shared" si="8"/>
        <v>0</v>
      </c>
      <c r="E97" s="98"/>
      <c r="F97" s="102"/>
      <c r="G97" s="102"/>
      <c r="I97" s="98"/>
    </row>
    <row r="98" spans="1:9">
      <c r="A98" s="2" t="s">
        <v>104</v>
      </c>
      <c r="B98" s="103">
        <f>Stock!D48</f>
        <v>23</v>
      </c>
      <c r="C98" s="103">
        <f>Stock!M53</f>
        <v>11</v>
      </c>
      <c r="D98" s="103">
        <f t="shared" si="8"/>
        <v>-12</v>
      </c>
      <c r="E98" s="102">
        <f>Stock!V51</f>
        <v>2.2357142857142858</v>
      </c>
      <c r="F98" s="102">
        <f>Stock!W51</f>
        <v>1.6395238095238094</v>
      </c>
      <c r="G98" s="102"/>
      <c r="I98" s="98"/>
    </row>
    <row r="99" spans="1:9">
      <c r="A99" s="2" t="s">
        <v>105</v>
      </c>
      <c r="B99" s="103">
        <f>Stock!E56</f>
        <v>15</v>
      </c>
      <c r="C99" s="98">
        <f>Stock!M57</f>
        <v>0</v>
      </c>
      <c r="D99" s="103">
        <f t="shared" si="8"/>
        <v>-15</v>
      </c>
      <c r="E99" s="98"/>
      <c r="F99" s="102"/>
      <c r="G99" s="102"/>
      <c r="I99" s="98"/>
    </row>
    <row r="100" spans="1:9">
      <c r="A100" s="2" t="s">
        <v>106</v>
      </c>
      <c r="B100" s="103">
        <f>Stock!E58</f>
        <v>25</v>
      </c>
      <c r="C100" s="103">
        <f>Stock!M61</f>
        <v>22</v>
      </c>
      <c r="D100" s="103">
        <f t="shared" si="8"/>
        <v>-3</v>
      </c>
      <c r="E100" s="98"/>
      <c r="F100" s="102"/>
      <c r="G100" s="102"/>
      <c r="I100" s="98"/>
    </row>
    <row r="101" spans="1:9">
      <c r="A101" s="2" t="s">
        <v>107</v>
      </c>
      <c r="B101" s="103"/>
      <c r="C101" s="98"/>
      <c r="D101" s="98"/>
      <c r="E101" s="98"/>
      <c r="F101" s="102"/>
      <c r="G101" s="102"/>
      <c r="I101" s="98"/>
    </row>
    <row r="102" spans="1:9">
      <c r="A102" s="2" t="s">
        <v>108</v>
      </c>
      <c r="B102" s="103">
        <f>Stock!D83</f>
        <v>7</v>
      </c>
      <c r="C102" s="98">
        <f>Stock!M85</f>
        <v>10</v>
      </c>
      <c r="D102" s="98"/>
      <c r="E102" s="98"/>
      <c r="F102" s="102"/>
      <c r="G102" s="102"/>
      <c r="I102" s="98"/>
    </row>
    <row r="103" spans="1:9">
      <c r="A103" s="17" t="s">
        <v>109</v>
      </c>
      <c r="B103" s="104"/>
      <c r="C103" s="100"/>
      <c r="D103" s="100"/>
      <c r="E103" s="101">
        <f>SUM(E77:E102)</f>
        <v>15.400369458128079</v>
      </c>
      <c r="F103" s="101">
        <f>SUM(F77:F102)</f>
        <v>39.436075533661743</v>
      </c>
      <c r="G103" s="101"/>
      <c r="I103" s="98"/>
    </row>
    <row r="104" spans="1:9">
      <c r="A104" s="17" t="s">
        <v>69</v>
      </c>
      <c r="B104" s="104"/>
      <c r="C104" s="100"/>
      <c r="D104" s="100"/>
      <c r="E104" s="101">
        <f>Stock!X101</f>
        <v>9.16</v>
      </c>
      <c r="F104" s="101"/>
      <c r="G104" s="101"/>
      <c r="I104" s="98"/>
    </row>
    <row r="105" spans="1:9">
      <c r="A105" s="2"/>
      <c r="B105" s="103"/>
      <c r="C105" s="98"/>
      <c r="D105" s="98"/>
      <c r="E105" s="98"/>
      <c r="F105" s="102"/>
      <c r="G105" s="102"/>
      <c r="I105" s="98"/>
    </row>
    <row r="106" spans="1:9">
      <c r="A106" s="16" t="s">
        <v>110</v>
      </c>
      <c r="B106" s="93" t="s">
        <v>79</v>
      </c>
      <c r="C106" s="93" t="s">
        <v>80</v>
      </c>
      <c r="D106" s="93" t="s">
        <v>81</v>
      </c>
      <c r="E106" s="94" t="s">
        <v>82</v>
      </c>
      <c r="F106" s="94" t="s">
        <v>83</v>
      </c>
      <c r="G106" s="101"/>
      <c r="I106" s="98"/>
    </row>
    <row r="107" spans="1:9">
      <c r="A107" s="21" t="s">
        <v>111</v>
      </c>
      <c r="B107" s="103">
        <f>Stock!D68</f>
        <v>322</v>
      </c>
      <c r="C107" s="103">
        <f>Stock!M72</f>
        <v>0</v>
      </c>
      <c r="D107" s="103">
        <f>C107-B107</f>
        <v>-322</v>
      </c>
      <c r="E107" s="102">
        <f>Stock!V68</f>
        <v>6.44</v>
      </c>
      <c r="F107" s="102">
        <f>Stock!W68</f>
        <v>0</v>
      </c>
      <c r="G107" s="102"/>
      <c r="I107" s="98" t="s">
        <v>112</v>
      </c>
    </row>
    <row r="108" spans="1:9">
      <c r="A108" s="2" t="s">
        <v>113</v>
      </c>
      <c r="B108" s="103"/>
      <c r="C108" s="98"/>
      <c r="D108" s="98"/>
      <c r="E108" s="98"/>
      <c r="F108" s="102"/>
      <c r="G108" s="102"/>
      <c r="I108" s="98"/>
    </row>
    <row r="109" spans="1:9">
      <c r="A109" s="2" t="s">
        <v>114</v>
      </c>
      <c r="B109" s="103"/>
      <c r="C109" s="98"/>
      <c r="D109" s="98"/>
      <c r="E109" s="98"/>
      <c r="F109" s="102"/>
      <c r="G109" s="102"/>
      <c r="I109" s="98"/>
    </row>
    <row r="110" spans="1:9">
      <c r="A110" s="2" t="s">
        <v>115</v>
      </c>
      <c r="B110" s="103"/>
      <c r="C110" s="98"/>
      <c r="D110" s="98"/>
      <c r="E110" s="98"/>
      <c r="F110" s="102"/>
      <c r="G110" s="102"/>
      <c r="I110" s="98"/>
    </row>
    <row r="111" spans="1:9">
      <c r="A111" s="2" t="s">
        <v>116</v>
      </c>
      <c r="B111" s="103"/>
      <c r="C111" s="98"/>
      <c r="D111" s="98"/>
      <c r="E111" s="98"/>
      <c r="F111" s="102"/>
      <c r="G111" s="102"/>
      <c r="I111" s="98"/>
    </row>
    <row r="112" spans="1:9">
      <c r="A112" s="17" t="s">
        <v>76</v>
      </c>
      <c r="B112" s="104"/>
      <c r="C112" s="100"/>
      <c r="D112" s="100"/>
      <c r="E112" s="101">
        <f>SUM(E107:E111)</f>
        <v>6.44</v>
      </c>
      <c r="F112" s="101"/>
      <c r="G112" s="101"/>
      <c r="I112" s="98"/>
    </row>
    <row r="113" spans="1:7">
      <c r="A113" s="17" t="s">
        <v>69</v>
      </c>
      <c r="B113" s="104"/>
      <c r="C113" s="100"/>
      <c r="D113" s="100"/>
      <c r="E113" s="101">
        <f>Stock!X102</f>
        <v>0</v>
      </c>
      <c r="F113" s="101"/>
      <c r="G113" s="101"/>
    </row>
    <row r="114" spans="1:7">
      <c r="A114" s="3"/>
      <c r="B114" s="103"/>
      <c r="C114" s="98"/>
      <c r="D114" s="98"/>
      <c r="E114" s="98"/>
      <c r="F114" s="102"/>
      <c r="G114" s="102"/>
    </row>
    <row r="115" spans="1:7">
      <c r="A115" s="16" t="s">
        <v>117</v>
      </c>
      <c r="B115" s="93" t="s">
        <v>79</v>
      </c>
      <c r="C115" s="93" t="s">
        <v>80</v>
      </c>
      <c r="D115" s="93" t="s">
        <v>81</v>
      </c>
      <c r="E115" s="94" t="s">
        <v>82</v>
      </c>
      <c r="F115" s="94" t="s">
        <v>83</v>
      </c>
      <c r="G115" s="101"/>
    </row>
    <row r="116" spans="1:7">
      <c r="A116" s="2" t="s">
        <v>118</v>
      </c>
      <c r="B116" s="103"/>
      <c r="C116" s="98"/>
      <c r="D116" s="98"/>
      <c r="E116" s="98"/>
      <c r="F116" s="102"/>
      <c r="G116" s="102"/>
    </row>
    <row r="117" spans="1:7">
      <c r="A117" s="2" t="s">
        <v>119</v>
      </c>
      <c r="B117" s="103"/>
      <c r="C117" s="98"/>
      <c r="D117" s="98"/>
      <c r="E117" s="98"/>
      <c r="F117" s="102"/>
      <c r="G117" s="102"/>
    </row>
    <row r="118" spans="1:7">
      <c r="A118" s="2" t="s">
        <v>120</v>
      </c>
      <c r="B118" s="103"/>
      <c r="C118" s="98"/>
      <c r="D118" s="98"/>
      <c r="E118" s="98"/>
      <c r="F118" s="102"/>
      <c r="G118" s="102"/>
    </row>
    <row r="119" spans="1:7">
      <c r="A119" s="2" t="s">
        <v>121</v>
      </c>
      <c r="B119" s="103"/>
      <c r="C119" s="98"/>
      <c r="D119" s="98"/>
      <c r="E119" s="98"/>
      <c r="F119" s="102"/>
      <c r="G119" s="102"/>
    </row>
    <row r="120" spans="1:7">
      <c r="A120" s="2" t="s">
        <v>122</v>
      </c>
      <c r="B120" s="103"/>
      <c r="C120" s="98"/>
      <c r="D120" s="98"/>
      <c r="E120" s="98"/>
      <c r="F120" s="102"/>
      <c r="G120" s="102"/>
    </row>
    <row r="121" spans="1:7">
      <c r="A121" s="2" t="s">
        <v>123</v>
      </c>
      <c r="B121" s="103"/>
      <c r="C121" s="98"/>
      <c r="D121" s="98"/>
      <c r="E121" s="98"/>
      <c r="F121" s="102"/>
      <c r="G121" s="102"/>
    </row>
    <row r="122" spans="1:7">
      <c r="A122" s="22" t="s">
        <v>124</v>
      </c>
      <c r="B122" s="103"/>
      <c r="C122" s="98"/>
      <c r="D122" s="98"/>
      <c r="E122" s="98"/>
      <c r="F122" s="102"/>
      <c r="G122" s="102"/>
    </row>
    <row r="123" spans="1:7">
      <c r="A123" s="23" t="s">
        <v>125</v>
      </c>
      <c r="B123" s="103"/>
      <c r="C123" s="98"/>
      <c r="D123" s="98"/>
      <c r="E123" s="98"/>
      <c r="F123" s="102"/>
      <c r="G123" s="102"/>
    </row>
    <row r="124" spans="1:7">
      <c r="A124" s="23" t="s">
        <v>126</v>
      </c>
      <c r="B124" s="103"/>
      <c r="C124" s="98"/>
      <c r="D124" s="98"/>
      <c r="E124" s="98"/>
      <c r="F124" s="102"/>
      <c r="G124" s="102"/>
    </row>
    <row r="125" spans="1:7">
      <c r="A125" s="23" t="s">
        <v>127</v>
      </c>
      <c r="B125" s="103"/>
      <c r="C125" s="98"/>
      <c r="D125" s="98"/>
      <c r="E125" s="98"/>
      <c r="F125" s="102"/>
      <c r="G125" s="102"/>
    </row>
    <row r="126" spans="1:7">
      <c r="A126" s="23" t="s">
        <v>128</v>
      </c>
      <c r="B126" s="103"/>
      <c r="C126" s="98"/>
      <c r="D126" s="98"/>
      <c r="E126" s="98"/>
      <c r="F126" s="102"/>
      <c r="G126" s="102"/>
    </row>
    <row r="127" spans="1:7">
      <c r="A127" s="24" t="s">
        <v>129</v>
      </c>
      <c r="B127" s="103">
        <f>Stock!D73</f>
        <v>58</v>
      </c>
      <c r="C127" s="103">
        <f>Stock!M76</f>
        <v>0</v>
      </c>
      <c r="D127" s="103">
        <f>C127-B127</f>
        <v>-58</v>
      </c>
      <c r="E127" s="102">
        <f>Stock!V75</f>
        <v>0.90830188679245283</v>
      </c>
      <c r="F127" s="102">
        <f>Stock!W75</f>
        <v>0</v>
      </c>
      <c r="G127" s="102"/>
    </row>
    <row r="128" spans="1:7">
      <c r="A128" s="23" t="s">
        <v>130</v>
      </c>
      <c r="B128" s="103"/>
      <c r="C128" s="98"/>
      <c r="D128" s="98"/>
      <c r="E128" s="98"/>
      <c r="F128" s="102"/>
      <c r="G128" s="102"/>
    </row>
    <row r="129" spans="1:9">
      <c r="A129" s="23" t="s">
        <v>131</v>
      </c>
      <c r="B129" s="103"/>
      <c r="C129" s="98"/>
      <c r="D129" s="98"/>
      <c r="E129" s="98"/>
      <c r="F129" s="102"/>
      <c r="G129" s="102"/>
      <c r="I129" s="98"/>
    </row>
    <row r="130" spans="1:9">
      <c r="A130" s="23" t="s">
        <v>132</v>
      </c>
      <c r="B130" s="103"/>
      <c r="C130" s="98"/>
      <c r="D130" s="98"/>
      <c r="E130" s="98"/>
      <c r="F130" s="102"/>
      <c r="G130" s="102"/>
      <c r="I130" s="98"/>
    </row>
    <row r="131" spans="1:9">
      <c r="A131" s="23" t="s">
        <v>133</v>
      </c>
      <c r="B131" s="103"/>
      <c r="C131" s="98"/>
      <c r="D131" s="98"/>
      <c r="E131" s="98"/>
      <c r="F131" s="102"/>
      <c r="G131" s="102"/>
      <c r="I131" s="98"/>
    </row>
    <row r="132" spans="1:9">
      <c r="A132" s="24" t="s">
        <v>134</v>
      </c>
      <c r="B132" s="103">
        <f>Stock!F77</f>
        <v>19</v>
      </c>
      <c r="C132" s="103">
        <f>Stock!M78</f>
        <v>0</v>
      </c>
      <c r="D132" s="103">
        <f>C132-B132</f>
        <v>-19</v>
      </c>
      <c r="E132" s="102">
        <f>Stock!V78</f>
        <v>0.08</v>
      </c>
      <c r="F132" s="102">
        <f>Stock!W78</f>
        <v>0</v>
      </c>
      <c r="G132" s="102"/>
      <c r="I132" s="98"/>
    </row>
    <row r="133" spans="1:9">
      <c r="A133" s="2" t="s">
        <v>135</v>
      </c>
      <c r="B133" s="103">
        <f>Stock!D79</f>
        <v>24</v>
      </c>
      <c r="C133" s="103">
        <f>Stock!M82</f>
        <v>0</v>
      </c>
      <c r="D133" s="103">
        <f>C133-B133</f>
        <v>-24</v>
      </c>
      <c r="E133" s="102">
        <f>Stock!V80</f>
        <v>0.12141176470588236</v>
      </c>
      <c r="F133" s="102">
        <f>Stock!W80</f>
        <v>0</v>
      </c>
      <c r="G133" s="102"/>
      <c r="I133" s="98"/>
    </row>
    <row r="134" spans="1:9">
      <c r="A134" s="2" t="s">
        <v>136</v>
      </c>
      <c r="B134" s="103"/>
      <c r="C134" s="98"/>
      <c r="D134" s="98"/>
      <c r="E134" s="98"/>
      <c r="F134" s="102"/>
      <c r="G134" s="102"/>
      <c r="I134" s="98"/>
    </row>
    <row r="135" spans="1:9">
      <c r="A135" s="2" t="s">
        <v>137</v>
      </c>
      <c r="B135" s="103"/>
      <c r="C135" s="98"/>
      <c r="D135" s="98"/>
      <c r="E135" s="98"/>
      <c r="F135" s="102"/>
      <c r="G135" s="102"/>
      <c r="I135" s="98"/>
    </row>
    <row r="136" spans="1:9">
      <c r="A136" s="17" t="s">
        <v>76</v>
      </c>
      <c r="B136" s="104"/>
      <c r="C136" s="100"/>
      <c r="D136" s="100"/>
      <c r="E136" s="108">
        <f>SUM(E116:E135)</f>
        <v>1.1097136514983352</v>
      </c>
      <c r="F136" s="108">
        <f>SUM(F116:F135)</f>
        <v>0</v>
      </c>
      <c r="G136" s="101"/>
      <c r="H136" s="95"/>
      <c r="I136" s="100"/>
    </row>
    <row r="137" spans="1:9">
      <c r="A137" s="17" t="s">
        <v>69</v>
      </c>
      <c r="B137" s="104"/>
      <c r="C137" s="100"/>
      <c r="D137" s="100"/>
      <c r="E137" s="101">
        <f>Stock!X103</f>
        <v>1.0212941176470589</v>
      </c>
      <c r="F137" s="101"/>
      <c r="G137" s="101"/>
      <c r="H137" s="95"/>
      <c r="I137" s="100"/>
    </row>
    <row r="138" spans="1:9">
      <c r="A138" s="2"/>
      <c r="B138" s="103"/>
      <c r="C138" s="98"/>
      <c r="D138" s="98"/>
      <c r="E138" s="98"/>
      <c r="F138" s="102"/>
      <c r="G138" s="102"/>
      <c r="I138" s="98"/>
    </row>
    <row r="139" spans="1:9">
      <c r="A139" s="16" t="s">
        <v>138</v>
      </c>
      <c r="B139" s="93" t="s">
        <v>79</v>
      </c>
      <c r="C139" s="93" t="s">
        <v>80</v>
      </c>
      <c r="D139" s="93" t="s">
        <v>81</v>
      </c>
      <c r="E139" s="94" t="s">
        <v>82</v>
      </c>
      <c r="F139" s="94" t="s">
        <v>83</v>
      </c>
      <c r="G139" s="101"/>
      <c r="H139" s="95"/>
      <c r="I139" s="100"/>
    </row>
    <row r="140" spans="1:9">
      <c r="A140" s="21" t="s">
        <v>139</v>
      </c>
      <c r="B140" s="103">
        <f>Stock!D88</f>
        <v>20</v>
      </c>
      <c r="C140" s="98">
        <f>Stock!M88</f>
        <v>0</v>
      </c>
      <c r="D140" s="103">
        <f>C140-B140</f>
        <v>-20</v>
      </c>
      <c r="E140" s="102">
        <f>Stock!V88</f>
        <v>0</v>
      </c>
      <c r="F140" s="102">
        <f>Stock!W88</f>
        <v>0</v>
      </c>
      <c r="G140" s="102"/>
      <c r="I140" s="98"/>
    </row>
    <row r="141" spans="1:9">
      <c r="A141" s="2" t="s">
        <v>140</v>
      </c>
      <c r="B141" s="103"/>
      <c r="C141" s="98"/>
      <c r="D141" s="98"/>
      <c r="E141" s="102"/>
      <c r="F141" s="102"/>
      <c r="G141" s="102"/>
      <c r="I141" s="98"/>
    </row>
    <row r="142" spans="1:9">
      <c r="A142" s="2" t="s">
        <v>141</v>
      </c>
      <c r="B142" s="103">
        <f>Stock!D86</f>
        <v>10</v>
      </c>
      <c r="C142" s="103">
        <f>Stock!M86</f>
        <v>0</v>
      </c>
      <c r="D142" s="103">
        <f>C142-B142</f>
        <v>-10</v>
      </c>
      <c r="E142" s="102">
        <f>Stock!V86</f>
        <v>0</v>
      </c>
      <c r="F142" s="102">
        <f>Stock!W86</f>
        <v>0</v>
      </c>
      <c r="G142" s="102"/>
      <c r="I142" s="98"/>
    </row>
    <row r="143" spans="1:9">
      <c r="A143" s="2" t="s">
        <v>142</v>
      </c>
      <c r="B143" s="103"/>
      <c r="C143" s="98"/>
      <c r="D143" s="98"/>
      <c r="E143" s="98"/>
      <c r="F143" s="102"/>
      <c r="G143" s="102"/>
      <c r="I143" s="98"/>
    </row>
    <row r="144" spans="1:9">
      <c r="A144" s="17" t="s">
        <v>76</v>
      </c>
      <c r="B144" s="104"/>
      <c r="C144" s="100"/>
      <c r="D144" s="100"/>
      <c r="E144" s="101">
        <f>SUM(E140:E143)</f>
        <v>0</v>
      </c>
      <c r="F144" s="101"/>
      <c r="G144" s="101"/>
      <c r="H144" s="95"/>
      <c r="I144" s="100"/>
    </row>
    <row r="145" spans="1:9">
      <c r="A145" s="17" t="s">
        <v>69</v>
      </c>
      <c r="B145" s="104"/>
      <c r="C145" s="100"/>
      <c r="D145" s="100"/>
      <c r="E145" s="101">
        <f>Stock!X105</f>
        <v>7.3333333333333334E-2</v>
      </c>
      <c r="F145" s="101"/>
      <c r="G145" s="101"/>
      <c r="H145" s="95"/>
      <c r="I145" s="100"/>
    </row>
    <row r="146" spans="1:9">
      <c r="A146" s="2"/>
      <c r="B146" s="103"/>
      <c r="C146" s="98"/>
      <c r="D146" s="98"/>
      <c r="E146" s="98"/>
      <c r="F146" s="102"/>
      <c r="G146" s="102"/>
      <c r="I146" s="98"/>
    </row>
    <row r="147" spans="1:9">
      <c r="A147" s="16" t="s">
        <v>143</v>
      </c>
      <c r="B147" s="93" t="s">
        <v>79</v>
      </c>
      <c r="C147" s="93" t="s">
        <v>80</v>
      </c>
      <c r="D147" s="93" t="s">
        <v>81</v>
      </c>
      <c r="E147" s="94" t="s">
        <v>82</v>
      </c>
      <c r="F147" s="94" t="s">
        <v>83</v>
      </c>
      <c r="G147" s="101"/>
      <c r="H147" s="95"/>
      <c r="I147" s="100"/>
    </row>
    <row r="148" spans="1:9">
      <c r="A148" s="2" t="s">
        <v>144</v>
      </c>
      <c r="B148" s="103"/>
      <c r="C148" s="98"/>
      <c r="D148" s="98"/>
      <c r="E148" s="98"/>
      <c r="F148" s="102"/>
      <c r="G148" s="102"/>
      <c r="I148" s="98"/>
    </row>
    <row r="149" spans="1:9">
      <c r="A149" s="2" t="s">
        <v>145</v>
      </c>
      <c r="B149" s="103"/>
      <c r="C149" s="98"/>
      <c r="D149" s="98"/>
      <c r="E149" s="98"/>
      <c r="F149" s="102"/>
      <c r="G149" s="102"/>
      <c r="I149" s="98"/>
    </row>
    <row r="150" spans="1:9">
      <c r="A150" s="2" t="s">
        <v>146</v>
      </c>
      <c r="B150" s="103"/>
      <c r="C150" s="98"/>
      <c r="D150" s="98"/>
      <c r="E150" s="98"/>
      <c r="F150" s="102"/>
      <c r="G150" s="102"/>
      <c r="I150" s="98"/>
    </row>
    <row r="151" spans="1:9">
      <c r="A151" s="17" t="s">
        <v>147</v>
      </c>
      <c r="B151" s="104"/>
      <c r="C151" s="100"/>
      <c r="D151" s="100"/>
      <c r="E151" s="100"/>
      <c r="F151" s="101"/>
      <c r="G151" s="101"/>
      <c r="H151" s="95"/>
      <c r="I151" s="100"/>
    </row>
    <row r="152" spans="1:9">
      <c r="A152" s="17" t="s">
        <v>69</v>
      </c>
      <c r="B152" s="104"/>
      <c r="C152" s="100"/>
      <c r="D152" s="100"/>
      <c r="E152" s="100"/>
      <c r="F152" s="101"/>
      <c r="G152" s="101"/>
      <c r="H152" s="95"/>
      <c r="I152" s="100"/>
    </row>
    <row r="153" spans="1:9">
      <c r="A153" s="2"/>
      <c r="B153" s="103"/>
      <c r="C153" s="98"/>
      <c r="D153" s="98"/>
      <c r="E153" s="98"/>
      <c r="F153" s="102"/>
      <c r="G153" s="102"/>
      <c r="I153" s="98"/>
    </row>
    <row r="154" spans="1:9">
      <c r="A154" s="16" t="s">
        <v>148</v>
      </c>
      <c r="B154" s="93" t="s">
        <v>79</v>
      </c>
      <c r="C154" s="93" t="s">
        <v>80</v>
      </c>
      <c r="D154" s="93" t="s">
        <v>81</v>
      </c>
      <c r="E154" s="94" t="s">
        <v>82</v>
      </c>
      <c r="F154" s="94" t="s">
        <v>83</v>
      </c>
      <c r="G154" s="101"/>
      <c r="H154" s="95"/>
      <c r="I154" s="100"/>
    </row>
    <row r="155" spans="1:9">
      <c r="A155" s="2" t="s">
        <v>149</v>
      </c>
      <c r="B155" s="103">
        <f>Stock!D93</f>
        <v>20</v>
      </c>
      <c r="C155" s="103">
        <f>Stock!M93</f>
        <v>0</v>
      </c>
      <c r="D155" s="103">
        <f>C155-B155</f>
        <v>-20</v>
      </c>
      <c r="E155" s="102">
        <f>Stock!V94</f>
        <v>0.53</v>
      </c>
      <c r="F155" s="102">
        <f>Stock!W94</f>
        <v>0</v>
      </c>
      <c r="G155" s="102"/>
      <c r="I155" s="98" t="s">
        <v>150</v>
      </c>
    </row>
    <row r="156" spans="1:9">
      <c r="A156" s="2" t="s">
        <v>151</v>
      </c>
      <c r="B156" s="103"/>
      <c r="C156" s="98"/>
      <c r="D156" s="98"/>
      <c r="E156" s="98"/>
      <c r="F156" s="102"/>
      <c r="G156" s="102"/>
      <c r="I156" s="98"/>
    </row>
    <row r="157" spans="1:9">
      <c r="A157" s="2" t="s">
        <v>152</v>
      </c>
      <c r="B157" s="103"/>
      <c r="C157" s="98"/>
      <c r="D157" s="98"/>
      <c r="E157" s="102">
        <f>Stock!V66</f>
        <v>2.7209482758620691</v>
      </c>
      <c r="F157" s="102"/>
      <c r="G157" s="102"/>
      <c r="I157" s="98"/>
    </row>
    <row r="158" spans="1:9">
      <c r="A158" s="17" t="s">
        <v>76</v>
      </c>
      <c r="B158" s="104"/>
      <c r="C158" s="100"/>
      <c r="D158" s="100"/>
      <c r="E158" s="101">
        <f>SUM(E155:E157)</f>
        <v>3.2509482758620694</v>
      </c>
      <c r="F158" s="101"/>
      <c r="G158" s="101"/>
      <c r="H158" s="95"/>
      <c r="I158" s="100"/>
    </row>
    <row r="159" spans="1:9">
      <c r="A159" s="17" t="s">
        <v>69</v>
      </c>
      <c r="B159" s="104"/>
      <c r="C159" s="100"/>
      <c r="D159" s="100"/>
      <c r="E159" s="101">
        <f>Stock!X104</f>
        <v>2.6806896551724142</v>
      </c>
      <c r="F159" s="101"/>
      <c r="G159" s="101"/>
      <c r="H159" s="95"/>
      <c r="I159" s="100"/>
    </row>
    <row r="160" spans="1:9">
      <c r="A160" s="2"/>
      <c r="B160" s="103"/>
      <c r="C160" s="98"/>
      <c r="D160" s="98"/>
      <c r="E160" s="98"/>
      <c r="F160" s="102"/>
      <c r="G160" s="102"/>
      <c r="I160" s="98"/>
    </row>
    <row r="161" spans="1:5" ht="16" thickBot="1">
      <c r="A161" s="2"/>
      <c r="B161" s="103"/>
      <c r="C161" s="98"/>
      <c r="D161" s="98"/>
      <c r="E161" s="98"/>
    </row>
    <row r="162" spans="1:5" ht="16" thickBot="1">
      <c r="A162" s="75"/>
      <c r="B162" s="76" t="s">
        <v>4</v>
      </c>
      <c r="C162" s="77"/>
      <c r="D162" s="109"/>
      <c r="E162" s="110"/>
    </row>
    <row r="163" spans="1:5">
      <c r="A163" s="78" t="s">
        <v>153</v>
      </c>
      <c r="B163" s="102">
        <f>E158+E145+E136+E112+E104+F62</f>
        <v>55.889271630813866</v>
      </c>
      <c r="C163" s="15"/>
      <c r="D163" s="98"/>
      <c r="E163" s="111"/>
    </row>
    <row r="164" spans="1:5">
      <c r="A164" s="81" t="s">
        <v>154</v>
      </c>
      <c r="B164" s="102">
        <f>E159+E145+E137+E113+E104+F63</f>
        <v>48.729067106152812</v>
      </c>
      <c r="C164" s="15"/>
      <c r="D164" s="98"/>
      <c r="E164" s="111"/>
    </row>
    <row r="165" spans="1:5">
      <c r="A165" s="81" t="s">
        <v>155</v>
      </c>
      <c r="B165" s="102">
        <f>F11+F12</f>
        <v>53.340000000000018</v>
      </c>
      <c r="C165" s="15"/>
      <c r="D165" s="98"/>
      <c r="E165" s="111"/>
    </row>
    <row r="166" spans="1:5">
      <c r="A166" s="81" t="s">
        <v>156</v>
      </c>
      <c r="B166" s="102">
        <f>B163+F9+F10+F13+F14</f>
        <v>82.259271630813871</v>
      </c>
      <c r="C166" s="15"/>
      <c r="D166" s="98"/>
      <c r="E166" s="111"/>
    </row>
    <row r="167" spans="1:5">
      <c r="A167" s="82"/>
      <c r="B167" s="98"/>
      <c r="C167" s="15"/>
      <c r="D167" s="98"/>
      <c r="E167" s="111"/>
    </row>
    <row r="168" spans="1:5">
      <c r="A168" s="83" t="s">
        <v>157</v>
      </c>
      <c r="B168" s="112">
        <f>F37/B163</f>
        <v>7.241998118595018E-2</v>
      </c>
      <c r="C168" s="84"/>
      <c r="D168" s="98"/>
      <c r="E168" s="111"/>
    </row>
    <row r="169" spans="1:5">
      <c r="A169" s="81" t="s">
        <v>158</v>
      </c>
      <c r="B169" s="112">
        <f>F37/B166</f>
        <v>4.9204179902850344E-2</v>
      </c>
      <c r="C169" s="15"/>
      <c r="D169" s="98"/>
      <c r="E169" s="111"/>
    </row>
    <row r="170" spans="1:5">
      <c r="A170" s="82"/>
      <c r="B170" s="98"/>
      <c r="C170" s="15"/>
      <c r="D170" s="98"/>
      <c r="E170" s="111"/>
    </row>
    <row r="171" spans="1:5" ht="16" thickBot="1">
      <c r="A171" s="85" t="s">
        <v>159</v>
      </c>
      <c r="B171" s="113">
        <v>4.0344088E-2</v>
      </c>
      <c r="C171" s="86"/>
      <c r="D171" s="114"/>
      <c r="E171" s="115"/>
    </row>
  </sheetData>
  <mergeCells count="1">
    <mergeCell ref="B50:C5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1640625" defaultRowHeight="14.5"/>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4B400-D94B-4343-A2DC-D1A1DF6D36D5}">
  <dimension ref="A1"/>
  <sheetViews>
    <sheetView workbookViewId="0"/>
  </sheetViews>
  <sheetFormatPr defaultRowHeight="14.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8.81640625" defaultRowHeight="14.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1"/>
  <sheetViews>
    <sheetView workbookViewId="0">
      <selection activeCell="G81" sqref="G81"/>
    </sheetView>
  </sheetViews>
  <sheetFormatPr defaultColWidth="8.81640625" defaultRowHeight="15.5"/>
  <cols>
    <col min="1" max="1" width="38.26953125" style="7" bestFit="1" customWidth="1"/>
    <col min="2" max="5" width="8.81640625" style="7"/>
    <col min="6" max="6" width="12.81640625" style="7" bestFit="1" customWidth="1"/>
    <col min="7" max="7" width="10.1796875" style="12" bestFit="1" customWidth="1"/>
    <col min="8" max="8" width="255.81640625" style="7" bestFit="1" customWidth="1"/>
    <col min="9" max="16384" width="8.81640625" style="7"/>
  </cols>
  <sheetData>
    <row r="1" spans="1:8">
      <c r="A1" s="5" t="s">
        <v>160</v>
      </c>
      <c r="B1" s="6"/>
      <c r="C1" s="6"/>
      <c r="D1" s="6"/>
      <c r="E1" s="98"/>
      <c r="F1" s="98"/>
      <c r="H1" s="98"/>
    </row>
    <row r="2" spans="1:8">
      <c r="A2" s="8" t="s">
        <v>161</v>
      </c>
      <c r="B2" s="9" t="s">
        <v>1</v>
      </c>
      <c r="C2" s="10" t="s">
        <v>2</v>
      </c>
      <c r="D2" s="10" t="s">
        <v>3</v>
      </c>
      <c r="E2" s="4"/>
      <c r="F2" s="11" t="s">
        <v>4</v>
      </c>
      <c r="G2" s="13" t="s">
        <v>6</v>
      </c>
      <c r="H2" s="25" t="s">
        <v>162</v>
      </c>
    </row>
    <row r="3" spans="1:8">
      <c r="A3" s="5" t="s">
        <v>163</v>
      </c>
      <c r="B3" s="6">
        <v>18</v>
      </c>
      <c r="C3" s="6">
        <v>11</v>
      </c>
      <c r="D3" s="6">
        <v>6.75</v>
      </c>
      <c r="E3" s="98"/>
      <c r="F3" s="98">
        <v>18.579999999999998</v>
      </c>
      <c r="H3" s="98" t="s">
        <v>164</v>
      </c>
    </row>
    <row r="4" spans="1:8">
      <c r="A4" s="2" t="s">
        <v>10</v>
      </c>
      <c r="B4" s="6"/>
      <c r="C4" s="6"/>
      <c r="D4" s="6"/>
      <c r="E4" s="98"/>
      <c r="F4" s="98">
        <v>18.579999999999998</v>
      </c>
      <c r="G4" s="12">
        <v>0</v>
      </c>
      <c r="H4" s="98" t="s">
        <v>109</v>
      </c>
    </row>
    <row r="6" spans="1:8">
      <c r="A6" s="4" t="s">
        <v>165</v>
      </c>
      <c r="B6" s="98">
        <v>6</v>
      </c>
      <c r="C6" s="98">
        <v>8</v>
      </c>
      <c r="D6" s="98">
        <v>9.5</v>
      </c>
      <c r="E6" s="98"/>
      <c r="F6" s="98">
        <v>6.44</v>
      </c>
      <c r="H6" s="98" t="s">
        <v>166</v>
      </c>
    </row>
    <row r="7" spans="1:8">
      <c r="A7" s="98" t="s">
        <v>165</v>
      </c>
      <c r="B7" s="98">
        <v>6</v>
      </c>
      <c r="C7" s="98">
        <v>8</v>
      </c>
      <c r="D7" s="98">
        <v>9.5</v>
      </c>
      <c r="E7" s="98"/>
      <c r="F7" s="98">
        <v>6.44</v>
      </c>
      <c r="H7" s="98" t="s">
        <v>167</v>
      </c>
    </row>
    <row r="8" spans="1:8">
      <c r="A8" s="98" t="s">
        <v>165</v>
      </c>
      <c r="B8" s="98">
        <v>6</v>
      </c>
      <c r="C8" s="98">
        <v>8</v>
      </c>
      <c r="D8" s="98">
        <v>9.5</v>
      </c>
      <c r="E8" s="98"/>
      <c r="F8" s="98">
        <v>6.44</v>
      </c>
      <c r="H8" s="98" t="s">
        <v>168</v>
      </c>
    </row>
    <row r="9" spans="1:8">
      <c r="A9" s="98" t="s">
        <v>165</v>
      </c>
      <c r="B9" s="98">
        <v>6</v>
      </c>
      <c r="C9" s="98">
        <v>8</v>
      </c>
      <c r="D9" s="98">
        <v>10</v>
      </c>
      <c r="E9" s="98"/>
      <c r="F9" s="98">
        <v>6.44</v>
      </c>
      <c r="H9" s="98" t="s">
        <v>169</v>
      </c>
    </row>
    <row r="10" spans="1:8">
      <c r="A10" s="98" t="s">
        <v>165</v>
      </c>
      <c r="B10" s="98">
        <v>25</v>
      </c>
      <c r="C10" s="98">
        <v>15</v>
      </c>
      <c r="D10" s="98">
        <v>2.5</v>
      </c>
      <c r="E10" s="98"/>
      <c r="F10" s="98">
        <v>25.76</v>
      </c>
      <c r="H10" s="98" t="s">
        <v>170</v>
      </c>
    </row>
    <row r="11" spans="1:8">
      <c r="A11" s="3" t="s">
        <v>11</v>
      </c>
      <c r="B11" s="98"/>
      <c r="C11" s="98"/>
      <c r="D11" s="98"/>
      <c r="E11" s="98"/>
      <c r="F11" s="98">
        <v>25.76</v>
      </c>
      <c r="G11" s="12">
        <v>0</v>
      </c>
      <c r="H11" s="98" t="s">
        <v>109</v>
      </c>
    </row>
    <row r="13" spans="1:8">
      <c r="A13" s="4" t="s">
        <v>171</v>
      </c>
      <c r="B13" s="98">
        <v>0</v>
      </c>
      <c r="C13" s="98">
        <v>5</v>
      </c>
      <c r="D13" s="98">
        <v>0</v>
      </c>
      <c r="E13" s="98"/>
      <c r="F13" s="98">
        <v>0.25</v>
      </c>
      <c r="H13" s="98" t="s">
        <v>172</v>
      </c>
    </row>
    <row r="14" spans="1:8">
      <c r="A14" s="98" t="s">
        <v>171</v>
      </c>
      <c r="B14" s="98">
        <v>0</v>
      </c>
      <c r="C14" s="98">
        <v>4</v>
      </c>
      <c r="D14" s="98">
        <v>0</v>
      </c>
      <c r="E14" s="98"/>
      <c r="F14" s="98">
        <v>0.2</v>
      </c>
      <c r="H14" s="98" t="s">
        <v>173</v>
      </c>
    </row>
    <row r="15" spans="1:8">
      <c r="A15" s="98" t="s">
        <v>171</v>
      </c>
      <c r="B15" s="98">
        <v>0</v>
      </c>
      <c r="C15" s="98">
        <v>4</v>
      </c>
      <c r="D15" s="98">
        <v>0</v>
      </c>
      <c r="E15" s="98"/>
      <c r="F15" s="98">
        <v>0.2</v>
      </c>
      <c r="H15" s="98" t="s">
        <v>174</v>
      </c>
    </row>
    <row r="16" spans="1:8">
      <c r="A16" s="98" t="s">
        <v>171</v>
      </c>
      <c r="B16" s="98">
        <v>0</v>
      </c>
      <c r="C16" s="98">
        <v>3</v>
      </c>
      <c r="D16" s="98">
        <v>6</v>
      </c>
      <c r="E16" s="98"/>
      <c r="F16" s="98">
        <v>0.17</v>
      </c>
      <c r="H16" s="98" t="s">
        <v>175</v>
      </c>
    </row>
    <row r="17" spans="1:8">
      <c r="A17" s="98" t="s">
        <v>171</v>
      </c>
      <c r="B17" s="98">
        <v>0</v>
      </c>
      <c r="C17" s="98">
        <v>4</v>
      </c>
      <c r="D17" s="98">
        <v>0</v>
      </c>
      <c r="E17" s="98"/>
      <c r="F17" s="98">
        <v>0.2</v>
      </c>
      <c r="H17" s="98" t="s">
        <v>176</v>
      </c>
    </row>
    <row r="18" spans="1:8">
      <c r="A18" s="98" t="s">
        <v>171</v>
      </c>
      <c r="B18" s="98">
        <v>1</v>
      </c>
      <c r="C18" s="98">
        <v>1</v>
      </c>
      <c r="D18" s="98">
        <v>0</v>
      </c>
      <c r="E18" s="98"/>
      <c r="F18" s="98">
        <v>1.05</v>
      </c>
      <c r="H18" s="98" t="s">
        <v>177</v>
      </c>
    </row>
    <row r="19" spans="1:8">
      <c r="A19" s="98" t="s">
        <v>171</v>
      </c>
      <c r="B19" s="98">
        <v>1</v>
      </c>
      <c r="C19" s="98">
        <v>7</v>
      </c>
      <c r="D19" s="98">
        <v>9</v>
      </c>
      <c r="E19" s="98"/>
      <c r="F19" s="98">
        <v>1.39</v>
      </c>
      <c r="H19" s="98" t="s">
        <v>178</v>
      </c>
    </row>
    <row r="20" spans="1:8">
      <c r="A20" s="98" t="s">
        <v>171</v>
      </c>
      <c r="B20" s="98">
        <v>0</v>
      </c>
      <c r="C20" s="98">
        <v>2</v>
      </c>
      <c r="D20" s="98">
        <v>6</v>
      </c>
      <c r="E20" s="98"/>
      <c r="F20" s="98">
        <v>0.12</v>
      </c>
      <c r="H20" s="98" t="s">
        <v>179</v>
      </c>
    </row>
    <row r="21" spans="1:8">
      <c r="A21" s="98" t="s">
        <v>171</v>
      </c>
      <c r="B21" s="98">
        <v>3</v>
      </c>
      <c r="C21" s="98">
        <v>11</v>
      </c>
      <c r="D21" s="98">
        <v>9</v>
      </c>
      <c r="E21" s="98"/>
      <c r="F21" s="98">
        <v>3.59</v>
      </c>
      <c r="H21" s="98" t="s">
        <v>180</v>
      </c>
    </row>
    <row r="22" spans="1:8">
      <c r="A22" s="3" t="s">
        <v>12</v>
      </c>
      <c r="B22" s="98"/>
      <c r="C22" s="98"/>
      <c r="D22" s="98"/>
      <c r="E22" s="98"/>
      <c r="F22" s="98">
        <v>3.58</v>
      </c>
      <c r="G22" s="12">
        <v>-9.9999999999997868E-3</v>
      </c>
      <c r="H22" s="98" t="s">
        <v>109</v>
      </c>
    </row>
    <row r="24" spans="1:8">
      <c r="A24" s="4" t="s">
        <v>181</v>
      </c>
      <c r="B24" s="98"/>
      <c r="C24" s="98">
        <v>10</v>
      </c>
      <c r="D24" s="98"/>
      <c r="E24" s="98"/>
      <c r="F24" s="98">
        <f>C24/20</f>
        <v>0.5</v>
      </c>
      <c r="H24" s="98" t="s">
        <v>182</v>
      </c>
    </row>
    <row r="25" spans="1:8">
      <c r="A25" s="98" t="s">
        <v>181</v>
      </c>
      <c r="B25" s="98"/>
      <c r="C25" s="98">
        <v>10</v>
      </c>
      <c r="D25" s="98"/>
      <c r="E25" s="98"/>
      <c r="F25" s="98">
        <v>0.5</v>
      </c>
      <c r="H25" s="98" t="s">
        <v>183</v>
      </c>
    </row>
    <row r="26" spans="1:8">
      <c r="A26" s="4" t="s">
        <v>13</v>
      </c>
      <c r="B26" s="98"/>
      <c r="C26" s="98"/>
      <c r="D26" s="98"/>
      <c r="E26" s="98"/>
      <c r="F26" s="98">
        <v>0.5</v>
      </c>
      <c r="G26" s="12">
        <f>F26-F25</f>
        <v>0</v>
      </c>
      <c r="H26" s="98" t="s">
        <v>109</v>
      </c>
    </row>
    <row r="28" spans="1:8">
      <c r="A28" s="4" t="s">
        <v>184</v>
      </c>
      <c r="B28" s="98">
        <v>4</v>
      </c>
      <c r="C28" s="98">
        <v>1</v>
      </c>
      <c r="D28" s="98">
        <v>9</v>
      </c>
      <c r="E28" s="98"/>
      <c r="F28" s="98">
        <v>4.09</v>
      </c>
      <c r="H28" s="98" t="s">
        <v>185</v>
      </c>
    </row>
    <row r="30" spans="1:8">
      <c r="A30" s="4" t="s">
        <v>186</v>
      </c>
      <c r="B30" s="98">
        <v>21</v>
      </c>
      <c r="C30" s="98">
        <v>13</v>
      </c>
      <c r="D30" s="98">
        <v>5.5</v>
      </c>
      <c r="E30" s="98"/>
      <c r="F30" s="98">
        <v>21.67</v>
      </c>
      <c r="H30" s="98" t="s">
        <v>187</v>
      </c>
    </row>
    <row r="32" spans="1:8">
      <c r="A32" s="4" t="s">
        <v>188</v>
      </c>
      <c r="B32" s="98">
        <v>0</v>
      </c>
      <c r="C32" s="98">
        <v>6</v>
      </c>
      <c r="D32" s="98">
        <v>2</v>
      </c>
      <c r="E32" s="98"/>
      <c r="F32" s="98">
        <v>0.31</v>
      </c>
      <c r="H32" s="98" t="s">
        <v>189</v>
      </c>
    </row>
    <row r="33" spans="1:8">
      <c r="A33" s="98" t="s">
        <v>190</v>
      </c>
      <c r="B33" s="98">
        <v>0</v>
      </c>
      <c r="C33" s="98">
        <v>6</v>
      </c>
      <c r="D33" s="98">
        <v>0</v>
      </c>
      <c r="E33" s="98"/>
      <c r="F33" s="98">
        <v>0.3</v>
      </c>
      <c r="H33" s="98" t="s">
        <v>191</v>
      </c>
    </row>
    <row r="34" spans="1:8">
      <c r="A34" s="98" t="s">
        <v>190</v>
      </c>
      <c r="B34" s="98">
        <v>0</v>
      </c>
      <c r="C34" s="98">
        <v>3</v>
      </c>
      <c r="D34" s="98">
        <v>0</v>
      </c>
      <c r="E34" s="98"/>
      <c r="F34" s="98">
        <v>0.15</v>
      </c>
      <c r="H34" s="98" t="s">
        <v>192</v>
      </c>
    </row>
    <row r="35" spans="1:8">
      <c r="A35" s="98" t="s">
        <v>190</v>
      </c>
      <c r="B35" s="98">
        <v>0</v>
      </c>
      <c r="C35" s="98">
        <v>3</v>
      </c>
      <c r="D35" s="98">
        <v>0</v>
      </c>
      <c r="E35" s="98"/>
      <c r="F35" s="98">
        <v>0.15</v>
      </c>
      <c r="H35" s="98" t="s">
        <v>193</v>
      </c>
    </row>
    <row r="36" spans="1:8">
      <c r="A36" s="98" t="s">
        <v>190</v>
      </c>
      <c r="B36" s="98">
        <v>0</v>
      </c>
      <c r="C36" s="98">
        <v>2</v>
      </c>
      <c r="D36" s="98">
        <v>0</v>
      </c>
      <c r="E36" s="98"/>
      <c r="F36" s="98">
        <v>0.1</v>
      </c>
      <c r="H36" s="98" t="s">
        <v>194</v>
      </c>
    </row>
    <row r="37" spans="1:8">
      <c r="A37" s="98" t="s">
        <v>190</v>
      </c>
      <c r="B37" s="98">
        <v>0</v>
      </c>
      <c r="C37" s="98">
        <v>0</v>
      </c>
      <c r="D37" s="98">
        <v>6</v>
      </c>
      <c r="E37" s="98"/>
      <c r="F37" s="98">
        <v>0.03</v>
      </c>
      <c r="H37" s="98" t="s">
        <v>195</v>
      </c>
    </row>
    <row r="38" spans="1:8">
      <c r="A38" s="98" t="s">
        <v>190</v>
      </c>
      <c r="B38" s="98">
        <v>0</v>
      </c>
      <c r="C38" s="98">
        <v>3</v>
      </c>
      <c r="D38" s="98">
        <v>0</v>
      </c>
      <c r="E38" s="98"/>
      <c r="F38" s="98">
        <v>0.15</v>
      </c>
      <c r="H38" s="98" t="s">
        <v>196</v>
      </c>
    </row>
    <row r="39" spans="1:8">
      <c r="A39" s="98" t="s">
        <v>190</v>
      </c>
      <c r="B39" s="98">
        <v>0</v>
      </c>
      <c r="C39" s="98">
        <v>0</v>
      </c>
      <c r="D39" s="98">
        <v>0</v>
      </c>
      <c r="E39" s="98"/>
      <c r="F39" s="98">
        <v>0</v>
      </c>
      <c r="H39" s="98" t="s">
        <v>197</v>
      </c>
    </row>
    <row r="40" spans="1:8">
      <c r="A40" s="98" t="s">
        <v>190</v>
      </c>
      <c r="B40" s="98">
        <v>0</v>
      </c>
      <c r="C40" s="98">
        <v>2</v>
      </c>
      <c r="D40" s="98">
        <v>1</v>
      </c>
      <c r="E40" s="98"/>
      <c r="F40" s="98">
        <v>0.1</v>
      </c>
      <c r="H40" s="98" t="s">
        <v>198</v>
      </c>
    </row>
    <row r="41" spans="1:8">
      <c r="A41" s="98" t="s">
        <v>190</v>
      </c>
      <c r="B41" s="98">
        <v>0</v>
      </c>
      <c r="C41" s="98">
        <v>1</v>
      </c>
      <c r="D41" s="98">
        <v>0</v>
      </c>
      <c r="E41" s="98"/>
      <c r="F41" s="98">
        <v>0.05</v>
      </c>
      <c r="H41" s="98" t="s">
        <v>199</v>
      </c>
    </row>
    <row r="42" spans="1:8">
      <c r="A42" s="98" t="s">
        <v>190</v>
      </c>
      <c r="B42" s="98">
        <v>0</v>
      </c>
      <c r="C42" s="98">
        <v>0</v>
      </c>
      <c r="D42" s="98">
        <v>4</v>
      </c>
      <c r="E42" s="98"/>
      <c r="F42" s="98">
        <v>0.02</v>
      </c>
      <c r="H42" s="98" t="s">
        <v>200</v>
      </c>
    </row>
    <row r="43" spans="1:8">
      <c r="A43" s="98" t="s">
        <v>190</v>
      </c>
      <c r="B43" s="98">
        <v>0</v>
      </c>
      <c r="C43" s="98">
        <v>1</v>
      </c>
      <c r="D43" s="98">
        <v>6</v>
      </c>
      <c r="E43" s="98"/>
      <c r="F43" s="98">
        <v>0.08</v>
      </c>
      <c r="H43" s="98" t="s">
        <v>201</v>
      </c>
    </row>
    <row r="44" spans="1:8">
      <c r="A44" s="98" t="s">
        <v>190</v>
      </c>
      <c r="B44" s="98">
        <v>0</v>
      </c>
      <c r="C44" s="98">
        <v>15</v>
      </c>
      <c r="D44" s="98">
        <v>6</v>
      </c>
      <c r="E44" s="98"/>
      <c r="F44" s="98">
        <v>0.78</v>
      </c>
      <c r="H44" s="98" t="s">
        <v>202</v>
      </c>
    </row>
    <row r="45" spans="1:8">
      <c r="A45" s="98" t="s">
        <v>190</v>
      </c>
      <c r="B45" s="98">
        <v>0</v>
      </c>
      <c r="C45" s="98">
        <v>7</v>
      </c>
      <c r="D45" s="98">
        <v>0</v>
      </c>
      <c r="E45" s="98"/>
      <c r="F45" s="98">
        <v>0.35</v>
      </c>
      <c r="H45" s="98" t="s">
        <v>203</v>
      </c>
    </row>
    <row r="46" spans="1:8">
      <c r="A46" s="98" t="s">
        <v>190</v>
      </c>
      <c r="B46" s="98">
        <v>2</v>
      </c>
      <c r="C46" s="98">
        <v>9</v>
      </c>
      <c r="D46" s="98">
        <v>0</v>
      </c>
      <c r="E46" s="98"/>
      <c r="F46" s="98">
        <v>2.4500000000000002</v>
      </c>
      <c r="H46" s="98" t="s">
        <v>204</v>
      </c>
    </row>
    <row r="47" spans="1:8">
      <c r="A47" s="98" t="s">
        <v>190</v>
      </c>
      <c r="B47" s="98">
        <v>3</v>
      </c>
      <c r="C47" s="98">
        <v>2</v>
      </c>
      <c r="D47" s="98">
        <v>8</v>
      </c>
      <c r="E47" s="98"/>
      <c r="F47" s="98">
        <v>3.13</v>
      </c>
      <c r="H47" s="98" t="s">
        <v>205</v>
      </c>
    </row>
    <row r="48" spans="1:8">
      <c r="A48" s="98" t="s">
        <v>190</v>
      </c>
      <c r="B48" s="98">
        <v>0</v>
      </c>
      <c r="C48" s="98">
        <v>2</v>
      </c>
      <c r="D48" s="98">
        <v>0</v>
      </c>
      <c r="E48" s="98"/>
      <c r="F48" s="98">
        <v>0.1</v>
      </c>
      <c r="H48" s="98" t="s">
        <v>206</v>
      </c>
    </row>
    <row r="49" spans="1:8">
      <c r="A49" s="98" t="s">
        <v>190</v>
      </c>
      <c r="B49" s="98">
        <v>0</v>
      </c>
      <c r="C49" s="98">
        <v>0</v>
      </c>
      <c r="D49" s="98">
        <v>7</v>
      </c>
      <c r="E49" s="98"/>
      <c r="F49" s="98">
        <v>0.03</v>
      </c>
      <c r="H49" s="98" t="s">
        <v>207</v>
      </c>
    </row>
    <row r="50" spans="1:8">
      <c r="A50" s="98" t="s">
        <v>190</v>
      </c>
      <c r="B50" s="98">
        <v>0</v>
      </c>
      <c r="C50" s="98">
        <v>0</v>
      </c>
      <c r="D50" s="98">
        <v>8</v>
      </c>
      <c r="E50" s="98"/>
      <c r="F50" s="98">
        <v>0.03</v>
      </c>
      <c r="H50" s="98" t="s">
        <v>208</v>
      </c>
    </row>
    <row r="51" spans="1:8">
      <c r="A51" s="98" t="s">
        <v>190</v>
      </c>
      <c r="B51" s="98">
        <v>0</v>
      </c>
      <c r="C51" s="98">
        <v>16</v>
      </c>
      <c r="D51" s="98">
        <v>6.5</v>
      </c>
      <c r="E51" s="98"/>
      <c r="F51" s="98">
        <v>0.83</v>
      </c>
      <c r="H51" s="98" t="s">
        <v>209</v>
      </c>
    </row>
    <row r="52" spans="1:8">
      <c r="A52" s="98" t="s">
        <v>190</v>
      </c>
      <c r="B52" s="98">
        <v>0</v>
      </c>
      <c r="C52" s="98">
        <v>1</v>
      </c>
      <c r="D52" s="98">
        <v>7</v>
      </c>
      <c r="E52" s="98"/>
      <c r="F52" s="98">
        <v>0.08</v>
      </c>
      <c r="H52" s="98" t="s">
        <v>210</v>
      </c>
    </row>
    <row r="53" spans="1:8">
      <c r="A53" s="98" t="s">
        <v>190</v>
      </c>
      <c r="B53" s="98">
        <v>0</v>
      </c>
      <c r="C53" s="98">
        <v>1</v>
      </c>
      <c r="D53" s="98">
        <v>5</v>
      </c>
      <c r="E53" s="98"/>
      <c r="F53" s="98">
        <v>7.0000000000000007E-2</v>
      </c>
      <c r="H53" s="98" t="s">
        <v>211</v>
      </c>
    </row>
    <row r="54" spans="1:8">
      <c r="A54" s="98" t="s">
        <v>190</v>
      </c>
      <c r="B54" s="98">
        <v>0</v>
      </c>
      <c r="C54" s="98">
        <v>0</v>
      </c>
      <c r="D54" s="98">
        <v>7.5</v>
      </c>
      <c r="E54" s="98"/>
      <c r="F54" s="98">
        <v>0.03</v>
      </c>
      <c r="H54" s="98" t="s">
        <v>212</v>
      </c>
    </row>
    <row r="55" spans="1:8">
      <c r="A55" s="98" t="s">
        <v>190</v>
      </c>
      <c r="B55" s="98">
        <v>0</v>
      </c>
      <c r="C55" s="98">
        <v>3</v>
      </c>
      <c r="D55" s="98">
        <v>0</v>
      </c>
      <c r="E55" s="98"/>
      <c r="F55" s="98">
        <v>0.15</v>
      </c>
      <c r="H55" s="98" t="s">
        <v>213</v>
      </c>
    </row>
    <row r="56" spans="1:8">
      <c r="A56" s="98" t="s">
        <v>190</v>
      </c>
      <c r="B56" s="98">
        <v>2</v>
      </c>
      <c r="C56" s="98">
        <v>6</v>
      </c>
      <c r="D56" s="98">
        <v>8</v>
      </c>
      <c r="E56" s="98"/>
      <c r="F56" s="98">
        <v>2.33</v>
      </c>
      <c r="H56" s="98" t="s">
        <v>214</v>
      </c>
    </row>
    <row r="57" spans="1:8">
      <c r="A57" s="98" t="s">
        <v>190</v>
      </c>
      <c r="B57" s="98">
        <v>0</v>
      </c>
      <c r="C57" s="98">
        <v>4</v>
      </c>
      <c r="D57" s="98">
        <v>1</v>
      </c>
      <c r="E57" s="98"/>
      <c r="F57" s="98">
        <v>0.2</v>
      </c>
      <c r="H57" s="98" t="s">
        <v>215</v>
      </c>
    </row>
    <row r="58" spans="1:8">
      <c r="A58" s="98" t="s">
        <v>190</v>
      </c>
      <c r="B58" s="98">
        <v>0</v>
      </c>
      <c r="C58" s="98">
        <v>10</v>
      </c>
      <c r="D58" s="98">
        <v>6</v>
      </c>
      <c r="E58" s="98"/>
      <c r="F58" s="98">
        <v>0.53</v>
      </c>
      <c r="H58" s="98" t="s">
        <v>216</v>
      </c>
    </row>
    <row r="59" spans="1:8">
      <c r="A59" s="98" t="s">
        <v>190</v>
      </c>
      <c r="B59" s="98">
        <v>2</v>
      </c>
      <c r="C59" s="98">
        <v>16</v>
      </c>
      <c r="D59" s="98">
        <v>8</v>
      </c>
      <c r="E59" s="98"/>
      <c r="F59" s="98">
        <v>2.83</v>
      </c>
      <c r="H59" s="98" t="s">
        <v>217</v>
      </c>
    </row>
    <row r="60" spans="1:8">
      <c r="A60" s="98" t="s">
        <v>190</v>
      </c>
      <c r="B60" s="98">
        <v>1</v>
      </c>
      <c r="C60" s="98">
        <v>0</v>
      </c>
      <c r="D60" s="98">
        <v>0</v>
      </c>
      <c r="E60" s="98"/>
      <c r="F60" s="98">
        <v>1</v>
      </c>
      <c r="H60" s="98" t="s">
        <v>218</v>
      </c>
    </row>
    <row r="61" spans="1:8">
      <c r="A61" s="98" t="s">
        <v>190</v>
      </c>
      <c r="B61" s="98">
        <v>0</v>
      </c>
      <c r="C61" s="98">
        <v>15</v>
      </c>
      <c r="D61" s="98">
        <v>0</v>
      </c>
      <c r="E61" s="98"/>
      <c r="F61" s="98">
        <v>0.75</v>
      </c>
      <c r="H61" s="98" t="s">
        <v>219</v>
      </c>
    </row>
    <row r="62" spans="1:8">
      <c r="A62" s="98" t="s">
        <v>190</v>
      </c>
      <c r="B62" s="98">
        <v>0</v>
      </c>
      <c r="C62" s="98">
        <v>8</v>
      </c>
      <c r="D62" s="98">
        <v>9</v>
      </c>
      <c r="E62" s="98"/>
      <c r="F62" s="98">
        <v>0.44</v>
      </c>
      <c r="H62" s="98" t="s">
        <v>220</v>
      </c>
    </row>
    <row r="63" spans="1:8">
      <c r="A63" s="98" t="s">
        <v>190</v>
      </c>
      <c r="B63" s="98">
        <v>17</v>
      </c>
      <c r="C63" s="98">
        <v>10</v>
      </c>
      <c r="D63" s="98">
        <v>4</v>
      </c>
      <c r="E63" s="98"/>
      <c r="F63" s="98">
        <v>17.52</v>
      </c>
      <c r="H63" s="98" t="s">
        <v>221</v>
      </c>
    </row>
    <row r="64" spans="1:8">
      <c r="A64" s="4" t="s">
        <v>16</v>
      </c>
      <c r="B64" s="98"/>
      <c r="C64" s="98"/>
      <c r="D64" s="98"/>
      <c r="E64" s="98"/>
      <c r="F64" s="98">
        <v>17.55</v>
      </c>
      <c r="G64" s="12">
        <v>3.000000000000114E-2</v>
      </c>
      <c r="H64" s="98" t="s">
        <v>109</v>
      </c>
    </row>
    <row r="66" spans="1:8">
      <c r="A66" s="4" t="s">
        <v>222</v>
      </c>
      <c r="B66" s="98">
        <v>0</v>
      </c>
      <c r="C66" s="98">
        <v>0</v>
      </c>
      <c r="D66" s="98">
        <v>3</v>
      </c>
      <c r="E66" s="98"/>
      <c r="F66" s="98">
        <v>0.01</v>
      </c>
      <c r="H66" s="98" t="s">
        <v>223</v>
      </c>
    </row>
    <row r="67" spans="1:8">
      <c r="A67" s="98" t="s">
        <v>222</v>
      </c>
      <c r="B67" s="98">
        <v>0</v>
      </c>
      <c r="C67" s="98">
        <v>0</v>
      </c>
      <c r="D67" s="98">
        <v>3</v>
      </c>
      <c r="E67" s="98"/>
      <c r="F67" s="98">
        <v>0.01</v>
      </c>
      <c r="H67" s="98" t="s">
        <v>224</v>
      </c>
    </row>
    <row r="68" spans="1:8">
      <c r="A68" s="98" t="s">
        <v>222</v>
      </c>
      <c r="B68" s="98">
        <v>0</v>
      </c>
      <c r="C68" s="98">
        <v>0</v>
      </c>
      <c r="D68" s="98">
        <v>4</v>
      </c>
      <c r="E68" s="98"/>
      <c r="F68" s="98">
        <v>0.02</v>
      </c>
      <c r="H68" s="98" t="s">
        <v>225</v>
      </c>
    </row>
    <row r="69" spans="1:8">
      <c r="A69" s="98" t="s">
        <v>222</v>
      </c>
      <c r="B69" s="98">
        <v>0</v>
      </c>
      <c r="C69" s="98">
        <v>0</v>
      </c>
      <c r="D69" s="98">
        <v>0</v>
      </c>
      <c r="E69" s="98"/>
      <c r="F69" s="98">
        <v>0</v>
      </c>
      <c r="H69" s="98" t="s">
        <v>226</v>
      </c>
    </row>
    <row r="70" spans="1:8">
      <c r="A70" s="98" t="s">
        <v>222</v>
      </c>
      <c r="B70" s="98">
        <v>0</v>
      </c>
      <c r="C70" s="98">
        <v>0</v>
      </c>
      <c r="D70" s="98">
        <v>4</v>
      </c>
      <c r="E70" s="98"/>
      <c r="F70" s="98">
        <v>0.02</v>
      </c>
      <c r="H70" s="98" t="s">
        <v>227</v>
      </c>
    </row>
    <row r="71" spans="1:8">
      <c r="A71" s="98" t="s">
        <v>222</v>
      </c>
      <c r="B71" s="98">
        <v>0</v>
      </c>
      <c r="C71" s="98">
        <v>1</v>
      </c>
      <c r="D71" s="98">
        <v>2</v>
      </c>
      <c r="E71" s="98"/>
      <c r="F71" s="98">
        <v>0.06</v>
      </c>
      <c r="H71" s="98" t="s">
        <v>228</v>
      </c>
    </row>
    <row r="72" spans="1:8">
      <c r="A72" s="4" t="s">
        <v>229</v>
      </c>
      <c r="B72" s="98"/>
      <c r="C72" s="98"/>
      <c r="D72" s="98"/>
      <c r="E72" s="98"/>
      <c r="F72" s="98">
        <v>0.06</v>
      </c>
      <c r="G72" s="12">
        <v>0</v>
      </c>
      <c r="H72" s="98" t="s">
        <v>109</v>
      </c>
    </row>
    <row r="74" spans="1:8">
      <c r="A74" s="4" t="s">
        <v>230</v>
      </c>
      <c r="B74" s="98">
        <v>3</v>
      </c>
      <c r="C74" s="98">
        <v>5</v>
      </c>
      <c r="D74" s="98">
        <v>0</v>
      </c>
      <c r="E74" s="98"/>
      <c r="F74" s="98">
        <v>3.25</v>
      </c>
      <c r="H74" s="98" t="s">
        <v>231</v>
      </c>
    </row>
    <row r="75" spans="1:8">
      <c r="A75" s="98" t="s">
        <v>230</v>
      </c>
      <c r="B75" s="98">
        <v>14</v>
      </c>
      <c r="C75" s="98">
        <v>19</v>
      </c>
      <c r="D75" s="98">
        <v>7</v>
      </c>
      <c r="E75" s="98"/>
      <c r="F75" s="98">
        <v>14.98</v>
      </c>
      <c r="H75" s="98" t="s">
        <v>232</v>
      </c>
    </row>
    <row r="76" spans="1:8">
      <c r="A76" s="98" t="s">
        <v>230</v>
      </c>
      <c r="B76" s="98">
        <v>11</v>
      </c>
      <c r="C76" s="98">
        <v>14</v>
      </c>
      <c r="D76" s="98">
        <v>7</v>
      </c>
      <c r="E76" s="98"/>
      <c r="F76" s="98">
        <v>11.73</v>
      </c>
      <c r="H76" s="98" t="s">
        <v>233</v>
      </c>
    </row>
    <row r="77" spans="1:8">
      <c r="A77" s="98" t="s">
        <v>230</v>
      </c>
      <c r="B77" s="98">
        <v>0</v>
      </c>
      <c r="C77" s="98">
        <v>8</v>
      </c>
      <c r="D77" s="98">
        <v>10</v>
      </c>
      <c r="E77" s="98"/>
      <c r="F77" s="98">
        <v>0.44</v>
      </c>
      <c r="H77" s="98" t="s">
        <v>234</v>
      </c>
    </row>
    <row r="78" spans="1:8">
      <c r="A78" s="98" t="s">
        <v>230</v>
      </c>
      <c r="B78" s="98">
        <v>5</v>
      </c>
      <c r="C78" s="98">
        <v>6</v>
      </c>
      <c r="D78" s="98">
        <v>0</v>
      </c>
      <c r="E78" s="98"/>
      <c r="F78" s="98">
        <v>5.3</v>
      </c>
      <c r="H78" s="98" t="s">
        <v>235</v>
      </c>
    </row>
    <row r="79" spans="1:8">
      <c r="A79" s="98" t="s">
        <v>230</v>
      </c>
      <c r="B79" s="98">
        <v>0</v>
      </c>
      <c r="C79" s="98">
        <v>1</v>
      </c>
      <c r="D79" s="98">
        <v>10.5</v>
      </c>
      <c r="E79" s="98"/>
      <c r="F79" s="98">
        <v>0.09</v>
      </c>
      <c r="H79" s="98" t="s">
        <v>236</v>
      </c>
    </row>
    <row r="80" spans="1:8">
      <c r="A80" s="98" t="s">
        <v>230</v>
      </c>
      <c r="B80" s="98">
        <v>35</v>
      </c>
      <c r="C80" s="98">
        <v>15</v>
      </c>
      <c r="D80" s="98">
        <v>10.5</v>
      </c>
      <c r="E80" s="98"/>
      <c r="F80" s="98">
        <v>35.79</v>
      </c>
      <c r="H80" s="98" t="s">
        <v>237</v>
      </c>
    </row>
    <row r="81" spans="1:8">
      <c r="A81" s="4" t="s">
        <v>238</v>
      </c>
      <c r="B81" s="98"/>
      <c r="C81" s="98"/>
      <c r="D81" s="98"/>
      <c r="E81" s="98"/>
      <c r="F81" s="98">
        <v>35.790000000000013</v>
      </c>
      <c r="G81" s="99">
        <v>1.4210854715202001E-14</v>
      </c>
      <c r="H81" s="98" t="s">
        <v>109</v>
      </c>
    </row>
    <row r="83" spans="1:8">
      <c r="A83" s="4" t="s">
        <v>239</v>
      </c>
      <c r="B83" s="98">
        <v>1</v>
      </c>
      <c r="C83" s="98">
        <v>0</v>
      </c>
      <c r="D83" s="98">
        <v>0</v>
      </c>
      <c r="E83" s="98"/>
      <c r="F83" s="98">
        <v>1</v>
      </c>
      <c r="H83" s="98" t="s">
        <v>240</v>
      </c>
    </row>
    <row r="84" spans="1:8">
      <c r="A84" s="98" t="s">
        <v>239</v>
      </c>
      <c r="B84" s="98">
        <v>1</v>
      </c>
      <c r="C84" s="98">
        <v>0</v>
      </c>
      <c r="D84" s="98">
        <v>0</v>
      </c>
      <c r="E84" s="98"/>
      <c r="F84" s="98">
        <v>1</v>
      </c>
      <c r="H84" s="98" t="s">
        <v>241</v>
      </c>
    </row>
    <row r="85" spans="1:8">
      <c r="A85" s="98" t="s">
        <v>239</v>
      </c>
      <c r="B85" s="98">
        <v>1</v>
      </c>
      <c r="C85" s="98">
        <v>0</v>
      </c>
      <c r="D85" s="98">
        <v>0</v>
      </c>
      <c r="E85" s="98"/>
      <c r="F85" s="98">
        <v>1</v>
      </c>
      <c r="H85" s="98" t="s">
        <v>242</v>
      </c>
    </row>
    <row r="86" spans="1:8">
      <c r="A86" s="98" t="s">
        <v>239</v>
      </c>
      <c r="B86" s="98">
        <v>3</v>
      </c>
      <c r="C86" s="98">
        <v>0</v>
      </c>
      <c r="D86" s="98">
        <v>0</v>
      </c>
      <c r="E86" s="98"/>
      <c r="F86" s="98">
        <v>3</v>
      </c>
      <c r="H86" s="98" t="s">
        <v>243</v>
      </c>
    </row>
    <row r="87" spans="1:8">
      <c r="A87" s="4" t="s">
        <v>18</v>
      </c>
      <c r="B87" s="98"/>
      <c r="C87" s="98"/>
      <c r="D87" s="98"/>
      <c r="E87" s="98"/>
      <c r="F87" s="98">
        <v>3</v>
      </c>
      <c r="G87" s="12">
        <v>0</v>
      </c>
      <c r="H87" s="98" t="s">
        <v>109</v>
      </c>
    </row>
    <row r="89" spans="1:8">
      <c r="A89" s="4" t="s">
        <v>244</v>
      </c>
      <c r="B89" s="98">
        <v>0</v>
      </c>
      <c r="C89" s="98">
        <v>4</v>
      </c>
      <c r="D89" s="98">
        <v>9</v>
      </c>
      <c r="E89" s="98"/>
      <c r="F89" s="98">
        <v>0.24</v>
      </c>
      <c r="H89" s="98" t="s">
        <v>245</v>
      </c>
    </row>
    <row r="90" spans="1:8">
      <c r="A90" s="98" t="s">
        <v>244</v>
      </c>
      <c r="B90" s="98">
        <v>0</v>
      </c>
      <c r="C90" s="98">
        <v>5</v>
      </c>
      <c r="D90" s="98">
        <v>3</v>
      </c>
      <c r="E90" s="98"/>
      <c r="F90" s="98">
        <v>0.26</v>
      </c>
      <c r="H90" s="98" t="s">
        <v>246</v>
      </c>
    </row>
    <row r="91" spans="1:8">
      <c r="A91" s="98" t="s">
        <v>244</v>
      </c>
      <c r="B91" s="98">
        <v>0</v>
      </c>
      <c r="C91" s="98">
        <v>11</v>
      </c>
      <c r="D91" s="98">
        <v>0</v>
      </c>
      <c r="E91" s="98"/>
      <c r="F91" s="98">
        <v>0</v>
      </c>
      <c r="H91" s="98" t="s">
        <v>247</v>
      </c>
    </row>
    <row r="92" spans="1:8">
      <c r="A92" s="98" t="s">
        <v>244</v>
      </c>
      <c r="B92" s="98">
        <v>0</v>
      </c>
      <c r="C92" s="98">
        <v>11</v>
      </c>
      <c r="D92" s="98">
        <v>9</v>
      </c>
      <c r="E92" s="98"/>
      <c r="F92" s="98">
        <v>0.59</v>
      </c>
      <c r="H92" s="98" t="s">
        <v>248</v>
      </c>
    </row>
    <row r="93" spans="1:8">
      <c r="A93" s="98" t="s">
        <v>244</v>
      </c>
      <c r="B93" s="98">
        <v>1</v>
      </c>
      <c r="C93" s="98">
        <v>12</v>
      </c>
      <c r="D93" s="98">
        <v>9</v>
      </c>
      <c r="E93" s="98"/>
      <c r="F93" s="98">
        <v>1.64</v>
      </c>
      <c r="H93" s="98" t="s">
        <v>249</v>
      </c>
    </row>
    <row r="94" spans="1:8">
      <c r="A94" s="4" t="s">
        <v>250</v>
      </c>
      <c r="B94" s="98"/>
      <c r="C94" s="98"/>
      <c r="D94" s="98"/>
      <c r="E94" s="98"/>
      <c r="F94" s="102">
        <v>1.64</v>
      </c>
      <c r="G94" s="12">
        <f>F94-F93</f>
        <v>0</v>
      </c>
      <c r="H94" s="98" t="s">
        <v>109</v>
      </c>
    </row>
    <row r="96" spans="1:8">
      <c r="A96" s="98" t="s">
        <v>251</v>
      </c>
      <c r="B96" s="98">
        <v>4</v>
      </c>
      <c r="C96" s="98">
        <v>12</v>
      </c>
      <c r="D96" s="98">
        <v>9</v>
      </c>
      <c r="E96" s="98"/>
      <c r="F96" s="98">
        <v>4.6399999999999997</v>
      </c>
      <c r="H96" s="98" t="s">
        <v>252</v>
      </c>
    </row>
    <row r="97" spans="1:8">
      <c r="A97" s="4" t="s">
        <v>251</v>
      </c>
      <c r="B97" s="98"/>
      <c r="C97" s="98"/>
      <c r="D97" s="98"/>
      <c r="E97" s="98"/>
      <c r="F97" s="98">
        <v>4.6399999999999997</v>
      </c>
      <c r="G97" s="12">
        <v>0</v>
      </c>
      <c r="H97" s="98" t="s">
        <v>109</v>
      </c>
    </row>
    <row r="99" spans="1:8">
      <c r="A99" s="4" t="s">
        <v>253</v>
      </c>
      <c r="B99" s="98">
        <v>79</v>
      </c>
      <c r="C99" s="98">
        <v>13</v>
      </c>
      <c r="D99" s="98">
        <v>7</v>
      </c>
      <c r="E99" s="98"/>
      <c r="F99" s="98">
        <v>79.680000000000007</v>
      </c>
      <c r="H99" s="98" t="s">
        <v>254</v>
      </c>
    </row>
    <row r="100" spans="1:8">
      <c r="A100" s="98" t="s">
        <v>255</v>
      </c>
      <c r="B100" s="98"/>
      <c r="C100" s="98"/>
      <c r="D100" s="98"/>
      <c r="E100" s="98"/>
      <c r="F100" s="102">
        <f>F94+F87+F81+F72+F64+F11-F28</f>
        <v>79.710000000000022</v>
      </c>
      <c r="G100" s="64">
        <f>F100-F99</f>
        <v>3.0000000000015348E-2</v>
      </c>
      <c r="H100" s="98"/>
    </row>
    <row r="101" spans="1:8">
      <c r="A101" s="98" t="s">
        <v>256</v>
      </c>
      <c r="B101" s="98"/>
      <c r="C101" s="98"/>
      <c r="D101" s="98"/>
      <c r="E101" s="98"/>
      <c r="F101" s="102">
        <f>F94+F87+F81+F72+F64+F11-F28+F4</f>
        <v>98.29000000000002</v>
      </c>
      <c r="H101" s="98"/>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6"/>
  <sheetViews>
    <sheetView workbookViewId="0">
      <pane xSplit="1" ySplit="2" topLeftCell="B38" activePane="bottomRight" state="frozen"/>
      <selection pane="topRight" activeCell="B1" sqref="B1"/>
      <selection pane="bottomLeft" activeCell="A3" sqref="A3"/>
      <selection pane="bottomRight" activeCell="G38" sqref="G38"/>
    </sheetView>
  </sheetViews>
  <sheetFormatPr defaultColWidth="8.81640625" defaultRowHeight="14.5"/>
  <cols>
    <col min="1" max="1" width="49.26953125" bestFit="1" customWidth="1"/>
    <col min="2" max="2" width="6.81640625" bestFit="1" customWidth="1"/>
    <col min="3" max="3" width="7.453125" bestFit="1" customWidth="1"/>
    <col min="4" max="4" width="6" bestFit="1" customWidth="1"/>
    <col min="5" max="5" width="11.7265625" customWidth="1"/>
    <col min="6" max="6" width="12.81640625" style="28" bestFit="1" customWidth="1"/>
    <col min="7" max="7" width="6.7265625" style="26" bestFit="1" customWidth="1"/>
    <col min="8" max="8" width="48.1796875" customWidth="1"/>
    <col min="10" max="10" width="17" customWidth="1"/>
    <col min="11" max="11" width="18.81640625" customWidth="1"/>
  </cols>
  <sheetData>
    <row r="1" spans="1:11" ht="15.5">
      <c r="A1" s="5" t="s">
        <v>257</v>
      </c>
      <c r="E1" s="5"/>
    </row>
    <row r="2" spans="1:11" s="7" customFormat="1" ht="31">
      <c r="A2" s="8" t="s">
        <v>161</v>
      </c>
      <c r="B2" s="9" t="s">
        <v>1</v>
      </c>
      <c r="C2" s="10" t="s">
        <v>2</v>
      </c>
      <c r="D2" s="10" t="s">
        <v>3</v>
      </c>
      <c r="E2" s="4"/>
      <c r="F2" s="30" t="s">
        <v>4</v>
      </c>
      <c r="G2" s="13" t="s">
        <v>6</v>
      </c>
      <c r="H2" s="25" t="s">
        <v>162</v>
      </c>
      <c r="I2" s="98"/>
      <c r="J2" s="96" t="s">
        <v>258</v>
      </c>
      <c r="K2" s="96" t="s">
        <v>259</v>
      </c>
    </row>
    <row r="3" spans="1:11">
      <c r="A3" s="27" t="s">
        <v>260</v>
      </c>
      <c r="B3">
        <v>0</v>
      </c>
      <c r="C3">
        <v>2</v>
      </c>
      <c r="D3">
        <v>0</v>
      </c>
      <c r="F3" s="28">
        <v>0.1</v>
      </c>
      <c r="H3" t="s">
        <v>261</v>
      </c>
      <c r="J3" s="28">
        <f>F3</f>
        <v>0.1</v>
      </c>
      <c r="K3" s="28">
        <f>F3</f>
        <v>0.1</v>
      </c>
    </row>
    <row r="4" spans="1:11">
      <c r="A4" t="s">
        <v>260</v>
      </c>
      <c r="B4">
        <v>0</v>
      </c>
      <c r="C4">
        <v>2</v>
      </c>
      <c r="D4">
        <v>4.5</v>
      </c>
      <c r="F4" s="28">
        <f>B4+C4/20+D4/240</f>
        <v>0.11875000000000001</v>
      </c>
      <c r="H4" t="s">
        <v>262</v>
      </c>
      <c r="J4" s="28">
        <f t="shared" ref="J4:J5" si="0">F4</f>
        <v>0.11875000000000001</v>
      </c>
      <c r="K4" s="28">
        <f t="shared" ref="K4:K5" si="1">F4</f>
        <v>0.11875000000000001</v>
      </c>
    </row>
    <row r="5" spans="1:11">
      <c r="A5" t="s">
        <v>260</v>
      </c>
      <c r="B5">
        <v>0</v>
      </c>
      <c r="C5">
        <v>1</v>
      </c>
      <c r="D5">
        <v>8.5</v>
      </c>
      <c r="F5" s="28">
        <v>0.09</v>
      </c>
      <c r="H5" t="s">
        <v>263</v>
      </c>
      <c r="J5" s="28">
        <f t="shared" si="0"/>
        <v>0.09</v>
      </c>
      <c r="K5" s="28">
        <f t="shared" si="1"/>
        <v>0.09</v>
      </c>
    </row>
    <row r="6" spans="1:11">
      <c r="A6" t="s">
        <v>260</v>
      </c>
      <c r="B6">
        <v>1</v>
      </c>
      <c r="C6">
        <v>4</v>
      </c>
      <c r="D6">
        <v>0</v>
      </c>
      <c r="F6" s="28">
        <v>1.2</v>
      </c>
      <c r="H6" t="s">
        <v>264</v>
      </c>
    </row>
    <row r="7" spans="1:11">
      <c r="A7" t="s">
        <v>260</v>
      </c>
      <c r="B7">
        <v>0</v>
      </c>
      <c r="C7">
        <v>3</v>
      </c>
      <c r="D7">
        <v>0</v>
      </c>
      <c r="F7" s="28">
        <v>0.15</v>
      </c>
      <c r="H7" t="s">
        <v>265</v>
      </c>
    </row>
    <row r="8" spans="1:11">
      <c r="A8" t="s">
        <v>260</v>
      </c>
      <c r="B8">
        <v>0</v>
      </c>
      <c r="C8">
        <v>10</v>
      </c>
      <c r="D8">
        <v>6</v>
      </c>
      <c r="F8" s="28">
        <v>0.53</v>
      </c>
      <c r="H8" t="s">
        <v>266</v>
      </c>
    </row>
    <row r="9" spans="1:11">
      <c r="A9" t="s">
        <v>260</v>
      </c>
      <c r="B9">
        <v>1</v>
      </c>
      <c r="C9">
        <v>7</v>
      </c>
      <c r="D9">
        <v>0</v>
      </c>
      <c r="F9" s="28">
        <v>1.35</v>
      </c>
      <c r="H9" t="s">
        <v>267</v>
      </c>
    </row>
    <row r="10" spans="1:11">
      <c r="A10" t="s">
        <v>260</v>
      </c>
      <c r="B10">
        <v>3</v>
      </c>
      <c r="C10">
        <v>10</v>
      </c>
      <c r="D10">
        <v>7</v>
      </c>
      <c r="F10" s="28">
        <f>3+10/20+7/240</f>
        <v>3.5291666666666668</v>
      </c>
      <c r="H10" t="s">
        <v>268</v>
      </c>
    </row>
    <row r="11" spans="1:11">
      <c r="A11" s="27" t="s">
        <v>269</v>
      </c>
      <c r="F11" s="28">
        <f>SUM(F3:F9)</f>
        <v>3.5387499999999998</v>
      </c>
      <c r="G11" s="29">
        <f>F11-F10</f>
        <v>9.583333333333055E-3</v>
      </c>
      <c r="H11" t="s">
        <v>109</v>
      </c>
    </row>
    <row r="13" spans="1:11">
      <c r="A13" s="27" t="s">
        <v>270</v>
      </c>
      <c r="B13">
        <v>0</v>
      </c>
      <c r="C13">
        <v>11</v>
      </c>
      <c r="D13">
        <v>0</v>
      </c>
      <c r="F13" s="28">
        <v>0.55000000000000004</v>
      </c>
      <c r="H13" t="s">
        <v>271</v>
      </c>
      <c r="J13" s="28">
        <f>F13</f>
        <v>0.55000000000000004</v>
      </c>
      <c r="K13" s="28">
        <f>F13</f>
        <v>0.55000000000000004</v>
      </c>
    </row>
    <row r="14" spans="1:11">
      <c r="A14" t="s">
        <v>270</v>
      </c>
      <c r="B14">
        <v>0</v>
      </c>
      <c r="C14">
        <v>1</v>
      </c>
      <c r="D14">
        <v>1.5</v>
      </c>
      <c r="F14" s="28">
        <v>0.06</v>
      </c>
      <c r="H14" t="s">
        <v>272</v>
      </c>
      <c r="J14" s="28">
        <f t="shared" ref="J14:J21" si="2">F14</f>
        <v>0.06</v>
      </c>
      <c r="K14" s="28">
        <f t="shared" ref="K14:K21" si="3">F14</f>
        <v>0.06</v>
      </c>
    </row>
    <row r="15" spans="1:11">
      <c r="A15" t="s">
        <v>270</v>
      </c>
      <c r="B15">
        <v>0</v>
      </c>
      <c r="C15">
        <v>1</v>
      </c>
      <c r="D15">
        <v>8</v>
      </c>
      <c r="F15" s="28">
        <v>0.08</v>
      </c>
      <c r="H15" t="s">
        <v>273</v>
      </c>
      <c r="J15" s="28">
        <f t="shared" si="2"/>
        <v>0.08</v>
      </c>
      <c r="K15" s="28">
        <f t="shared" si="3"/>
        <v>0.08</v>
      </c>
    </row>
    <row r="16" spans="1:11">
      <c r="A16" t="s">
        <v>270</v>
      </c>
      <c r="B16">
        <v>0</v>
      </c>
      <c r="C16">
        <v>0</v>
      </c>
      <c r="D16">
        <v>4</v>
      </c>
      <c r="F16" s="28">
        <v>0.02</v>
      </c>
      <c r="H16" t="s">
        <v>274</v>
      </c>
      <c r="J16" s="28">
        <f t="shared" si="2"/>
        <v>0.02</v>
      </c>
      <c r="K16" s="28">
        <f t="shared" si="3"/>
        <v>0.02</v>
      </c>
    </row>
    <row r="17" spans="1:12">
      <c r="A17" t="s">
        <v>270</v>
      </c>
      <c r="B17">
        <v>0</v>
      </c>
      <c r="C17">
        <v>0</v>
      </c>
      <c r="D17">
        <v>6</v>
      </c>
      <c r="F17" s="28">
        <v>0.03</v>
      </c>
      <c r="H17" t="s">
        <v>275</v>
      </c>
      <c r="J17" s="28">
        <f t="shared" si="2"/>
        <v>0.03</v>
      </c>
      <c r="K17" s="28">
        <f t="shared" si="3"/>
        <v>0.03</v>
      </c>
    </row>
    <row r="18" spans="1:12">
      <c r="A18" t="s">
        <v>270</v>
      </c>
      <c r="B18">
        <v>0</v>
      </c>
      <c r="C18">
        <v>0</v>
      </c>
      <c r="D18">
        <v>2</v>
      </c>
      <c r="F18" s="28">
        <v>0.01</v>
      </c>
      <c r="H18" t="s">
        <v>276</v>
      </c>
      <c r="J18" s="28">
        <f>F18</f>
        <v>0.01</v>
      </c>
      <c r="K18" s="28">
        <f t="shared" si="3"/>
        <v>0.01</v>
      </c>
    </row>
    <row r="19" spans="1:12">
      <c r="A19" t="s">
        <v>270</v>
      </c>
      <c r="B19">
        <v>0</v>
      </c>
      <c r="C19">
        <v>0</v>
      </c>
      <c r="D19">
        <v>8.5</v>
      </c>
      <c r="F19" s="28">
        <v>0.04</v>
      </c>
      <c r="H19" t="s">
        <v>277</v>
      </c>
      <c r="J19" s="28">
        <f t="shared" si="2"/>
        <v>0.04</v>
      </c>
      <c r="K19" s="28">
        <f t="shared" si="3"/>
        <v>0.04</v>
      </c>
    </row>
    <row r="20" spans="1:12">
      <c r="A20" t="s">
        <v>270</v>
      </c>
      <c r="B20">
        <v>0</v>
      </c>
      <c r="C20">
        <v>1</v>
      </c>
      <c r="D20">
        <v>0</v>
      </c>
      <c r="F20" s="28">
        <v>0.05</v>
      </c>
      <c r="H20" t="s">
        <v>278</v>
      </c>
      <c r="J20" s="28">
        <f t="shared" si="2"/>
        <v>0.05</v>
      </c>
      <c r="K20" s="28">
        <f t="shared" si="3"/>
        <v>0.05</v>
      </c>
    </row>
    <row r="21" spans="1:12">
      <c r="A21" t="s">
        <v>270</v>
      </c>
      <c r="B21">
        <v>0</v>
      </c>
      <c r="C21">
        <v>0</v>
      </c>
      <c r="D21">
        <v>4</v>
      </c>
      <c r="F21" s="28">
        <v>0.02</v>
      </c>
      <c r="H21" t="s">
        <v>279</v>
      </c>
      <c r="J21" s="28">
        <f t="shared" si="2"/>
        <v>0.02</v>
      </c>
      <c r="K21" s="28">
        <f t="shared" si="3"/>
        <v>0.02</v>
      </c>
    </row>
    <row r="22" spans="1:12">
      <c r="A22" t="s">
        <v>270</v>
      </c>
      <c r="B22">
        <v>0</v>
      </c>
      <c r="C22">
        <v>5</v>
      </c>
      <c r="D22">
        <v>0</v>
      </c>
      <c r="F22" s="28">
        <v>0.25</v>
      </c>
      <c r="H22" t="s">
        <v>280</v>
      </c>
    </row>
    <row r="23" spans="1:12">
      <c r="A23" t="s">
        <v>270</v>
      </c>
      <c r="B23">
        <v>0</v>
      </c>
      <c r="C23">
        <v>2</v>
      </c>
      <c r="D23">
        <v>0</v>
      </c>
      <c r="F23" s="28">
        <v>0.1</v>
      </c>
      <c r="H23" t="s">
        <v>281</v>
      </c>
      <c r="J23" s="28">
        <f>F23</f>
        <v>0.1</v>
      </c>
      <c r="K23" s="28">
        <f>F23</f>
        <v>0.1</v>
      </c>
    </row>
    <row r="24" spans="1:12">
      <c r="A24" t="s">
        <v>270</v>
      </c>
      <c r="B24">
        <v>1</v>
      </c>
      <c r="C24">
        <v>3</v>
      </c>
      <c r="D24">
        <v>10</v>
      </c>
      <c r="F24" s="28">
        <v>1.19</v>
      </c>
      <c r="H24" t="s">
        <v>282</v>
      </c>
    </row>
    <row r="25" spans="1:12">
      <c r="A25" s="27" t="s">
        <v>283</v>
      </c>
      <c r="F25" s="28">
        <v>1.21</v>
      </c>
      <c r="G25" s="26">
        <v>2.0000000000000021E-2</v>
      </c>
      <c r="H25" t="s">
        <v>109</v>
      </c>
    </row>
    <row r="27" spans="1:12">
      <c r="A27" s="27" t="s">
        <v>37</v>
      </c>
      <c r="B27">
        <v>0</v>
      </c>
      <c r="C27">
        <v>2</v>
      </c>
      <c r="D27">
        <v>8</v>
      </c>
      <c r="F27" s="28">
        <v>0.13</v>
      </c>
      <c r="H27" t="s">
        <v>284</v>
      </c>
      <c r="J27" s="28">
        <f>F27</f>
        <v>0.13</v>
      </c>
      <c r="K27" s="28">
        <f>F27</f>
        <v>0.13</v>
      </c>
      <c r="L27" t="s">
        <v>285</v>
      </c>
    </row>
    <row r="28" spans="1:12">
      <c r="A28" t="s">
        <v>37</v>
      </c>
      <c r="B28">
        <v>0</v>
      </c>
      <c r="C28">
        <v>0</v>
      </c>
      <c r="D28">
        <v>4</v>
      </c>
      <c r="F28" s="28">
        <v>0.02</v>
      </c>
      <c r="H28" t="s">
        <v>286</v>
      </c>
      <c r="J28" s="28">
        <f t="shared" ref="J28:J32" si="4">F28</f>
        <v>0.02</v>
      </c>
      <c r="K28" s="28">
        <f t="shared" ref="K28:K32" si="5">F28</f>
        <v>0.02</v>
      </c>
    </row>
    <row r="29" spans="1:12">
      <c r="A29" t="s">
        <v>37</v>
      </c>
      <c r="B29">
        <v>0</v>
      </c>
      <c r="C29">
        <v>0</v>
      </c>
      <c r="D29">
        <v>4</v>
      </c>
      <c r="F29" s="28">
        <v>0.02</v>
      </c>
      <c r="H29" t="s">
        <v>287</v>
      </c>
      <c r="J29" s="28">
        <f t="shared" si="4"/>
        <v>0.02</v>
      </c>
      <c r="K29" s="28">
        <f t="shared" si="5"/>
        <v>0.02</v>
      </c>
    </row>
    <row r="30" spans="1:12">
      <c r="A30" t="s">
        <v>37</v>
      </c>
      <c r="B30">
        <v>0</v>
      </c>
      <c r="C30">
        <v>1</v>
      </c>
      <c r="D30">
        <v>0</v>
      </c>
      <c r="F30" s="28">
        <v>0.05</v>
      </c>
      <c r="H30" t="s">
        <v>288</v>
      </c>
      <c r="J30" s="28">
        <f t="shared" si="4"/>
        <v>0.05</v>
      </c>
      <c r="K30" s="28">
        <f t="shared" si="5"/>
        <v>0.05</v>
      </c>
    </row>
    <row r="31" spans="1:12">
      <c r="A31" t="s">
        <v>37</v>
      </c>
      <c r="B31">
        <v>0</v>
      </c>
      <c r="C31">
        <v>4</v>
      </c>
      <c r="D31">
        <v>0</v>
      </c>
      <c r="F31" s="28">
        <v>0.2</v>
      </c>
      <c r="H31" t="s">
        <v>289</v>
      </c>
      <c r="J31" s="28">
        <f t="shared" si="4"/>
        <v>0.2</v>
      </c>
      <c r="K31" s="28">
        <f t="shared" si="5"/>
        <v>0.2</v>
      </c>
    </row>
    <row r="32" spans="1:12">
      <c r="A32" t="s">
        <v>37</v>
      </c>
      <c r="B32">
        <v>0</v>
      </c>
      <c r="C32">
        <v>0</v>
      </c>
      <c r="D32">
        <v>3.5</v>
      </c>
      <c r="F32" s="28">
        <v>0.01</v>
      </c>
      <c r="H32" t="s">
        <v>290</v>
      </c>
      <c r="J32" s="28">
        <f t="shared" si="4"/>
        <v>0.01</v>
      </c>
      <c r="K32" s="28">
        <f t="shared" si="5"/>
        <v>0.01</v>
      </c>
    </row>
    <row r="33" spans="1:11">
      <c r="A33" t="s">
        <v>37</v>
      </c>
      <c r="B33">
        <v>0</v>
      </c>
      <c r="C33">
        <v>1</v>
      </c>
      <c r="D33">
        <v>4</v>
      </c>
      <c r="F33" s="28">
        <v>7.0000000000000007E-2</v>
      </c>
      <c r="H33" t="s">
        <v>291</v>
      </c>
    </row>
    <row r="34" spans="1:11">
      <c r="A34" t="s">
        <v>37</v>
      </c>
      <c r="B34">
        <v>0</v>
      </c>
      <c r="C34">
        <v>0</v>
      </c>
      <c r="D34">
        <v>6</v>
      </c>
      <c r="F34" s="28">
        <v>0.03</v>
      </c>
      <c r="H34" t="s">
        <v>292</v>
      </c>
      <c r="J34" s="28">
        <f>F34</f>
        <v>0.03</v>
      </c>
      <c r="K34" s="28">
        <f>F34</f>
        <v>0.03</v>
      </c>
    </row>
    <row r="35" spans="1:11">
      <c r="A35" t="s">
        <v>37</v>
      </c>
      <c r="B35">
        <v>0</v>
      </c>
      <c r="C35">
        <v>5</v>
      </c>
      <c r="D35">
        <v>2.5</v>
      </c>
      <c r="F35" s="28">
        <v>0.26</v>
      </c>
      <c r="H35" t="s">
        <v>293</v>
      </c>
      <c r="J35" s="28">
        <f>F35</f>
        <v>0.26</v>
      </c>
      <c r="K35" s="28">
        <f>F35</f>
        <v>0.26</v>
      </c>
    </row>
    <row r="36" spans="1:11">
      <c r="A36" t="s">
        <v>37</v>
      </c>
      <c r="B36">
        <v>0</v>
      </c>
      <c r="C36">
        <v>3</v>
      </c>
      <c r="D36">
        <v>8</v>
      </c>
      <c r="F36" s="28">
        <v>0.18</v>
      </c>
      <c r="H36" t="s">
        <v>294</v>
      </c>
    </row>
    <row r="37" spans="1:11">
      <c r="A37" t="s">
        <v>37</v>
      </c>
      <c r="B37">
        <v>0</v>
      </c>
      <c r="C37">
        <v>19</v>
      </c>
      <c r="D37">
        <v>1.5</v>
      </c>
      <c r="F37" s="28">
        <v>0.96</v>
      </c>
      <c r="H37" t="s">
        <v>295</v>
      </c>
    </row>
    <row r="38" spans="1:11">
      <c r="A38" s="27" t="s">
        <v>296</v>
      </c>
      <c r="F38" s="28">
        <v>0.97</v>
      </c>
      <c r="G38" s="26">
        <v>0.01</v>
      </c>
      <c r="H38" t="s">
        <v>109</v>
      </c>
    </row>
    <row r="40" spans="1:11">
      <c r="A40" s="27" t="s">
        <v>297</v>
      </c>
      <c r="B40">
        <v>0</v>
      </c>
      <c r="C40">
        <v>1</v>
      </c>
      <c r="D40">
        <v>3</v>
      </c>
      <c r="F40" s="28">
        <v>0.06</v>
      </c>
      <c r="H40" t="s">
        <v>298</v>
      </c>
      <c r="J40" s="28">
        <f>F40</f>
        <v>0.06</v>
      </c>
      <c r="K40" s="28">
        <f>F40</f>
        <v>0.06</v>
      </c>
    </row>
    <row r="41" spans="1:11">
      <c r="A41" t="s">
        <v>297</v>
      </c>
      <c r="B41">
        <v>0</v>
      </c>
      <c r="C41">
        <v>0</v>
      </c>
      <c r="D41">
        <v>3.5</v>
      </c>
      <c r="F41" s="28">
        <v>0.01</v>
      </c>
      <c r="H41" t="s">
        <v>299</v>
      </c>
      <c r="J41" s="28">
        <f t="shared" ref="J41:J48" si="6">F41</f>
        <v>0.01</v>
      </c>
      <c r="K41" s="28">
        <f t="shared" ref="K41:K48" si="7">F41</f>
        <v>0.01</v>
      </c>
    </row>
    <row r="42" spans="1:11">
      <c r="A42" t="s">
        <v>297</v>
      </c>
      <c r="B42">
        <v>0</v>
      </c>
      <c r="C42">
        <v>4</v>
      </c>
      <c r="D42">
        <v>0</v>
      </c>
      <c r="F42" s="28">
        <v>0.2</v>
      </c>
      <c r="H42" t="s">
        <v>300</v>
      </c>
      <c r="J42" s="28">
        <f t="shared" si="6"/>
        <v>0.2</v>
      </c>
      <c r="K42" s="28">
        <f t="shared" si="7"/>
        <v>0.2</v>
      </c>
    </row>
    <row r="43" spans="1:11">
      <c r="A43" t="s">
        <v>297</v>
      </c>
      <c r="B43">
        <v>0</v>
      </c>
      <c r="C43">
        <v>2</v>
      </c>
      <c r="D43">
        <v>6</v>
      </c>
      <c r="F43" s="28">
        <v>0.12</v>
      </c>
      <c r="H43" t="s">
        <v>301</v>
      </c>
      <c r="J43" s="28">
        <f t="shared" si="6"/>
        <v>0.12</v>
      </c>
      <c r="K43" s="28">
        <f t="shared" si="7"/>
        <v>0.12</v>
      </c>
    </row>
    <row r="44" spans="1:11">
      <c r="A44" t="s">
        <v>297</v>
      </c>
      <c r="B44">
        <v>0</v>
      </c>
      <c r="C44">
        <v>4</v>
      </c>
      <c r="D44">
        <v>0</v>
      </c>
      <c r="F44" s="28">
        <v>0.2</v>
      </c>
      <c r="H44" t="s">
        <v>302</v>
      </c>
      <c r="J44" s="28">
        <f t="shared" si="6"/>
        <v>0.2</v>
      </c>
      <c r="K44" s="28">
        <f t="shared" si="7"/>
        <v>0.2</v>
      </c>
    </row>
    <row r="45" spans="1:11">
      <c r="A45" t="s">
        <v>297</v>
      </c>
      <c r="B45">
        <v>0</v>
      </c>
      <c r="C45">
        <v>1</v>
      </c>
      <c r="D45">
        <v>4</v>
      </c>
      <c r="F45" s="28">
        <v>7.0000000000000007E-2</v>
      </c>
      <c r="H45" t="s">
        <v>303</v>
      </c>
      <c r="J45" s="28">
        <f t="shared" si="6"/>
        <v>7.0000000000000007E-2</v>
      </c>
      <c r="K45" s="28">
        <f t="shared" si="7"/>
        <v>7.0000000000000007E-2</v>
      </c>
    </row>
    <row r="46" spans="1:11">
      <c r="A46" t="s">
        <v>297</v>
      </c>
      <c r="B46">
        <v>0</v>
      </c>
      <c r="C46">
        <v>1</v>
      </c>
      <c r="D46">
        <v>0</v>
      </c>
      <c r="F46" s="28">
        <v>0.05</v>
      </c>
      <c r="H46" t="s">
        <v>304</v>
      </c>
      <c r="J46" s="28">
        <f t="shared" si="6"/>
        <v>0.05</v>
      </c>
      <c r="K46" s="28">
        <f t="shared" si="7"/>
        <v>0.05</v>
      </c>
    </row>
    <row r="47" spans="1:11">
      <c r="A47" t="s">
        <v>297</v>
      </c>
      <c r="B47">
        <v>0</v>
      </c>
      <c r="C47">
        <v>2</v>
      </c>
      <c r="D47">
        <v>6</v>
      </c>
      <c r="F47" s="28">
        <v>0.12</v>
      </c>
      <c r="H47" t="s">
        <v>305</v>
      </c>
      <c r="J47" s="28">
        <f t="shared" si="6"/>
        <v>0.12</v>
      </c>
      <c r="K47" s="28">
        <f t="shared" si="7"/>
        <v>0.12</v>
      </c>
    </row>
    <row r="48" spans="1:11">
      <c r="A48" t="s">
        <v>297</v>
      </c>
      <c r="B48">
        <v>0</v>
      </c>
      <c r="C48">
        <v>1</v>
      </c>
      <c r="D48">
        <v>8</v>
      </c>
      <c r="F48" s="28">
        <v>0.08</v>
      </c>
      <c r="H48" t="s">
        <v>306</v>
      </c>
      <c r="J48" s="28">
        <f t="shared" si="6"/>
        <v>0.08</v>
      </c>
      <c r="K48" s="28">
        <f t="shared" si="7"/>
        <v>0.08</v>
      </c>
    </row>
    <row r="49" spans="1:12">
      <c r="A49" t="s">
        <v>297</v>
      </c>
      <c r="B49">
        <v>0</v>
      </c>
      <c r="C49">
        <v>18</v>
      </c>
      <c r="D49">
        <v>6.5</v>
      </c>
      <c r="F49" s="28">
        <f>B49+C49/20+D49/240</f>
        <v>0.92708333333333337</v>
      </c>
      <c r="H49" t="s">
        <v>307</v>
      </c>
    </row>
    <row r="50" spans="1:12">
      <c r="A50" s="27" t="s">
        <v>33</v>
      </c>
      <c r="F50" s="28">
        <v>0.91000000000000014</v>
      </c>
      <c r="G50" s="29">
        <f>F50-F49</f>
        <v>-1.7083333333333228E-2</v>
      </c>
      <c r="H50" t="s">
        <v>109</v>
      </c>
    </row>
    <row r="52" spans="1:12">
      <c r="A52" s="27" t="s">
        <v>308</v>
      </c>
      <c r="B52">
        <v>0</v>
      </c>
      <c r="C52">
        <v>13</v>
      </c>
      <c r="D52">
        <v>1</v>
      </c>
      <c r="F52" s="28">
        <v>0.65</v>
      </c>
      <c r="H52" t="s">
        <v>309</v>
      </c>
      <c r="J52" s="28">
        <f>F52</f>
        <v>0.65</v>
      </c>
      <c r="K52" s="28">
        <f>F52</f>
        <v>0.65</v>
      </c>
      <c r="L52" t="s">
        <v>310</v>
      </c>
    </row>
    <row r="53" spans="1:12">
      <c r="A53" t="s">
        <v>308</v>
      </c>
      <c r="B53">
        <v>0</v>
      </c>
      <c r="C53">
        <v>1</v>
      </c>
      <c r="D53">
        <v>8</v>
      </c>
      <c r="F53" s="28">
        <v>0.08</v>
      </c>
      <c r="H53" t="s">
        <v>311</v>
      </c>
      <c r="J53" s="28">
        <f t="shared" ref="J53:J56" si="8">F53</f>
        <v>0.08</v>
      </c>
      <c r="K53" s="28">
        <f t="shared" ref="K53:K56" si="9">F53</f>
        <v>0.08</v>
      </c>
    </row>
    <row r="54" spans="1:12">
      <c r="A54" t="s">
        <v>308</v>
      </c>
      <c r="B54">
        <v>0</v>
      </c>
      <c r="C54">
        <v>1</v>
      </c>
      <c r="D54">
        <v>6.5</v>
      </c>
      <c r="F54" s="28">
        <v>0.08</v>
      </c>
      <c r="H54" t="s">
        <v>312</v>
      </c>
      <c r="J54" s="28">
        <f t="shared" si="8"/>
        <v>0.08</v>
      </c>
      <c r="K54" s="28">
        <f t="shared" si="9"/>
        <v>0.08</v>
      </c>
    </row>
    <row r="55" spans="1:12">
      <c r="A55" t="s">
        <v>308</v>
      </c>
      <c r="B55">
        <v>0</v>
      </c>
      <c r="C55">
        <v>0</v>
      </c>
      <c r="D55">
        <v>6</v>
      </c>
      <c r="F55" s="28">
        <v>0.03</v>
      </c>
      <c r="H55" t="s">
        <v>313</v>
      </c>
      <c r="J55" s="28">
        <f t="shared" si="8"/>
        <v>0.03</v>
      </c>
      <c r="K55" s="28">
        <f t="shared" si="9"/>
        <v>0.03</v>
      </c>
    </row>
    <row r="56" spans="1:12">
      <c r="A56" t="s">
        <v>308</v>
      </c>
      <c r="B56">
        <v>0</v>
      </c>
      <c r="C56">
        <v>3</v>
      </c>
      <c r="D56">
        <v>2.5</v>
      </c>
      <c r="F56" s="28">
        <v>0.16</v>
      </c>
      <c r="H56" t="s">
        <v>314</v>
      </c>
      <c r="J56" s="28">
        <f t="shared" si="8"/>
        <v>0.16</v>
      </c>
      <c r="K56" s="28">
        <f t="shared" si="9"/>
        <v>0.16</v>
      </c>
    </row>
    <row r="57" spans="1:12">
      <c r="A57" t="s">
        <v>308</v>
      </c>
      <c r="B57">
        <v>0</v>
      </c>
      <c r="C57">
        <v>6</v>
      </c>
      <c r="D57">
        <v>1</v>
      </c>
      <c r="F57" s="28">
        <v>0.3</v>
      </c>
      <c r="H57" t="s">
        <v>315</v>
      </c>
      <c r="L57" t="s">
        <v>316</v>
      </c>
    </row>
    <row r="58" spans="1:12">
      <c r="A58" t="s">
        <v>308</v>
      </c>
      <c r="B58">
        <v>1</v>
      </c>
      <c r="C58">
        <v>6</v>
      </c>
      <c r="D58">
        <v>0</v>
      </c>
      <c r="F58" s="28">
        <v>1.3</v>
      </c>
      <c r="H58" t="s">
        <v>317</v>
      </c>
    </row>
    <row r="59" spans="1:12">
      <c r="A59" s="27" t="s">
        <v>318</v>
      </c>
      <c r="F59" s="28">
        <v>1.3</v>
      </c>
      <c r="G59" s="26">
        <v>0</v>
      </c>
      <c r="H59" t="s">
        <v>109</v>
      </c>
    </row>
    <row r="61" spans="1:12">
      <c r="A61" s="27" t="s">
        <v>319</v>
      </c>
      <c r="B61">
        <v>0</v>
      </c>
      <c r="C61">
        <v>1</v>
      </c>
      <c r="D61">
        <v>0</v>
      </c>
      <c r="F61" s="28">
        <v>0.05</v>
      </c>
      <c r="H61" t="s">
        <v>320</v>
      </c>
      <c r="J61" s="28">
        <f>F61</f>
        <v>0.05</v>
      </c>
      <c r="K61" s="28">
        <f>F61</f>
        <v>0.05</v>
      </c>
    </row>
    <row r="62" spans="1:12">
      <c r="A62" t="s">
        <v>319</v>
      </c>
      <c r="B62">
        <v>0</v>
      </c>
      <c r="C62">
        <v>0</v>
      </c>
      <c r="D62">
        <v>7</v>
      </c>
      <c r="F62" s="28">
        <v>0.03</v>
      </c>
      <c r="H62" t="s">
        <v>321</v>
      </c>
      <c r="J62" s="28">
        <f t="shared" ref="J62:J65" si="10">F62</f>
        <v>0.03</v>
      </c>
      <c r="K62" s="28">
        <f t="shared" ref="K62:K65" si="11">F62</f>
        <v>0.03</v>
      </c>
    </row>
    <row r="63" spans="1:12">
      <c r="A63" t="s">
        <v>319</v>
      </c>
      <c r="B63">
        <v>0</v>
      </c>
      <c r="C63">
        <v>0</v>
      </c>
      <c r="D63">
        <v>6.5</v>
      </c>
      <c r="F63" s="28">
        <v>0.03</v>
      </c>
      <c r="H63" t="s">
        <v>322</v>
      </c>
      <c r="J63" s="28">
        <f t="shared" si="10"/>
        <v>0.03</v>
      </c>
      <c r="K63" s="28">
        <f t="shared" si="11"/>
        <v>0.03</v>
      </c>
    </row>
    <row r="64" spans="1:12">
      <c r="A64" t="s">
        <v>319</v>
      </c>
      <c r="B64">
        <v>0</v>
      </c>
      <c r="C64">
        <v>0</v>
      </c>
      <c r="D64">
        <v>3.5</v>
      </c>
      <c r="F64" s="28">
        <v>0.01</v>
      </c>
      <c r="H64" t="s">
        <v>323</v>
      </c>
      <c r="J64" s="28">
        <f t="shared" si="10"/>
        <v>0.01</v>
      </c>
      <c r="K64" s="28">
        <f t="shared" si="11"/>
        <v>0.01</v>
      </c>
    </row>
    <row r="65" spans="1:11">
      <c r="A65" t="s">
        <v>319</v>
      </c>
      <c r="B65">
        <v>0</v>
      </c>
      <c r="C65">
        <v>0</v>
      </c>
      <c r="D65">
        <v>4.5</v>
      </c>
      <c r="F65" s="28">
        <f>D65/240</f>
        <v>1.8749999999999999E-2</v>
      </c>
      <c r="H65" t="s">
        <v>324</v>
      </c>
      <c r="J65" s="28">
        <f t="shared" si="10"/>
        <v>1.8749999999999999E-2</v>
      </c>
      <c r="K65" s="28">
        <f t="shared" si="11"/>
        <v>1.8749999999999999E-2</v>
      </c>
    </row>
    <row r="66" spans="1:11">
      <c r="A66" t="s">
        <v>319</v>
      </c>
      <c r="B66">
        <v>0</v>
      </c>
      <c r="C66">
        <v>2</v>
      </c>
      <c r="D66">
        <v>9.5</v>
      </c>
      <c r="F66" s="28">
        <f>B66+C66/20+D66/240</f>
        <v>0.13958333333333334</v>
      </c>
      <c r="H66" t="s">
        <v>325</v>
      </c>
    </row>
    <row r="67" spans="1:11">
      <c r="A67" s="27" t="s">
        <v>326</v>
      </c>
      <c r="F67" s="28">
        <f>SUM(F61:F65)</f>
        <v>0.13874999999999998</v>
      </c>
      <c r="G67" s="29">
        <f>F67-F66</f>
        <v>-8.3333333333335258E-4</v>
      </c>
      <c r="H67" t="s">
        <v>109</v>
      </c>
    </row>
    <row r="69" spans="1:11">
      <c r="A69" s="27" t="s">
        <v>327</v>
      </c>
      <c r="B69">
        <v>1</v>
      </c>
      <c r="C69">
        <v>11</v>
      </c>
      <c r="D69">
        <v>3</v>
      </c>
      <c r="F69" s="28">
        <v>1.56</v>
      </c>
      <c r="H69" t="s">
        <v>328</v>
      </c>
    </row>
    <row r="70" spans="1:11">
      <c r="A70" t="s">
        <v>327</v>
      </c>
      <c r="B70">
        <v>0</v>
      </c>
      <c r="C70">
        <v>3</v>
      </c>
      <c r="D70">
        <v>1.5</v>
      </c>
      <c r="F70" s="28">
        <v>0.16</v>
      </c>
      <c r="H70" t="s">
        <v>329</v>
      </c>
    </row>
    <row r="71" spans="1:11">
      <c r="A71" t="s">
        <v>327</v>
      </c>
      <c r="B71">
        <v>0</v>
      </c>
      <c r="C71">
        <v>16</v>
      </c>
      <c r="D71">
        <v>6.25</v>
      </c>
      <c r="F71" s="28">
        <v>0.83</v>
      </c>
      <c r="H71" t="s">
        <v>330</v>
      </c>
    </row>
    <row r="72" spans="1:11">
      <c r="A72" t="s">
        <v>327</v>
      </c>
      <c r="B72">
        <v>0</v>
      </c>
      <c r="C72">
        <v>2</v>
      </c>
      <c r="D72">
        <v>11</v>
      </c>
      <c r="F72" s="28">
        <v>0.15</v>
      </c>
      <c r="H72" t="s">
        <v>331</v>
      </c>
    </row>
    <row r="73" spans="1:11">
      <c r="A73" t="s">
        <v>327</v>
      </c>
      <c r="B73">
        <v>0</v>
      </c>
      <c r="C73">
        <v>0</v>
      </c>
      <c r="D73">
        <v>3</v>
      </c>
      <c r="F73" s="28">
        <v>0.01</v>
      </c>
      <c r="H73" t="s">
        <v>332</v>
      </c>
      <c r="J73" s="28">
        <f>F73</f>
        <v>0.01</v>
      </c>
      <c r="K73" s="28">
        <f>F73</f>
        <v>0.01</v>
      </c>
    </row>
    <row r="74" spans="1:11">
      <c r="A74" t="s">
        <v>327</v>
      </c>
      <c r="B74">
        <v>0</v>
      </c>
      <c r="C74">
        <v>6</v>
      </c>
      <c r="D74">
        <v>9</v>
      </c>
      <c r="F74" s="28">
        <v>0.34</v>
      </c>
      <c r="H74" t="s">
        <v>333</v>
      </c>
    </row>
    <row r="75" spans="1:11">
      <c r="A75" t="s">
        <v>327</v>
      </c>
      <c r="B75">
        <v>0</v>
      </c>
      <c r="C75">
        <v>12</v>
      </c>
      <c r="D75">
        <v>0</v>
      </c>
      <c r="F75" s="28">
        <f>B75+C75/20+D75</f>
        <v>0.6</v>
      </c>
      <c r="H75" t="s">
        <v>334</v>
      </c>
    </row>
    <row r="76" spans="1:11">
      <c r="A76" t="s">
        <v>327</v>
      </c>
      <c r="B76">
        <v>3</v>
      </c>
      <c r="C76">
        <v>2</v>
      </c>
      <c r="D76">
        <v>9.75</v>
      </c>
      <c r="F76" s="28">
        <v>3.14</v>
      </c>
      <c r="H76" t="s">
        <v>335</v>
      </c>
    </row>
    <row r="77" spans="1:11">
      <c r="A77" s="27" t="s">
        <v>34</v>
      </c>
      <c r="F77" s="28">
        <f>SUM(F69:F75)</f>
        <v>3.6499999999999995</v>
      </c>
      <c r="G77" s="29">
        <f>F77-F76</f>
        <v>0.50999999999999934</v>
      </c>
      <c r="H77" t="s">
        <v>109</v>
      </c>
    </row>
    <row r="79" spans="1:11">
      <c r="A79" s="27" t="s">
        <v>35</v>
      </c>
      <c r="B79">
        <v>1</v>
      </c>
      <c r="C79">
        <v>2</v>
      </c>
      <c r="D79">
        <v>1.5</v>
      </c>
      <c r="F79" s="28">
        <v>1.1100000000000001</v>
      </c>
      <c r="H79" t="s">
        <v>336</v>
      </c>
    </row>
    <row r="80" spans="1:11">
      <c r="A80" t="s">
        <v>35</v>
      </c>
      <c r="B80">
        <v>1</v>
      </c>
      <c r="C80">
        <v>2</v>
      </c>
      <c r="D80">
        <v>1.5</v>
      </c>
      <c r="F80" s="28">
        <v>1.1100000000000001</v>
      </c>
      <c r="H80" t="s">
        <v>337</v>
      </c>
    </row>
    <row r="81" spans="1:8">
      <c r="A81" s="27" t="s">
        <v>338</v>
      </c>
      <c r="F81" s="28">
        <v>1.1100000000000001</v>
      </c>
      <c r="G81" s="26">
        <v>0</v>
      </c>
      <c r="H81" t="s">
        <v>109</v>
      </c>
    </row>
    <row r="83" spans="1:8">
      <c r="A83" s="27" t="s">
        <v>339</v>
      </c>
      <c r="B83">
        <v>0</v>
      </c>
      <c r="C83">
        <v>16</v>
      </c>
      <c r="D83">
        <v>7</v>
      </c>
      <c r="F83" s="28">
        <v>0.83</v>
      </c>
      <c r="H83" t="s">
        <v>340</v>
      </c>
    </row>
    <row r="84" spans="1:8">
      <c r="A84" t="s">
        <v>339</v>
      </c>
      <c r="B84">
        <v>0</v>
      </c>
      <c r="C84">
        <v>0</v>
      </c>
      <c r="D84">
        <v>0</v>
      </c>
      <c r="F84" s="28">
        <v>0</v>
      </c>
      <c r="H84" t="s">
        <v>341</v>
      </c>
    </row>
    <row r="85" spans="1:8">
      <c r="A85" t="s">
        <v>339</v>
      </c>
      <c r="B85">
        <v>0</v>
      </c>
      <c r="C85">
        <v>0</v>
      </c>
      <c r="D85">
        <v>0</v>
      </c>
      <c r="F85" s="28">
        <v>0</v>
      </c>
      <c r="H85" t="s">
        <v>342</v>
      </c>
    </row>
    <row r="86" spans="1:8">
      <c r="A86" t="s">
        <v>339</v>
      </c>
      <c r="B86">
        <v>0</v>
      </c>
      <c r="C86">
        <v>0</v>
      </c>
      <c r="D86">
        <v>0</v>
      </c>
      <c r="F86" s="28">
        <v>0</v>
      </c>
      <c r="H86" t="s">
        <v>343</v>
      </c>
    </row>
    <row r="87" spans="1:8">
      <c r="A87" t="s">
        <v>339</v>
      </c>
      <c r="B87">
        <v>0</v>
      </c>
      <c r="C87">
        <v>16</v>
      </c>
      <c r="D87">
        <v>7</v>
      </c>
      <c r="F87" s="28">
        <v>0.83</v>
      </c>
      <c r="H87" t="s">
        <v>344</v>
      </c>
    </row>
    <row r="88" spans="1:8">
      <c r="A88" s="27" t="s">
        <v>345</v>
      </c>
      <c r="F88" s="28">
        <v>0.83</v>
      </c>
      <c r="G88" s="26">
        <v>0</v>
      </c>
      <c r="H88" t="s">
        <v>109</v>
      </c>
    </row>
    <row r="90" spans="1:8">
      <c r="A90" s="27" t="s">
        <v>346</v>
      </c>
      <c r="B90">
        <v>0</v>
      </c>
      <c r="C90">
        <v>6</v>
      </c>
      <c r="D90">
        <v>8.5</v>
      </c>
      <c r="F90" s="28">
        <v>0.34</v>
      </c>
      <c r="H90" t="s">
        <v>347</v>
      </c>
    </row>
    <row r="91" spans="1:8">
      <c r="A91" t="s">
        <v>346</v>
      </c>
      <c r="B91">
        <v>0</v>
      </c>
      <c r="C91">
        <v>1</v>
      </c>
      <c r="D91">
        <v>10.5</v>
      </c>
      <c r="F91" s="28">
        <v>0.09</v>
      </c>
      <c r="H91" t="s">
        <v>348</v>
      </c>
    </row>
    <row r="92" spans="1:8">
      <c r="A92" t="s">
        <v>346</v>
      </c>
      <c r="B92">
        <v>0</v>
      </c>
      <c r="C92">
        <v>0</v>
      </c>
      <c r="D92">
        <v>6</v>
      </c>
      <c r="F92" s="28">
        <v>0.03</v>
      </c>
      <c r="H92" t="s">
        <v>349</v>
      </c>
    </row>
    <row r="93" spans="1:8">
      <c r="A93" t="s">
        <v>346</v>
      </c>
      <c r="B93">
        <v>0</v>
      </c>
      <c r="C93">
        <v>1</v>
      </c>
      <c r="D93">
        <v>10</v>
      </c>
      <c r="F93" s="28">
        <v>0.09</v>
      </c>
      <c r="H93" t="s">
        <v>350</v>
      </c>
    </row>
    <row r="94" spans="1:8">
      <c r="A94" t="s">
        <v>346</v>
      </c>
      <c r="B94">
        <v>1</v>
      </c>
      <c r="C94">
        <v>19</v>
      </c>
      <c r="D94">
        <v>6</v>
      </c>
      <c r="F94" s="28">
        <v>1.97</v>
      </c>
      <c r="H94" t="s">
        <v>351</v>
      </c>
    </row>
    <row r="95" spans="1:8">
      <c r="A95" t="s">
        <v>346</v>
      </c>
      <c r="B95">
        <v>2</v>
      </c>
      <c r="C95">
        <v>10</v>
      </c>
      <c r="D95">
        <v>5</v>
      </c>
      <c r="F95" s="28">
        <f>B95+C95/20+D95/240</f>
        <v>2.5208333333333335</v>
      </c>
      <c r="H95" t="s">
        <v>352</v>
      </c>
    </row>
    <row r="96" spans="1:8">
      <c r="A96" s="27" t="s">
        <v>353</v>
      </c>
      <c r="F96" s="28">
        <v>2.52</v>
      </c>
      <c r="G96" s="26">
        <v>0</v>
      </c>
      <c r="H96" t="s">
        <v>109</v>
      </c>
    </row>
    <row r="98" spans="1:8">
      <c r="A98" s="27" t="s">
        <v>354</v>
      </c>
      <c r="B98">
        <v>15</v>
      </c>
      <c r="C98">
        <v>12</v>
      </c>
      <c r="D98">
        <v>9.75</v>
      </c>
      <c r="F98" s="28">
        <v>15.64</v>
      </c>
      <c r="H98" t="s">
        <v>355</v>
      </c>
    </row>
    <row r="99" spans="1:8">
      <c r="A99" s="27" t="s">
        <v>356</v>
      </c>
      <c r="F99" s="28">
        <f>F11+F25+F38+F50+F59+F67+F77+F81+F88+F96</f>
        <v>16.177499999999998</v>
      </c>
      <c r="G99" s="29">
        <f>F99-F98</f>
        <v>0.53749999999999787</v>
      </c>
      <c r="H99" t="s">
        <v>109</v>
      </c>
    </row>
    <row r="100" spans="1:8">
      <c r="A100" s="27"/>
    </row>
    <row r="101" spans="1:8">
      <c r="A101" t="s">
        <v>357</v>
      </c>
      <c r="B101">
        <v>64</v>
      </c>
      <c r="C101">
        <v>0</v>
      </c>
      <c r="D101">
        <v>9.25</v>
      </c>
      <c r="F101" s="28">
        <v>64.040000000000006</v>
      </c>
      <c r="H101" t="s">
        <v>358</v>
      </c>
    </row>
    <row r="103" spans="1:8">
      <c r="A103" t="s">
        <v>46</v>
      </c>
      <c r="B103">
        <v>1</v>
      </c>
      <c r="C103">
        <v>15</v>
      </c>
      <c r="D103">
        <v>5</v>
      </c>
      <c r="F103" s="28">
        <v>1.77</v>
      </c>
      <c r="H103" t="s">
        <v>359</v>
      </c>
    </row>
    <row r="104" spans="1:8">
      <c r="A104" t="s">
        <v>46</v>
      </c>
      <c r="B104">
        <v>1</v>
      </c>
      <c r="C104">
        <v>15</v>
      </c>
      <c r="D104">
        <v>5</v>
      </c>
      <c r="F104" s="28">
        <v>1.77</v>
      </c>
      <c r="H104" t="s">
        <v>360</v>
      </c>
    </row>
    <row r="105" spans="1:8">
      <c r="A105" s="27" t="s">
        <v>361</v>
      </c>
      <c r="F105" s="28">
        <v>1.77</v>
      </c>
      <c r="G105" s="26">
        <v>0</v>
      </c>
      <c r="H105" t="s">
        <v>109</v>
      </c>
    </row>
    <row r="107" spans="1:8">
      <c r="A107" t="s">
        <v>47</v>
      </c>
      <c r="B107">
        <v>46</v>
      </c>
      <c r="C107">
        <v>0</v>
      </c>
      <c r="D107">
        <v>0</v>
      </c>
      <c r="F107" s="28">
        <v>46</v>
      </c>
      <c r="H107" t="s">
        <v>362</v>
      </c>
    </row>
    <row r="108" spans="1:8">
      <c r="A108" t="s">
        <v>47</v>
      </c>
      <c r="B108">
        <v>47</v>
      </c>
      <c r="C108">
        <v>15</v>
      </c>
      <c r="D108">
        <v>5</v>
      </c>
      <c r="F108" s="28">
        <f>B108+C108/20+D108/240</f>
        <v>47.770833333333336</v>
      </c>
      <c r="H108" t="s">
        <v>363</v>
      </c>
    </row>
    <row r="109" spans="1:8">
      <c r="A109" s="27" t="s">
        <v>364</v>
      </c>
      <c r="B109">
        <v>16</v>
      </c>
      <c r="C109">
        <v>5</v>
      </c>
      <c r="D109">
        <v>4.25</v>
      </c>
      <c r="F109" s="28">
        <v>16.27</v>
      </c>
      <c r="H109" t="s">
        <v>365</v>
      </c>
    </row>
    <row r="112" spans="1:8" ht="15.5">
      <c r="A112" s="4" t="s">
        <v>366</v>
      </c>
      <c r="B112">
        <f>B98</f>
        <v>15</v>
      </c>
      <c r="C112">
        <f t="shared" ref="C112:F112" si="12">C98</f>
        <v>12</v>
      </c>
      <c r="D112">
        <f t="shared" si="12"/>
        <v>9.75</v>
      </c>
      <c r="E112">
        <f t="shared" si="12"/>
        <v>0</v>
      </c>
      <c r="F112">
        <f t="shared" si="12"/>
        <v>15.64</v>
      </c>
    </row>
    <row r="113" spans="1:6" ht="15.5">
      <c r="A113" s="4" t="s">
        <v>367</v>
      </c>
      <c r="F113" s="28">
        <f>F99</f>
        <v>16.177499999999998</v>
      </c>
    </row>
    <row r="114" spans="1:6" ht="15.5">
      <c r="A114" s="4" t="s">
        <v>42</v>
      </c>
      <c r="F114" s="28">
        <f>SUM(J3:J73)</f>
        <v>4.0474999999999994</v>
      </c>
    </row>
    <row r="115" spans="1:6" ht="15.5">
      <c r="A115" s="4" t="s">
        <v>43</v>
      </c>
      <c r="F115" s="28">
        <f>SUM(K3:K73)</f>
        <v>4.0474999999999994</v>
      </c>
    </row>
    <row r="116" spans="1:6" ht="15.5">
      <c r="A116" s="98"/>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9"/>
  <sheetViews>
    <sheetView tabSelected="1" workbookViewId="0">
      <pane xSplit="1" ySplit="12" topLeftCell="Q13" activePane="bottomRight" state="frozen"/>
      <selection pane="topRight" activeCell="B1" sqref="B1"/>
      <selection pane="bottomLeft" activeCell="A13" sqref="A13"/>
      <selection pane="bottomRight" activeCell="X11" sqref="X11"/>
    </sheetView>
  </sheetViews>
  <sheetFormatPr defaultColWidth="8.81640625" defaultRowHeight="14.5"/>
  <cols>
    <col min="1" max="1" width="30" bestFit="1" customWidth="1"/>
    <col min="2" max="2" width="30" customWidth="1"/>
    <col min="3" max="3" width="14.81640625" bestFit="1" customWidth="1"/>
    <col min="4" max="4" width="13.81640625" bestFit="1" customWidth="1"/>
    <col min="5" max="5" width="19.1796875" bestFit="1" customWidth="1"/>
    <col min="6" max="6" width="15.7265625" bestFit="1" customWidth="1"/>
    <col min="7" max="7" width="14.7265625" bestFit="1" customWidth="1"/>
    <col min="8" max="8" width="20" bestFit="1" customWidth="1"/>
    <col min="9" max="9" width="11.7265625" bestFit="1" customWidth="1"/>
    <col min="10" max="10" width="10.7265625" bestFit="1" customWidth="1"/>
    <col min="11" max="11" width="15.81640625" bestFit="1" customWidth="1"/>
    <col min="12" max="12" width="16.26953125" bestFit="1" customWidth="1"/>
    <col min="13" max="13" width="27.81640625" bestFit="1" customWidth="1"/>
    <col min="14" max="14" width="29.81640625" bestFit="1" customWidth="1"/>
    <col min="15" max="15" width="33.7265625" bestFit="1" customWidth="1"/>
    <col min="16" max="16" width="28.81640625" style="28" bestFit="1" customWidth="1"/>
    <col min="17" max="17" width="30.81640625" style="28" bestFit="1" customWidth="1"/>
  </cols>
  <sheetData>
    <row r="1" spans="1:18">
      <c r="A1" s="1" t="s">
        <v>368</v>
      </c>
      <c r="B1" s="1" t="s">
        <v>369</v>
      </c>
      <c r="C1" s="37" t="s">
        <v>370</v>
      </c>
      <c r="D1" s="1" t="s">
        <v>371</v>
      </c>
      <c r="E1" s="35" t="s">
        <v>372</v>
      </c>
      <c r="F1" s="1" t="s">
        <v>373</v>
      </c>
      <c r="G1" s="1" t="s">
        <v>374</v>
      </c>
      <c r="H1" s="35" t="s">
        <v>375</v>
      </c>
      <c r="I1" s="1" t="s">
        <v>376</v>
      </c>
      <c r="J1" s="1" t="s">
        <v>377</v>
      </c>
      <c r="K1" s="35" t="s">
        <v>378</v>
      </c>
      <c r="L1" s="1"/>
      <c r="M1" s="35" t="s">
        <v>379</v>
      </c>
      <c r="N1" s="1" t="s">
        <v>380</v>
      </c>
      <c r="O1" s="35" t="s">
        <v>381</v>
      </c>
      <c r="P1" s="31" t="s">
        <v>382</v>
      </c>
      <c r="Q1" s="31" t="s">
        <v>383</v>
      </c>
    </row>
    <row r="2" spans="1:18">
      <c r="A2" t="s">
        <v>58</v>
      </c>
      <c r="B2" s="38">
        <f>E2+H2</f>
        <v>38.375</v>
      </c>
      <c r="C2">
        <v>38</v>
      </c>
      <c r="D2">
        <v>3</v>
      </c>
      <c r="E2">
        <v>38.375</v>
      </c>
      <c r="F2" s="34">
        <v>0</v>
      </c>
      <c r="G2">
        <v>0</v>
      </c>
      <c r="H2">
        <v>0</v>
      </c>
      <c r="I2" s="34">
        <v>19</v>
      </c>
      <c r="K2">
        <v>19</v>
      </c>
      <c r="L2" s="34"/>
      <c r="M2">
        <f>B2-K2</f>
        <v>19.375</v>
      </c>
      <c r="N2" s="36">
        <v>0.16666666666666671</v>
      </c>
      <c r="O2" s="28">
        <v>0.16666666666666671</v>
      </c>
      <c r="P2" s="36">
        <f>N2*B2</f>
        <v>6.3958333333333348</v>
      </c>
      <c r="Q2" s="28">
        <f>O2*B2</f>
        <v>6.3958333333333348</v>
      </c>
    </row>
    <row r="3" spans="1:18">
      <c r="A3" t="s">
        <v>59</v>
      </c>
      <c r="B3" s="38">
        <f t="shared" ref="B3:B6" si="0">E3+H3</f>
        <v>150</v>
      </c>
      <c r="C3">
        <v>150</v>
      </c>
      <c r="D3">
        <v>0</v>
      </c>
      <c r="E3">
        <v>150</v>
      </c>
      <c r="F3" s="34">
        <v>0</v>
      </c>
      <c r="G3">
        <v>0</v>
      </c>
      <c r="H3">
        <v>0</v>
      </c>
      <c r="I3" s="34">
        <v>111</v>
      </c>
      <c r="J3">
        <v>5</v>
      </c>
      <c r="K3">
        <f>I3+J3/8</f>
        <v>111.625</v>
      </c>
      <c r="L3" s="34"/>
      <c r="M3">
        <f t="shared" ref="M3:M6" si="1">B3-K3</f>
        <v>38.375</v>
      </c>
      <c r="N3" s="36">
        <v>0.13494744744744749</v>
      </c>
      <c r="O3" s="28">
        <v>0.125</v>
      </c>
      <c r="P3" s="36">
        <f t="shared" ref="P3:P6" si="2">N3*B3</f>
        <v>20.242117117117125</v>
      </c>
      <c r="Q3" s="28">
        <f t="shared" ref="Q3:Q6" si="3">O3*B3</f>
        <v>18.75</v>
      </c>
    </row>
    <row r="4" spans="1:18">
      <c r="A4" t="s">
        <v>60</v>
      </c>
      <c r="B4" s="38">
        <f t="shared" si="0"/>
        <v>123.75</v>
      </c>
      <c r="C4">
        <v>116</v>
      </c>
      <c r="D4">
        <v>3</v>
      </c>
      <c r="E4">
        <f>C4+D4/8</f>
        <v>116.375</v>
      </c>
      <c r="F4" s="34">
        <v>7</v>
      </c>
      <c r="G4">
        <v>3</v>
      </c>
      <c r="H4">
        <f>F4+G4/8</f>
        <v>7.375</v>
      </c>
      <c r="I4" s="34">
        <v>85</v>
      </c>
      <c r="J4">
        <v>0</v>
      </c>
      <c r="K4">
        <f>I4+J4/8</f>
        <v>85</v>
      </c>
      <c r="L4" s="34"/>
      <c r="M4">
        <f t="shared" si="1"/>
        <v>38.75</v>
      </c>
      <c r="N4" s="36">
        <v>0.13799019607843135</v>
      </c>
      <c r="O4" s="28">
        <v>0.12916666666666671</v>
      </c>
      <c r="P4" s="36">
        <f t="shared" si="2"/>
        <v>17.07628676470588</v>
      </c>
      <c r="Q4" s="28">
        <f t="shared" si="3"/>
        <v>15.984375000000005</v>
      </c>
    </row>
    <row r="5" spans="1:18">
      <c r="A5" t="s">
        <v>65</v>
      </c>
      <c r="B5" s="38">
        <f t="shared" si="0"/>
        <v>11.125</v>
      </c>
      <c r="C5">
        <v>11</v>
      </c>
      <c r="D5">
        <v>1</v>
      </c>
      <c r="E5">
        <v>11.125</v>
      </c>
      <c r="F5" s="34">
        <v>0</v>
      </c>
      <c r="G5">
        <v>0</v>
      </c>
      <c r="H5">
        <v>0</v>
      </c>
      <c r="I5" s="34">
        <v>6</v>
      </c>
      <c r="J5">
        <v>5</v>
      </c>
      <c r="K5">
        <f>6+5/8</f>
        <v>6.625</v>
      </c>
      <c r="L5" s="34"/>
      <c r="M5">
        <f t="shared" si="1"/>
        <v>4.5</v>
      </c>
      <c r="N5" s="36">
        <v>6.6666666666666666E-2</v>
      </c>
      <c r="O5" s="28">
        <v>6.6666666666666666E-2</v>
      </c>
      <c r="P5" s="36">
        <f t="shared" si="2"/>
        <v>0.7416666666666667</v>
      </c>
      <c r="Q5" s="28">
        <f t="shared" si="3"/>
        <v>0.7416666666666667</v>
      </c>
    </row>
    <row r="6" spans="1:18">
      <c r="A6" t="s">
        <v>63</v>
      </c>
      <c r="B6" s="38">
        <f t="shared" si="0"/>
        <v>93.875</v>
      </c>
      <c r="C6">
        <v>93</v>
      </c>
      <c r="D6">
        <v>7</v>
      </c>
      <c r="E6">
        <f>C6+D6/8</f>
        <v>93.875</v>
      </c>
      <c r="F6" s="34">
        <v>0</v>
      </c>
      <c r="G6">
        <v>0</v>
      </c>
      <c r="H6">
        <v>0</v>
      </c>
      <c r="I6" s="34">
        <v>53</v>
      </c>
      <c r="K6">
        <v>53</v>
      </c>
      <c r="L6" s="34"/>
      <c r="M6">
        <f t="shared" si="1"/>
        <v>40.875</v>
      </c>
      <c r="N6" s="36">
        <v>0.1</v>
      </c>
      <c r="O6" s="28">
        <v>0.1</v>
      </c>
      <c r="P6" s="36">
        <f t="shared" si="2"/>
        <v>9.3875000000000011</v>
      </c>
      <c r="Q6" s="28">
        <f t="shared" si="3"/>
        <v>9.3875000000000011</v>
      </c>
    </row>
    <row r="7" spans="1:18">
      <c r="B7" s="38"/>
      <c r="F7" s="34"/>
      <c r="I7" s="34"/>
      <c r="L7" s="34"/>
      <c r="N7" s="36"/>
      <c r="O7" s="28"/>
      <c r="P7" s="36"/>
    </row>
    <row r="8" spans="1:18" s="46" customFormat="1">
      <c r="A8" s="46" t="s">
        <v>53</v>
      </c>
      <c r="B8" s="47">
        <f>SUM(B2:B6)</f>
        <v>417.125</v>
      </c>
      <c r="F8" s="48"/>
      <c r="I8" s="48"/>
      <c r="L8" s="48"/>
      <c r="N8" s="49"/>
      <c r="O8" s="50"/>
      <c r="P8" s="49">
        <f>SUM(P2:P6)</f>
        <v>53.843403881823015</v>
      </c>
      <c r="Q8" s="50">
        <f>SUM(Q2:Q6)</f>
        <v>51.259375000000013</v>
      </c>
      <c r="R8" s="51" t="s">
        <v>384</v>
      </c>
    </row>
    <row r="9" spans="1:18" s="46" customFormat="1" ht="15.5">
      <c r="A9" s="46" t="s">
        <v>385</v>
      </c>
      <c r="B9" s="47">
        <f>SUM(K2:K6)</f>
        <v>275.25</v>
      </c>
      <c r="F9" s="48"/>
      <c r="I9" s="48"/>
      <c r="L9" s="48"/>
      <c r="N9" s="49"/>
      <c r="O9" s="50"/>
      <c r="P9" s="116">
        <v>35.79</v>
      </c>
      <c r="Q9" s="116">
        <v>35.79</v>
      </c>
    </row>
    <row r="10" spans="1:18">
      <c r="N10" s="28"/>
      <c r="O10" s="28"/>
    </row>
    <row r="11" spans="1:18">
      <c r="N11" s="28"/>
      <c r="O11" s="28"/>
    </row>
    <row r="12" spans="1:18" s="27" customFormat="1" ht="43.5">
      <c r="A12" s="27" t="s">
        <v>386</v>
      </c>
      <c r="B12" s="39" t="s">
        <v>387</v>
      </c>
      <c r="C12" s="40" t="s">
        <v>388</v>
      </c>
      <c r="D12" s="40" t="s">
        <v>389</v>
      </c>
      <c r="E12" s="40" t="s">
        <v>390</v>
      </c>
      <c r="F12" s="27" t="s">
        <v>391</v>
      </c>
      <c r="G12" s="40" t="s">
        <v>392</v>
      </c>
      <c r="H12" s="40" t="s">
        <v>393</v>
      </c>
      <c r="I12" s="40" t="s">
        <v>394</v>
      </c>
      <c r="J12" s="40" t="s">
        <v>395</v>
      </c>
      <c r="K12" s="41" t="s">
        <v>396</v>
      </c>
      <c r="L12" s="42" t="s">
        <v>397</v>
      </c>
      <c r="M12" s="27" t="s">
        <v>398</v>
      </c>
      <c r="N12" s="63" t="s">
        <v>399</v>
      </c>
      <c r="O12" s="63" t="s">
        <v>400</v>
      </c>
      <c r="P12" s="39" t="s">
        <v>401</v>
      </c>
      <c r="Q12" s="43"/>
      <c r="R12" s="39"/>
    </row>
    <row r="13" spans="1:18">
      <c r="A13" t="s">
        <v>58</v>
      </c>
      <c r="B13">
        <f>B2</f>
        <v>38.375</v>
      </c>
      <c r="C13">
        <v>14.5</v>
      </c>
      <c r="I13">
        <v>4</v>
      </c>
      <c r="J13">
        <v>3</v>
      </c>
      <c r="K13">
        <f>I13+J13/8</f>
        <v>4.375</v>
      </c>
      <c r="L13" s="34">
        <f>B13-(C13+K13)</f>
        <v>19.5</v>
      </c>
      <c r="N13" s="28">
        <f>N2</f>
        <v>0.16666666666666671</v>
      </c>
      <c r="O13" s="28">
        <f>L13*N13</f>
        <v>3.2500000000000009</v>
      </c>
      <c r="P13" s="28">
        <f>3+5/20</f>
        <v>3.25</v>
      </c>
    </row>
    <row r="14" spans="1:18">
      <c r="A14" t="s">
        <v>59</v>
      </c>
      <c r="B14">
        <f t="shared" ref="B14:B17" si="4">B3</f>
        <v>150</v>
      </c>
      <c r="C14">
        <v>26</v>
      </c>
      <c r="D14">
        <v>2</v>
      </c>
      <c r="E14">
        <f>C14+D14/8</f>
        <v>26.25</v>
      </c>
      <c r="I14">
        <f>4+3+2+0.5+1</f>
        <v>10.5</v>
      </c>
      <c r="J14">
        <f>2.5+6+2+2</f>
        <v>12.5</v>
      </c>
      <c r="K14">
        <f>I14+J14/8</f>
        <v>12.0625</v>
      </c>
      <c r="L14" s="34">
        <f>B14-(E14+K14)</f>
        <v>111.6875</v>
      </c>
      <c r="N14" s="28">
        <f t="shared" ref="N14:N17" si="5">N3</f>
        <v>0.13494744744744749</v>
      </c>
      <c r="O14" s="28">
        <f t="shared" ref="O14:O17" si="6">L14*N14</f>
        <v>15.071943036786791</v>
      </c>
      <c r="P14" s="28">
        <f>14+19/20+7/240</f>
        <v>14.979166666666666</v>
      </c>
    </row>
    <row r="15" spans="1:18">
      <c r="A15" t="s">
        <v>60</v>
      </c>
      <c r="B15">
        <f t="shared" si="4"/>
        <v>123.75</v>
      </c>
      <c r="C15">
        <v>38</v>
      </c>
      <c r="D15">
        <v>2</v>
      </c>
      <c r="E15">
        <f>C15+D15/8</f>
        <v>38.25</v>
      </c>
      <c r="I15">
        <v>0.5</v>
      </c>
      <c r="K15">
        <f>I15+J15/8</f>
        <v>0.5</v>
      </c>
      <c r="L15" s="34">
        <f>B15-(E15+K15)</f>
        <v>85</v>
      </c>
      <c r="N15" s="28">
        <f t="shared" si="5"/>
        <v>0.13799019607843135</v>
      </c>
      <c r="O15" s="28">
        <f t="shared" si="6"/>
        <v>11.729166666666664</v>
      </c>
      <c r="P15" s="28">
        <f>11+14/20+7/240</f>
        <v>11.729166666666666</v>
      </c>
    </row>
    <row r="16" spans="1:18">
      <c r="A16" t="s">
        <v>65</v>
      </c>
      <c r="B16">
        <f t="shared" si="4"/>
        <v>11.125</v>
      </c>
      <c r="C16">
        <v>3</v>
      </c>
      <c r="D16">
        <v>5</v>
      </c>
      <c r="E16">
        <f t="shared" ref="E16:E17" si="7">C16+D16/8</f>
        <v>3.625</v>
      </c>
      <c r="J16">
        <f>7</f>
        <v>7</v>
      </c>
      <c r="K16">
        <f>I16+J16/8</f>
        <v>0.875</v>
      </c>
      <c r="L16" s="34">
        <f t="shared" ref="L16:L17" si="8">B16-(E16+K16)</f>
        <v>6.625</v>
      </c>
      <c r="N16" s="28">
        <f t="shared" si="5"/>
        <v>6.6666666666666666E-2</v>
      </c>
      <c r="O16" s="28">
        <f t="shared" si="6"/>
        <v>0.44166666666666665</v>
      </c>
      <c r="P16" s="28">
        <f>8/20+10/240</f>
        <v>0.44166666666666671</v>
      </c>
    </row>
    <row r="17" spans="1:17">
      <c r="A17" t="s">
        <v>63</v>
      </c>
      <c r="B17">
        <f t="shared" si="4"/>
        <v>93.875</v>
      </c>
      <c r="C17">
        <v>30</v>
      </c>
      <c r="E17">
        <f t="shared" si="7"/>
        <v>30</v>
      </c>
      <c r="I17">
        <f>9+1</f>
        <v>10</v>
      </c>
      <c r="J17">
        <f>2</f>
        <v>2</v>
      </c>
      <c r="K17">
        <f>I17+J17/8</f>
        <v>10.25</v>
      </c>
      <c r="L17" s="34">
        <f t="shared" si="8"/>
        <v>53.625</v>
      </c>
      <c r="N17" s="28">
        <f t="shared" si="5"/>
        <v>0.1</v>
      </c>
      <c r="O17" s="28">
        <f t="shared" si="6"/>
        <v>5.3625000000000007</v>
      </c>
      <c r="P17" s="28">
        <f>5+6/20</f>
        <v>5.3</v>
      </c>
    </row>
    <row r="18" spans="1:17">
      <c r="L18" s="34"/>
    </row>
    <row r="19" spans="1:17" s="44" customFormat="1">
      <c r="A19" s="44" t="s">
        <v>109</v>
      </c>
      <c r="B19" s="44">
        <f>SUM(B13:B17)</f>
        <v>417.125</v>
      </c>
      <c r="E19" s="44">
        <f>SUM(E13:E17)</f>
        <v>98.125</v>
      </c>
      <c r="L19" s="44">
        <f>SUM(L13:L17)</f>
        <v>276.4375</v>
      </c>
      <c r="O19" s="45">
        <f>SUM(O13:O17)</f>
        <v>35.855276370120123</v>
      </c>
      <c r="P19" s="45">
        <f>35+15/20+10.5/240</f>
        <v>35.793750000000003</v>
      </c>
      <c r="Q19" s="45"/>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A2" sqref="A2"/>
    </sheetView>
  </sheetViews>
  <sheetFormatPr defaultColWidth="8.81640625" defaultRowHeight="14.5"/>
  <sheetData>
    <row r="1" spans="1:1">
      <c r="A1" t="s">
        <v>28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5"/>
  <sheetViews>
    <sheetView workbookViewId="0">
      <pane xSplit="3" ySplit="1" topLeftCell="V80" activePane="bottomRight" state="frozen"/>
      <selection pane="topRight" activeCell="F1" sqref="F1"/>
      <selection pane="bottomLeft" activeCell="A2" sqref="A2"/>
      <selection pane="bottomRight" activeCell="V69" sqref="V69"/>
    </sheetView>
  </sheetViews>
  <sheetFormatPr defaultColWidth="8.81640625" defaultRowHeight="14.5"/>
  <cols>
    <col min="1" max="1" width="27.81640625" bestFit="1" customWidth="1"/>
    <col min="2" max="2" width="51" customWidth="1"/>
    <col min="3" max="3" width="11.1796875" bestFit="1" customWidth="1"/>
    <col min="4" max="4" width="12.81640625" style="32" bestFit="1" customWidth="1"/>
    <col min="5" max="5" width="6" style="32" bestFit="1" customWidth="1"/>
    <col min="6" max="6" width="7.26953125" style="32" bestFit="1" customWidth="1"/>
    <col min="7" max="7" width="4.26953125" style="32" bestFit="1" customWidth="1"/>
    <col min="8" max="8" width="6.453125" style="32" bestFit="1" customWidth="1"/>
    <col min="9" max="9" width="4.26953125" style="32" customWidth="1"/>
    <col min="10" max="10" width="10.7265625" style="32" bestFit="1" customWidth="1"/>
    <col min="11" max="11" width="18.1796875" style="61" customWidth="1"/>
    <col min="13" max="13" width="15.81640625" bestFit="1" customWidth="1"/>
    <col min="21" max="21" width="8.81640625" style="28"/>
    <col min="22" max="23" width="24.1796875" style="28" customWidth="1"/>
    <col min="24" max="24" width="8.81640625" style="28"/>
  </cols>
  <sheetData>
    <row r="1" spans="1:25" s="54" customFormat="1" ht="42">
      <c r="A1" s="52" t="s">
        <v>161</v>
      </c>
      <c r="B1" s="52" t="s">
        <v>402</v>
      </c>
      <c r="C1" s="52" t="s">
        <v>403</v>
      </c>
      <c r="D1" s="53" t="s">
        <v>404</v>
      </c>
      <c r="E1" s="53" t="s">
        <v>405</v>
      </c>
      <c r="F1" s="53" t="s">
        <v>406</v>
      </c>
      <c r="G1" s="53" t="s">
        <v>407</v>
      </c>
      <c r="H1" s="53" t="s">
        <v>408</v>
      </c>
      <c r="I1" s="53" t="s">
        <v>409</v>
      </c>
      <c r="J1" s="53" t="s">
        <v>410</v>
      </c>
      <c r="K1" s="68" t="s">
        <v>411</v>
      </c>
      <c r="M1" s="53" t="s">
        <v>412</v>
      </c>
      <c r="N1" s="55" t="s">
        <v>413</v>
      </c>
      <c r="O1" s="55" t="s">
        <v>414</v>
      </c>
      <c r="P1" s="56" t="s">
        <v>415</v>
      </c>
      <c r="Q1" s="56" t="s">
        <v>416</v>
      </c>
      <c r="R1" s="56" t="s">
        <v>417</v>
      </c>
      <c r="S1" s="56" t="s">
        <v>418</v>
      </c>
      <c r="T1" s="56" t="s">
        <v>419</v>
      </c>
      <c r="U1" s="55" t="s">
        <v>420</v>
      </c>
      <c r="V1" s="55" t="s">
        <v>421</v>
      </c>
      <c r="W1" s="55" t="s">
        <v>422</v>
      </c>
      <c r="X1" s="55" t="s">
        <v>423</v>
      </c>
      <c r="Y1" s="56" t="s">
        <v>424</v>
      </c>
    </row>
    <row r="2" spans="1:25">
      <c r="A2" t="s">
        <v>425</v>
      </c>
      <c r="B2" t="s">
        <v>426</v>
      </c>
      <c r="C2" t="s">
        <v>84</v>
      </c>
      <c r="D2">
        <v>2</v>
      </c>
    </row>
    <row r="3" spans="1:25" s="57" customFormat="1">
      <c r="A3" s="57" t="s">
        <v>425</v>
      </c>
      <c r="B3" s="57" t="s">
        <v>427</v>
      </c>
      <c r="C3" s="57" t="s">
        <v>84</v>
      </c>
      <c r="D3" s="58"/>
      <c r="E3" s="58"/>
      <c r="F3" s="58"/>
      <c r="G3" s="58"/>
      <c r="H3" s="58"/>
      <c r="I3" s="58"/>
      <c r="J3" s="58"/>
      <c r="K3" s="62"/>
      <c r="M3" s="57">
        <v>2</v>
      </c>
      <c r="U3" s="60"/>
      <c r="V3" s="60"/>
      <c r="W3" s="60"/>
      <c r="X3" s="60"/>
    </row>
    <row r="4" spans="1:25">
      <c r="A4" t="s">
        <v>425</v>
      </c>
      <c r="B4" t="s">
        <v>428</v>
      </c>
      <c r="C4" t="s">
        <v>90</v>
      </c>
      <c r="D4">
        <v>24</v>
      </c>
    </row>
    <row r="5" spans="1:25">
      <c r="A5" t="s">
        <v>425</v>
      </c>
      <c r="B5" t="s">
        <v>429</v>
      </c>
      <c r="C5" t="s">
        <v>90</v>
      </c>
      <c r="E5" s="32">
        <v>1</v>
      </c>
    </row>
    <row r="6" spans="1:25">
      <c r="A6" t="s">
        <v>425</v>
      </c>
      <c r="B6" t="s">
        <v>430</v>
      </c>
      <c r="C6" t="s">
        <v>90</v>
      </c>
      <c r="E6">
        <v>3</v>
      </c>
    </row>
    <row r="7" spans="1:25">
      <c r="A7" t="s">
        <v>425</v>
      </c>
      <c r="B7" t="s">
        <v>431</v>
      </c>
      <c r="C7" t="s">
        <v>90</v>
      </c>
      <c r="F7">
        <v>1</v>
      </c>
    </row>
    <row r="8" spans="1:25" s="57" customFormat="1">
      <c r="A8" s="57" t="s">
        <v>425</v>
      </c>
      <c r="B8" s="57" t="s">
        <v>432</v>
      </c>
      <c r="C8" s="57" t="s">
        <v>90</v>
      </c>
      <c r="D8" s="58"/>
      <c r="E8" s="58"/>
      <c r="F8" s="58"/>
      <c r="G8" s="58"/>
      <c r="H8" s="58"/>
      <c r="I8" s="58"/>
      <c r="J8" s="58"/>
      <c r="K8" s="62">
        <f>E5+E6</f>
        <v>4</v>
      </c>
      <c r="M8" s="58">
        <f>D4+E5+E6-F7</f>
        <v>27</v>
      </c>
      <c r="U8" s="60"/>
      <c r="V8" s="60"/>
      <c r="W8" s="60"/>
      <c r="X8" s="60"/>
    </row>
    <row r="9" spans="1:25">
      <c r="A9" t="s">
        <v>425</v>
      </c>
      <c r="B9" t="s">
        <v>433</v>
      </c>
      <c r="C9" t="s">
        <v>91</v>
      </c>
      <c r="D9" s="32">
        <v>1</v>
      </c>
    </row>
    <row r="10" spans="1:25" s="57" customFormat="1">
      <c r="A10" s="57" t="s">
        <v>425</v>
      </c>
      <c r="B10" s="57" t="s">
        <v>434</v>
      </c>
      <c r="C10" s="57" t="s">
        <v>91</v>
      </c>
      <c r="D10" s="58"/>
      <c r="E10" s="58"/>
      <c r="F10" s="58"/>
      <c r="G10" s="58"/>
      <c r="H10" s="58"/>
      <c r="I10" s="58"/>
      <c r="J10" s="58"/>
      <c r="K10" s="62"/>
      <c r="M10" s="57">
        <v>1</v>
      </c>
      <c r="U10" s="60"/>
      <c r="V10" s="60"/>
      <c r="W10" s="60"/>
      <c r="X10" s="60"/>
    </row>
    <row r="11" spans="1:25">
      <c r="A11" t="s">
        <v>425</v>
      </c>
      <c r="B11" t="s">
        <v>435</v>
      </c>
      <c r="C11" t="s">
        <v>92</v>
      </c>
      <c r="D11">
        <v>14</v>
      </c>
    </row>
    <row r="12" spans="1:25">
      <c r="A12" t="s">
        <v>425</v>
      </c>
      <c r="B12" t="s">
        <v>436</v>
      </c>
      <c r="C12" t="s">
        <v>92</v>
      </c>
      <c r="E12" s="32">
        <v>3</v>
      </c>
      <c r="K12" s="61">
        <f>E12</f>
        <v>3</v>
      </c>
    </row>
    <row r="13" spans="1:25">
      <c r="A13" t="s">
        <v>425</v>
      </c>
      <c r="B13" t="s">
        <v>437</v>
      </c>
      <c r="C13" t="s">
        <v>92</v>
      </c>
      <c r="D13" s="32">
        <v>17</v>
      </c>
      <c r="G13">
        <v>2</v>
      </c>
      <c r="H13"/>
      <c r="I13"/>
      <c r="J13"/>
      <c r="K13" s="33"/>
      <c r="N13">
        <f>'Adderbury Receipts'!F44</f>
        <v>0.78</v>
      </c>
      <c r="O13">
        <v>2</v>
      </c>
      <c r="U13" s="28">
        <f>N13/O13</f>
        <v>0.39</v>
      </c>
      <c r="V13" s="28">
        <f>U13*K12</f>
        <v>1.17</v>
      </c>
      <c r="W13" s="28">
        <f>U13*M14</f>
        <v>5.8500000000000005</v>
      </c>
      <c r="X13" s="28">
        <f>U13*O13</f>
        <v>0.78</v>
      </c>
    </row>
    <row r="14" spans="1:25" s="57" customFormat="1">
      <c r="A14" s="57" t="s">
        <v>425</v>
      </c>
      <c r="B14" s="57" t="s">
        <v>438</v>
      </c>
      <c r="C14" s="57" t="s">
        <v>92</v>
      </c>
      <c r="D14" s="58"/>
      <c r="E14" s="58"/>
      <c r="F14" s="58"/>
      <c r="G14" s="58"/>
      <c r="H14" s="58"/>
      <c r="I14" s="58"/>
      <c r="J14" s="58"/>
      <c r="K14" s="62"/>
      <c r="M14" s="58">
        <f>D13-G13</f>
        <v>15</v>
      </c>
      <c r="U14" s="60"/>
      <c r="V14" s="60"/>
      <c r="W14" s="60"/>
      <c r="X14" s="60"/>
    </row>
    <row r="15" spans="1:25">
      <c r="A15" t="s">
        <v>425</v>
      </c>
      <c r="B15" t="s">
        <v>439</v>
      </c>
      <c r="C15" t="s">
        <v>93</v>
      </c>
      <c r="D15">
        <v>4</v>
      </c>
      <c r="H15" s="32">
        <v>4</v>
      </c>
    </row>
    <row r="16" spans="1:25" s="57" customFormat="1">
      <c r="A16" s="57" t="s">
        <v>425</v>
      </c>
      <c r="B16" s="57" t="s">
        <v>440</v>
      </c>
      <c r="C16" s="57" t="s">
        <v>93</v>
      </c>
      <c r="D16" s="58"/>
      <c r="E16" s="58"/>
      <c r="F16" s="58"/>
      <c r="G16" s="58"/>
      <c r="H16" s="58"/>
      <c r="I16" s="58"/>
      <c r="J16" s="58"/>
      <c r="K16" s="62"/>
      <c r="M16" s="57">
        <v>0</v>
      </c>
      <c r="U16" s="60"/>
      <c r="V16" s="60"/>
      <c r="W16" s="60"/>
      <c r="X16" s="60"/>
    </row>
    <row r="17" spans="1:24">
      <c r="A17" t="s">
        <v>425</v>
      </c>
      <c r="B17" t="s">
        <v>441</v>
      </c>
      <c r="C17" t="s">
        <v>94</v>
      </c>
      <c r="D17">
        <v>4</v>
      </c>
    </row>
    <row r="18" spans="1:24" s="57" customFormat="1">
      <c r="A18" s="57" t="s">
        <v>425</v>
      </c>
      <c r="B18" s="57" t="s">
        <v>442</v>
      </c>
      <c r="C18" s="57" t="s">
        <v>94</v>
      </c>
      <c r="D18" s="58"/>
      <c r="E18" s="58"/>
      <c r="F18" s="58"/>
      <c r="G18" s="58"/>
      <c r="H18" s="58"/>
      <c r="I18" s="58"/>
      <c r="J18" s="58"/>
      <c r="K18" s="62"/>
      <c r="M18" s="57">
        <v>4</v>
      </c>
      <c r="U18" s="60"/>
      <c r="V18" s="60"/>
      <c r="W18" s="60"/>
      <c r="X18" s="60"/>
    </row>
    <row r="19" spans="1:24">
      <c r="A19" t="s">
        <v>425</v>
      </c>
      <c r="B19" t="s">
        <v>443</v>
      </c>
      <c r="C19" t="s">
        <v>95</v>
      </c>
      <c r="D19">
        <v>7</v>
      </c>
    </row>
    <row r="20" spans="1:24">
      <c r="A20" t="s">
        <v>425</v>
      </c>
      <c r="B20" t="s">
        <v>444</v>
      </c>
      <c r="C20" t="s">
        <v>95</v>
      </c>
      <c r="E20" s="32">
        <v>1</v>
      </c>
      <c r="K20" s="61">
        <f>E20</f>
        <v>1</v>
      </c>
    </row>
    <row r="21" spans="1:24">
      <c r="A21" t="s">
        <v>425</v>
      </c>
      <c r="B21" t="s">
        <v>445</v>
      </c>
      <c r="C21" t="s">
        <v>95</v>
      </c>
      <c r="F21">
        <v>1</v>
      </c>
    </row>
    <row r="22" spans="1:24" s="57" customFormat="1">
      <c r="A22" s="57" t="s">
        <v>425</v>
      </c>
      <c r="B22" s="57" t="s">
        <v>446</v>
      </c>
      <c r="C22" s="57" t="s">
        <v>95</v>
      </c>
      <c r="D22" s="58"/>
      <c r="E22" s="58"/>
      <c r="F22" s="58"/>
      <c r="G22" s="58"/>
      <c r="H22" s="58"/>
      <c r="I22" s="58"/>
      <c r="J22" s="58"/>
      <c r="K22" s="62"/>
      <c r="M22" s="58">
        <f>D19+E20-F21</f>
        <v>7</v>
      </c>
      <c r="U22" s="60"/>
      <c r="V22" s="60"/>
      <c r="W22" s="60"/>
      <c r="X22" s="60"/>
    </row>
    <row r="23" spans="1:24">
      <c r="A23" t="s">
        <v>425</v>
      </c>
      <c r="B23" t="s">
        <v>447</v>
      </c>
      <c r="C23" t="s">
        <v>96</v>
      </c>
      <c r="E23">
        <v>15</v>
      </c>
      <c r="G23"/>
      <c r="H23"/>
      <c r="I23"/>
      <c r="J23"/>
      <c r="K23" s="61">
        <f>E23</f>
        <v>15</v>
      </c>
    </row>
    <row r="24" spans="1:24">
      <c r="A24" t="s">
        <v>425</v>
      </c>
      <c r="B24" t="s">
        <v>448</v>
      </c>
      <c r="C24" t="s">
        <v>96</v>
      </c>
      <c r="I24" s="32">
        <v>1</v>
      </c>
    </row>
    <row r="25" spans="1:24">
      <c r="A25" t="s">
        <v>425</v>
      </c>
      <c r="B25" t="s">
        <v>449</v>
      </c>
      <c r="C25" t="s">
        <v>96</v>
      </c>
      <c r="G25">
        <v>7</v>
      </c>
      <c r="H25"/>
      <c r="I25"/>
      <c r="J25"/>
      <c r="K25" s="33"/>
      <c r="N25">
        <f>'Adderbury Receipts'!F45</f>
        <v>0.35</v>
      </c>
      <c r="O25">
        <v>7</v>
      </c>
      <c r="U25" s="28">
        <f>N25/O25</f>
        <v>4.9999999999999996E-2</v>
      </c>
      <c r="V25" s="28">
        <f>U25*K23</f>
        <v>0.74999999999999989</v>
      </c>
      <c r="W25" s="28">
        <f>U25*M26</f>
        <v>0.35</v>
      </c>
      <c r="X25" s="28">
        <f>O25*U25</f>
        <v>0.35</v>
      </c>
    </row>
    <row r="26" spans="1:24" s="57" customFormat="1">
      <c r="A26" s="57" t="s">
        <v>425</v>
      </c>
      <c r="B26" s="57" t="s">
        <v>450</v>
      </c>
      <c r="C26" s="57" t="s">
        <v>96</v>
      </c>
      <c r="D26" s="57">
        <v>7</v>
      </c>
      <c r="E26" s="58"/>
      <c r="F26" s="58"/>
      <c r="G26" s="58"/>
      <c r="H26" s="58"/>
      <c r="I26" s="58"/>
      <c r="J26" s="58"/>
      <c r="K26" s="62"/>
      <c r="M26" s="58">
        <f>E23-G23-I24-G25</f>
        <v>7</v>
      </c>
      <c r="U26" s="60"/>
      <c r="V26" s="60"/>
      <c r="W26" s="60"/>
      <c r="X26" s="60"/>
    </row>
    <row r="27" spans="1:24">
      <c r="A27" t="s">
        <v>425</v>
      </c>
      <c r="B27" t="s">
        <v>451</v>
      </c>
      <c r="C27" t="s">
        <v>97</v>
      </c>
      <c r="D27">
        <v>145</v>
      </c>
    </row>
    <row r="28" spans="1:24">
      <c r="A28" t="s">
        <v>425</v>
      </c>
      <c r="B28" t="s">
        <v>452</v>
      </c>
      <c r="C28" t="s">
        <v>97</v>
      </c>
      <c r="E28" s="32">
        <v>49</v>
      </c>
      <c r="K28" s="61">
        <f>E28</f>
        <v>49</v>
      </c>
    </row>
    <row r="29" spans="1:24">
      <c r="A29" t="s">
        <v>425</v>
      </c>
      <c r="B29" t="s">
        <v>453</v>
      </c>
      <c r="C29" t="s">
        <v>97</v>
      </c>
      <c r="G29">
        <v>29</v>
      </c>
      <c r="H29"/>
      <c r="I29"/>
      <c r="J29"/>
      <c r="K29" s="33"/>
      <c r="N29">
        <f>'Adderbury Receipts'!F46</f>
        <v>2.4500000000000002</v>
      </c>
      <c r="O29">
        <v>29</v>
      </c>
      <c r="U29" s="28">
        <f>N29/O29</f>
        <v>8.4482758620689657E-2</v>
      </c>
      <c r="V29" s="28">
        <f>U29*K28</f>
        <v>4.1396551724137929</v>
      </c>
      <c r="W29" s="28">
        <f>U29*M32</f>
        <v>11.996551724137932</v>
      </c>
      <c r="X29" s="28">
        <f>U29*O29</f>
        <v>2.4500000000000002</v>
      </c>
    </row>
    <row r="30" spans="1:24">
      <c r="A30" t="s">
        <v>425</v>
      </c>
      <c r="B30" t="s">
        <v>454</v>
      </c>
      <c r="C30" t="s">
        <v>97</v>
      </c>
      <c r="F30">
        <f>18+4</f>
        <v>22</v>
      </c>
    </row>
    <row r="31" spans="1:24">
      <c r="A31" t="s">
        <v>425</v>
      </c>
      <c r="B31" t="s">
        <v>455</v>
      </c>
      <c r="C31" t="s">
        <v>97</v>
      </c>
      <c r="G31" s="32">
        <v>1</v>
      </c>
    </row>
    <row r="32" spans="1:24" s="57" customFormat="1">
      <c r="A32" s="57" t="s">
        <v>425</v>
      </c>
      <c r="B32" s="57" t="s">
        <v>456</v>
      </c>
      <c r="C32" s="57" t="s">
        <v>97</v>
      </c>
      <c r="D32" s="58"/>
      <c r="E32" s="58"/>
      <c r="F32" s="58"/>
      <c r="G32" s="58"/>
      <c r="H32" s="58"/>
      <c r="I32" s="58"/>
      <c r="J32" s="58"/>
      <c r="K32" s="62"/>
      <c r="M32" s="58">
        <f>D27+E28-G29-F30-G31</f>
        <v>142</v>
      </c>
      <c r="U32" s="60"/>
      <c r="V32" s="60"/>
      <c r="W32" s="60"/>
      <c r="X32" s="60"/>
    </row>
    <row r="33" spans="1:24">
      <c r="A33" t="s">
        <v>425</v>
      </c>
      <c r="B33" t="s">
        <v>457</v>
      </c>
      <c r="C33" t="s">
        <v>99</v>
      </c>
      <c r="D33">
        <v>140</v>
      </c>
    </row>
    <row r="34" spans="1:24">
      <c r="A34" t="s">
        <v>425</v>
      </c>
      <c r="B34" t="s">
        <v>458</v>
      </c>
      <c r="C34" t="s">
        <v>99</v>
      </c>
      <c r="E34" s="32">
        <v>58</v>
      </c>
      <c r="K34" s="61">
        <f>E34</f>
        <v>58</v>
      </c>
    </row>
    <row r="35" spans="1:24">
      <c r="A35" t="s">
        <v>425</v>
      </c>
      <c r="B35" t="s">
        <v>459</v>
      </c>
      <c r="C35" t="s">
        <v>99</v>
      </c>
      <c r="G35">
        <v>20</v>
      </c>
      <c r="H35"/>
      <c r="I35"/>
      <c r="J35"/>
      <c r="K35" s="33"/>
      <c r="N35">
        <f>'Adderbury Receipts'!F46</f>
        <v>2.4500000000000002</v>
      </c>
      <c r="O35">
        <v>20</v>
      </c>
      <c r="U35" s="28">
        <f>N35/O35</f>
        <v>0.12250000000000001</v>
      </c>
      <c r="V35" s="28">
        <f>U35*K34</f>
        <v>7.1050000000000004</v>
      </c>
      <c r="W35" s="28">
        <f>U35*M37</f>
        <v>19.600000000000001</v>
      </c>
      <c r="X35" s="28">
        <f>U35*O35</f>
        <v>2.4500000000000002</v>
      </c>
    </row>
    <row r="36" spans="1:24">
      <c r="A36" t="s">
        <v>425</v>
      </c>
      <c r="B36" t="s">
        <v>460</v>
      </c>
      <c r="C36" t="s">
        <v>99</v>
      </c>
      <c r="F36">
        <f>6+7+5</f>
        <v>18</v>
      </c>
    </row>
    <row r="37" spans="1:24" s="57" customFormat="1">
      <c r="A37" s="57" t="s">
        <v>425</v>
      </c>
      <c r="B37" s="57" t="s">
        <v>461</v>
      </c>
      <c r="C37" s="57" t="s">
        <v>99</v>
      </c>
      <c r="D37" s="58"/>
      <c r="E37" s="58"/>
      <c r="F37" s="58"/>
      <c r="G37" s="58"/>
      <c r="H37" s="58"/>
      <c r="I37" s="58"/>
      <c r="J37" s="58"/>
      <c r="K37" s="62"/>
      <c r="M37" s="58">
        <f>D33+E34-G35-F36</f>
        <v>160</v>
      </c>
      <c r="U37" s="60"/>
      <c r="V37" s="60"/>
      <c r="W37" s="60"/>
      <c r="X37" s="60"/>
    </row>
    <row r="38" spans="1:24">
      <c r="A38" t="s">
        <v>425</v>
      </c>
      <c r="B38" t="s">
        <v>462</v>
      </c>
      <c r="C38" t="s">
        <v>100</v>
      </c>
      <c r="D38" s="32">
        <v>144</v>
      </c>
    </row>
    <row r="39" spans="1:24">
      <c r="A39" t="s">
        <v>425</v>
      </c>
      <c r="B39" t="s">
        <v>463</v>
      </c>
      <c r="C39" t="s">
        <v>100</v>
      </c>
      <c r="F39">
        <f>27+10</f>
        <v>37</v>
      </c>
    </row>
    <row r="40" spans="1:24">
      <c r="A40" t="s">
        <v>425</v>
      </c>
      <c r="B40" t="s">
        <v>464</v>
      </c>
      <c r="C40" t="s">
        <v>100</v>
      </c>
      <c r="G40" s="32">
        <f>49+58</f>
        <v>107</v>
      </c>
    </row>
    <row r="41" spans="1:24" s="57" customFormat="1">
      <c r="A41" s="57" t="s">
        <v>425</v>
      </c>
      <c r="B41" s="57" t="s">
        <v>465</v>
      </c>
      <c r="C41" s="57" t="s">
        <v>100</v>
      </c>
      <c r="D41" s="58"/>
      <c r="E41" s="58"/>
      <c r="F41" s="58"/>
      <c r="G41" s="58"/>
      <c r="H41" s="58"/>
      <c r="I41" s="58"/>
      <c r="J41" s="58"/>
      <c r="K41" s="62"/>
      <c r="M41" s="58">
        <f>D38-F39-G40</f>
        <v>0</v>
      </c>
      <c r="U41" s="60"/>
      <c r="V41" s="60"/>
      <c r="W41" s="60"/>
      <c r="X41" s="60"/>
    </row>
    <row r="42" spans="1:24">
      <c r="A42" t="s">
        <v>425</v>
      </c>
      <c r="B42" t="s">
        <v>466</v>
      </c>
      <c r="C42" t="s">
        <v>101</v>
      </c>
      <c r="D42">
        <v>93</v>
      </c>
      <c r="F42"/>
      <c r="G42"/>
      <c r="H42"/>
      <c r="I42"/>
      <c r="J42"/>
      <c r="K42" s="33"/>
    </row>
    <row r="43" spans="1:24">
      <c r="A43" t="s">
        <v>425</v>
      </c>
      <c r="B43" t="s">
        <v>467</v>
      </c>
      <c r="C43" t="s">
        <v>101</v>
      </c>
      <c r="F43">
        <v>19</v>
      </c>
    </row>
    <row r="44" spans="1:24">
      <c r="A44" t="s">
        <v>425</v>
      </c>
      <c r="B44" t="s">
        <v>468</v>
      </c>
      <c r="C44" t="s">
        <v>101</v>
      </c>
      <c r="I44" s="32">
        <v>7</v>
      </c>
    </row>
    <row r="45" spans="1:24">
      <c r="A45" t="s">
        <v>425</v>
      </c>
      <c r="B45" t="s">
        <v>469</v>
      </c>
      <c r="C45" t="s">
        <v>101</v>
      </c>
      <c r="G45" s="32">
        <v>1</v>
      </c>
    </row>
    <row r="46" spans="1:24">
      <c r="A46" t="s">
        <v>425</v>
      </c>
      <c r="B46" t="s">
        <v>470</v>
      </c>
      <c r="C46" t="s">
        <v>101</v>
      </c>
      <c r="F46">
        <v>5</v>
      </c>
    </row>
    <row r="47" spans="1:24" s="57" customFormat="1">
      <c r="A47" s="57" t="s">
        <v>425</v>
      </c>
      <c r="B47" s="57" t="s">
        <v>471</v>
      </c>
      <c r="C47" s="57" t="s">
        <v>101</v>
      </c>
      <c r="E47" s="58"/>
      <c r="F47" s="58"/>
      <c r="G47" s="58"/>
      <c r="H47" s="58"/>
      <c r="I47" s="58"/>
      <c r="J47" s="58"/>
      <c r="K47" s="62"/>
      <c r="M47" s="58">
        <f>D42-F42-G42-F43-I44-G45-F46</f>
        <v>61</v>
      </c>
      <c r="U47" s="60"/>
      <c r="V47" s="60"/>
      <c r="W47" s="60"/>
      <c r="X47" s="60"/>
    </row>
    <row r="48" spans="1:24">
      <c r="A48" t="s">
        <v>425</v>
      </c>
      <c r="B48" t="s">
        <v>472</v>
      </c>
      <c r="C48" t="s">
        <v>104</v>
      </c>
      <c r="D48">
        <v>23</v>
      </c>
    </row>
    <row r="49" spans="1:24">
      <c r="A49" t="s">
        <v>425</v>
      </c>
      <c r="B49" t="s">
        <v>473</v>
      </c>
      <c r="C49" t="s">
        <v>104</v>
      </c>
      <c r="E49" s="32">
        <v>15</v>
      </c>
      <c r="K49" s="61">
        <f>E49</f>
        <v>15</v>
      </c>
    </row>
    <row r="50" spans="1:24">
      <c r="A50" t="s">
        <v>425</v>
      </c>
      <c r="B50" t="s">
        <v>474</v>
      </c>
      <c r="C50" t="s">
        <v>104</v>
      </c>
      <c r="F50">
        <v>3</v>
      </c>
    </row>
    <row r="51" spans="1:24">
      <c r="A51" t="s">
        <v>425</v>
      </c>
      <c r="B51" t="s">
        <v>475</v>
      </c>
      <c r="C51" t="s">
        <v>104</v>
      </c>
      <c r="G51">
        <v>21</v>
      </c>
      <c r="H51"/>
      <c r="I51"/>
      <c r="J51"/>
      <c r="K51" s="33"/>
      <c r="N51">
        <f>'Adderbury Receipts'!F47</f>
        <v>3.13</v>
      </c>
      <c r="O51">
        <v>21</v>
      </c>
      <c r="U51" s="28">
        <f>N51/O51</f>
        <v>0.14904761904761904</v>
      </c>
      <c r="V51" s="28">
        <f>U51*K49</f>
        <v>2.2357142857142858</v>
      </c>
      <c r="W51" s="28">
        <f>U51*M53</f>
        <v>1.6395238095238094</v>
      </c>
      <c r="X51" s="28">
        <f>U51*O51</f>
        <v>3.13</v>
      </c>
    </row>
    <row r="52" spans="1:24">
      <c r="A52" t="s">
        <v>425</v>
      </c>
      <c r="B52" t="s">
        <v>476</v>
      </c>
      <c r="C52" t="s">
        <v>104</v>
      </c>
      <c r="I52" s="32">
        <v>3</v>
      </c>
    </row>
    <row r="53" spans="1:24" s="57" customFormat="1">
      <c r="A53" s="57" t="s">
        <v>425</v>
      </c>
      <c r="B53" s="57" t="s">
        <v>477</v>
      </c>
      <c r="C53" s="57" t="s">
        <v>104</v>
      </c>
      <c r="D53" s="58"/>
      <c r="E53" s="58"/>
      <c r="F53" s="58"/>
      <c r="G53" s="58"/>
      <c r="H53" s="58"/>
      <c r="I53" s="58"/>
      <c r="J53" s="58"/>
      <c r="K53" s="62"/>
      <c r="M53" s="58">
        <f>D48+E49-F50-G51-I52</f>
        <v>11</v>
      </c>
      <c r="U53" s="60"/>
      <c r="V53" s="60"/>
      <c r="W53" s="60"/>
      <c r="X53" s="60"/>
    </row>
    <row r="54" spans="1:24">
      <c r="A54" t="s">
        <v>425</v>
      </c>
      <c r="B54" t="s">
        <v>478</v>
      </c>
      <c r="C54" t="s">
        <v>103</v>
      </c>
      <c r="D54">
        <v>2</v>
      </c>
    </row>
    <row r="55" spans="1:24" s="57" customFormat="1">
      <c r="A55" s="57" t="s">
        <v>425</v>
      </c>
      <c r="B55" s="57" t="s">
        <v>427</v>
      </c>
      <c r="C55" s="57" t="s">
        <v>103</v>
      </c>
      <c r="D55" s="58"/>
      <c r="E55" s="58"/>
      <c r="F55" s="58"/>
      <c r="G55" s="58"/>
      <c r="H55" s="58"/>
      <c r="I55" s="58"/>
      <c r="J55" s="58"/>
      <c r="K55" s="62"/>
      <c r="M55" s="57">
        <v>2</v>
      </c>
      <c r="U55" s="60"/>
      <c r="V55" s="60"/>
      <c r="W55" s="60"/>
      <c r="X55" s="60"/>
    </row>
    <row r="56" spans="1:24">
      <c r="A56" t="s">
        <v>425</v>
      </c>
      <c r="B56" t="s">
        <v>479</v>
      </c>
      <c r="C56" t="s">
        <v>105</v>
      </c>
      <c r="E56" s="32">
        <v>15</v>
      </c>
    </row>
    <row r="57" spans="1:24" s="57" customFormat="1">
      <c r="A57" s="57" t="s">
        <v>425</v>
      </c>
      <c r="B57" s="57" t="s">
        <v>480</v>
      </c>
      <c r="C57" s="57" t="s">
        <v>105</v>
      </c>
      <c r="D57" s="58"/>
      <c r="E57" s="58"/>
      <c r="F57" s="58"/>
      <c r="G57" s="58">
        <v>15</v>
      </c>
      <c r="H57" s="58"/>
      <c r="I57" s="58"/>
      <c r="J57" s="58"/>
      <c r="K57" s="62"/>
      <c r="M57" s="57">
        <v>0</v>
      </c>
      <c r="U57" s="60"/>
      <c r="V57" s="60"/>
      <c r="W57" s="60"/>
      <c r="X57" s="60"/>
    </row>
    <row r="58" spans="1:24">
      <c r="A58" t="s">
        <v>425</v>
      </c>
      <c r="B58" t="s">
        <v>481</v>
      </c>
      <c r="C58" t="s">
        <v>106</v>
      </c>
      <c r="E58">
        <v>25</v>
      </c>
      <c r="K58" s="61">
        <f>E58</f>
        <v>25</v>
      </c>
    </row>
    <row r="59" spans="1:24">
      <c r="A59" t="s">
        <v>425</v>
      </c>
      <c r="B59" t="s">
        <v>482</v>
      </c>
      <c r="C59" t="s">
        <v>106</v>
      </c>
      <c r="I59" s="32">
        <v>2</v>
      </c>
    </row>
    <row r="60" spans="1:24">
      <c r="A60" t="s">
        <v>425</v>
      </c>
      <c r="B60" t="s">
        <v>483</v>
      </c>
      <c r="C60" t="s">
        <v>106</v>
      </c>
      <c r="G60" s="32">
        <v>1</v>
      </c>
    </row>
    <row r="61" spans="1:24" s="57" customFormat="1">
      <c r="A61" s="57" t="s">
        <v>425</v>
      </c>
      <c r="B61" s="57" t="s">
        <v>484</v>
      </c>
      <c r="C61" s="57" t="s">
        <v>106</v>
      </c>
      <c r="E61" s="58"/>
      <c r="F61" s="58"/>
      <c r="G61" s="58"/>
      <c r="H61" s="58"/>
      <c r="I61" s="58"/>
      <c r="J61" s="58"/>
      <c r="K61" s="62"/>
      <c r="M61" s="58">
        <f>E58-I59-G60</f>
        <v>22</v>
      </c>
      <c r="U61" s="60"/>
      <c r="V61" s="60"/>
      <c r="W61" s="60"/>
      <c r="X61" s="60"/>
    </row>
    <row r="62" spans="1:24">
      <c r="A62" t="s">
        <v>425</v>
      </c>
      <c r="B62" t="s">
        <v>485</v>
      </c>
      <c r="C62" t="s">
        <v>486</v>
      </c>
      <c r="D62" s="32">
        <v>18</v>
      </c>
      <c r="G62" s="32">
        <v>18</v>
      </c>
    </row>
    <row r="63" spans="1:24">
      <c r="A63" t="s">
        <v>425</v>
      </c>
      <c r="B63" t="s">
        <v>487</v>
      </c>
      <c r="C63" t="s">
        <v>486</v>
      </c>
      <c r="E63" s="32">
        <v>149</v>
      </c>
      <c r="I63" s="32">
        <v>15</v>
      </c>
      <c r="K63" s="61">
        <f>D62+E63</f>
        <v>167</v>
      </c>
    </row>
    <row r="64" spans="1:24">
      <c r="A64" t="s">
        <v>425</v>
      </c>
      <c r="B64" t="s">
        <v>488</v>
      </c>
      <c r="C64" t="s">
        <v>486</v>
      </c>
      <c r="G64" s="32">
        <v>1</v>
      </c>
    </row>
    <row r="65" spans="1:25">
      <c r="A65" t="s">
        <v>425</v>
      </c>
      <c r="B65" t="s">
        <v>489</v>
      </c>
      <c r="C65" t="s">
        <v>486</v>
      </c>
      <c r="G65" s="32">
        <v>1</v>
      </c>
    </row>
    <row r="66" spans="1:25">
      <c r="A66" t="s">
        <v>425</v>
      </c>
      <c r="B66" t="s">
        <v>490</v>
      </c>
      <c r="C66" t="s">
        <v>486</v>
      </c>
      <c r="G66">
        <v>132</v>
      </c>
      <c r="H66"/>
      <c r="I66"/>
      <c r="J66"/>
      <c r="K66" s="33"/>
      <c r="N66">
        <f>'Adderbury Receipts'!F56</f>
        <v>2.33</v>
      </c>
      <c r="O66">
        <v>116</v>
      </c>
      <c r="P66" s="59">
        <f>'Adderbury Receipts'!F57</f>
        <v>0.2</v>
      </c>
      <c r="Q66">
        <v>16</v>
      </c>
      <c r="U66" s="28">
        <f>AVERAGE(N66/O66, P66/Q66)</f>
        <v>1.6293103448275864E-2</v>
      </c>
      <c r="V66" s="28">
        <f>U66*K63</f>
        <v>2.7209482758620691</v>
      </c>
      <c r="W66" s="28">
        <f>U66*M67</f>
        <v>0</v>
      </c>
      <c r="X66" s="28">
        <f>U66*(Q66+O66)</f>
        <v>2.1506896551724139</v>
      </c>
    </row>
    <row r="67" spans="1:25" s="57" customFormat="1">
      <c r="A67" s="57" t="s">
        <v>425</v>
      </c>
      <c r="B67" s="57" t="s">
        <v>491</v>
      </c>
      <c r="C67" s="57" t="s">
        <v>486</v>
      </c>
      <c r="D67" s="58"/>
      <c r="E67" s="58"/>
      <c r="F67" s="58"/>
      <c r="G67" s="58"/>
      <c r="H67" s="58"/>
      <c r="I67" s="58"/>
      <c r="J67" s="58"/>
      <c r="K67" s="62"/>
      <c r="M67" s="58">
        <f>D62-G62+E63-I63-G64-G65-G66</f>
        <v>0</v>
      </c>
      <c r="U67" s="60"/>
      <c r="V67" s="60"/>
      <c r="W67" s="60"/>
      <c r="X67" s="60"/>
    </row>
    <row r="68" spans="1:25">
      <c r="A68" t="s">
        <v>425</v>
      </c>
      <c r="B68" t="s">
        <v>492</v>
      </c>
      <c r="C68" t="s">
        <v>111</v>
      </c>
      <c r="D68" s="32">
        <v>322</v>
      </c>
      <c r="K68" s="61">
        <f>322</f>
        <v>322</v>
      </c>
      <c r="U68" s="28">
        <v>0.02</v>
      </c>
      <c r="V68" s="28">
        <f>U68*K68</f>
        <v>6.44</v>
      </c>
    </row>
    <row r="69" spans="1:25">
      <c r="A69" t="s">
        <v>425</v>
      </c>
      <c r="B69" t="s">
        <v>493</v>
      </c>
      <c r="C69" t="s">
        <v>111</v>
      </c>
      <c r="I69" s="32">
        <v>32</v>
      </c>
    </row>
    <row r="70" spans="1:25">
      <c r="A70" t="s">
        <v>425</v>
      </c>
      <c r="B70" t="s">
        <v>469</v>
      </c>
      <c r="C70" t="s">
        <v>111</v>
      </c>
      <c r="G70" s="32">
        <v>1</v>
      </c>
    </row>
    <row r="71" spans="1:25">
      <c r="A71" t="s">
        <v>425</v>
      </c>
      <c r="B71" t="s">
        <v>494</v>
      </c>
      <c r="C71" t="s">
        <v>111</v>
      </c>
      <c r="J71" s="32">
        <v>289</v>
      </c>
    </row>
    <row r="72" spans="1:25" s="57" customFormat="1">
      <c r="A72" s="57" t="s">
        <v>425</v>
      </c>
      <c r="B72" s="57" t="s">
        <v>495</v>
      </c>
      <c r="C72" s="57" t="s">
        <v>111</v>
      </c>
      <c r="D72" s="58"/>
      <c r="E72" s="58"/>
      <c r="F72" s="58"/>
      <c r="G72" s="58"/>
      <c r="H72" s="58"/>
      <c r="I72" s="58"/>
      <c r="J72" s="58"/>
      <c r="K72" s="62"/>
      <c r="M72" s="58">
        <f>D68-I69-G70-J71</f>
        <v>0</v>
      </c>
      <c r="U72" s="60"/>
      <c r="V72" s="60"/>
      <c r="W72" s="60"/>
      <c r="X72" s="60"/>
    </row>
    <row r="73" spans="1:25">
      <c r="A73" t="s">
        <v>425</v>
      </c>
      <c r="B73" t="s">
        <v>496</v>
      </c>
      <c r="C73" t="s">
        <v>497</v>
      </c>
      <c r="D73" s="32">
        <v>58</v>
      </c>
      <c r="F73"/>
      <c r="K73" s="61">
        <f>D73</f>
        <v>58</v>
      </c>
    </row>
    <row r="74" spans="1:25">
      <c r="A74" t="s">
        <v>425</v>
      </c>
      <c r="B74" t="s">
        <v>498</v>
      </c>
      <c r="C74" t="s">
        <v>497</v>
      </c>
      <c r="I74" s="32">
        <v>5</v>
      </c>
    </row>
    <row r="75" spans="1:25">
      <c r="A75" t="s">
        <v>425</v>
      </c>
      <c r="B75" t="s">
        <v>499</v>
      </c>
      <c r="C75" t="s">
        <v>497</v>
      </c>
      <c r="G75">
        <v>53</v>
      </c>
      <c r="H75"/>
      <c r="I75"/>
      <c r="J75"/>
      <c r="K75" s="33"/>
      <c r="N75">
        <f>'Adderbury Receipts'!F51</f>
        <v>0.83</v>
      </c>
      <c r="O75">
        <v>53</v>
      </c>
      <c r="U75" s="28">
        <f>N75/O75</f>
        <v>1.5660377358490567E-2</v>
      </c>
      <c r="V75" s="28">
        <f>U75*K73</f>
        <v>0.90830188679245283</v>
      </c>
      <c r="W75" s="28">
        <f>U75*M76</f>
        <v>0</v>
      </c>
      <c r="X75" s="28">
        <f>U75*O75</f>
        <v>0.83000000000000007</v>
      </c>
      <c r="Y75" t="s">
        <v>500</v>
      </c>
    </row>
    <row r="76" spans="1:25" s="57" customFormat="1">
      <c r="A76" s="57" t="s">
        <v>425</v>
      </c>
      <c r="B76" s="57" t="s">
        <v>501</v>
      </c>
      <c r="C76" s="57" t="s">
        <v>497</v>
      </c>
      <c r="D76" s="58"/>
      <c r="E76" s="58"/>
      <c r="F76" s="58"/>
      <c r="G76" s="58"/>
      <c r="H76" s="58"/>
      <c r="I76" s="58"/>
      <c r="J76" s="58"/>
      <c r="K76" s="62"/>
      <c r="M76" s="58">
        <f>D73-F73-I74-G75</f>
        <v>0</v>
      </c>
      <c r="U76" s="60"/>
      <c r="V76" s="60"/>
      <c r="W76" s="60"/>
      <c r="X76" s="60"/>
    </row>
    <row r="77" spans="1:25">
      <c r="A77" t="s">
        <v>425</v>
      </c>
      <c r="B77" t="s">
        <v>502</v>
      </c>
      <c r="C77" t="s">
        <v>503</v>
      </c>
      <c r="F77">
        <v>19</v>
      </c>
      <c r="K77" s="61">
        <f>F77</f>
        <v>19</v>
      </c>
    </row>
    <row r="78" spans="1:25" s="57" customFormat="1">
      <c r="A78" s="57" t="s">
        <v>425</v>
      </c>
      <c r="B78" s="57" t="s">
        <v>504</v>
      </c>
      <c r="C78" s="57" t="s">
        <v>503</v>
      </c>
      <c r="D78" s="58"/>
      <c r="E78" s="58"/>
      <c r="F78" s="58"/>
      <c r="G78" s="58">
        <v>19</v>
      </c>
      <c r="H78" s="58"/>
      <c r="I78" s="58"/>
      <c r="J78" s="58"/>
      <c r="K78" s="62"/>
      <c r="M78" s="58">
        <f>F77-G78</f>
        <v>0</v>
      </c>
      <c r="N78" s="57">
        <f>'Adderbury Receipts'!F52</f>
        <v>0.08</v>
      </c>
      <c r="O78" s="57">
        <v>19</v>
      </c>
      <c r="U78" s="60">
        <f>N78/O78</f>
        <v>4.2105263157894736E-3</v>
      </c>
      <c r="V78" s="60">
        <f>U78*K77</f>
        <v>0.08</v>
      </c>
      <c r="W78" s="60">
        <f>U78*M78</f>
        <v>0</v>
      </c>
      <c r="X78" s="60">
        <f>U78*O78</f>
        <v>0.08</v>
      </c>
    </row>
    <row r="79" spans="1:25">
      <c r="A79" t="s">
        <v>425</v>
      </c>
      <c r="B79" t="s">
        <v>505</v>
      </c>
      <c r="C79" t="s">
        <v>135</v>
      </c>
      <c r="D79" s="32">
        <v>24</v>
      </c>
      <c r="F79"/>
      <c r="K79" s="61">
        <f>D79</f>
        <v>24</v>
      </c>
    </row>
    <row r="80" spans="1:25">
      <c r="A80" t="s">
        <v>425</v>
      </c>
      <c r="B80" t="s">
        <v>506</v>
      </c>
      <c r="C80" t="s">
        <v>135</v>
      </c>
      <c r="G80">
        <v>22</v>
      </c>
      <c r="H80"/>
      <c r="I80"/>
      <c r="J80"/>
      <c r="K80" s="33"/>
      <c r="N80">
        <f>'Adderbury Receipts'!F53</f>
        <v>7.0000000000000007E-2</v>
      </c>
      <c r="O80">
        <v>17</v>
      </c>
      <c r="P80">
        <f>'Adderbury Receipts'!F54</f>
        <v>0.03</v>
      </c>
      <c r="Q80">
        <v>5</v>
      </c>
      <c r="U80" s="28">
        <f>AVERAGE(N80/O80,P80/Q80)</f>
        <v>5.0588235294117649E-3</v>
      </c>
      <c r="V80" s="28">
        <f>U80*K79</f>
        <v>0.12141176470588236</v>
      </c>
      <c r="W80" s="28">
        <f>U80*M82</f>
        <v>0</v>
      </c>
      <c r="X80" s="28">
        <f>U80*(Q80+O80)</f>
        <v>0.11129411764705882</v>
      </c>
    </row>
    <row r="81" spans="1:25">
      <c r="A81" t="s">
        <v>425</v>
      </c>
      <c r="B81" t="s">
        <v>507</v>
      </c>
      <c r="C81" t="s">
        <v>135</v>
      </c>
      <c r="G81" s="32">
        <v>2</v>
      </c>
    </row>
    <row r="82" spans="1:25" s="57" customFormat="1">
      <c r="A82" s="57" t="s">
        <v>425</v>
      </c>
      <c r="B82" s="57" t="s">
        <v>508</v>
      </c>
      <c r="C82" s="57" t="s">
        <v>135</v>
      </c>
      <c r="D82" s="58"/>
      <c r="E82" s="58"/>
      <c r="F82" s="58"/>
      <c r="G82" s="58"/>
      <c r="H82" s="58"/>
      <c r="I82" s="58"/>
      <c r="J82" s="58"/>
      <c r="K82" s="62"/>
      <c r="M82" s="58">
        <f>D79-G80-G81</f>
        <v>0</v>
      </c>
      <c r="U82" s="60"/>
      <c r="V82" s="60"/>
      <c r="W82" s="60"/>
      <c r="X82" s="60"/>
    </row>
    <row r="83" spans="1:25">
      <c r="A83" t="s">
        <v>425</v>
      </c>
      <c r="B83" t="s">
        <v>509</v>
      </c>
      <c r="C83" t="s">
        <v>108</v>
      </c>
      <c r="D83">
        <v>7</v>
      </c>
    </row>
    <row r="84" spans="1:25">
      <c r="A84" t="s">
        <v>425</v>
      </c>
      <c r="B84" t="s">
        <v>510</v>
      </c>
      <c r="C84" t="s">
        <v>108</v>
      </c>
      <c r="E84">
        <v>3</v>
      </c>
      <c r="K84" s="61">
        <v>3</v>
      </c>
    </row>
    <row r="85" spans="1:25" s="57" customFormat="1">
      <c r="A85" s="57" t="s">
        <v>425</v>
      </c>
      <c r="B85" s="57" t="s">
        <v>511</v>
      </c>
      <c r="C85" s="57" t="s">
        <v>108</v>
      </c>
      <c r="D85" s="58"/>
      <c r="E85" s="58"/>
      <c r="F85" s="58"/>
      <c r="G85" s="58"/>
      <c r="H85" s="58"/>
      <c r="I85" s="58"/>
      <c r="J85" s="58"/>
      <c r="K85" s="62"/>
      <c r="M85" s="57">
        <v>10</v>
      </c>
      <c r="U85" s="60"/>
      <c r="V85" s="60"/>
      <c r="W85" s="60"/>
      <c r="X85" s="60"/>
    </row>
    <row r="86" spans="1:25">
      <c r="A86" t="s">
        <v>425</v>
      </c>
      <c r="B86" t="s">
        <v>512</v>
      </c>
      <c r="C86" t="s">
        <v>513</v>
      </c>
      <c r="D86" s="32">
        <v>10</v>
      </c>
      <c r="K86" s="61">
        <v>10</v>
      </c>
    </row>
    <row r="87" spans="1:25" s="57" customFormat="1">
      <c r="A87" s="57" t="s">
        <v>425</v>
      </c>
      <c r="B87" s="57" t="s">
        <v>514</v>
      </c>
      <c r="C87" s="57" t="s">
        <v>513</v>
      </c>
      <c r="D87" s="58"/>
      <c r="E87" s="58"/>
      <c r="F87" s="58"/>
      <c r="G87" s="58">
        <v>10</v>
      </c>
      <c r="H87" s="58"/>
      <c r="I87" s="58"/>
      <c r="J87" s="58"/>
      <c r="K87" s="62"/>
      <c r="M87" s="57">
        <v>0</v>
      </c>
      <c r="N87" s="57">
        <f>'Adderbury Receipts'!F41</f>
        <v>0.05</v>
      </c>
      <c r="O87" s="57">
        <v>6</v>
      </c>
      <c r="P87" s="57">
        <f>'Adderbury Receipts'!F42</f>
        <v>0.02</v>
      </c>
      <c r="Q87" s="57">
        <v>2</v>
      </c>
      <c r="U87" s="60">
        <f>AVERAGE(N87/O87,P87/Q87)</f>
        <v>9.1666666666666667E-3</v>
      </c>
      <c r="V87" s="60">
        <f>U87*K86</f>
        <v>9.1666666666666674E-2</v>
      </c>
      <c r="W87" s="60">
        <f>U87*M87</f>
        <v>0</v>
      </c>
      <c r="X87" s="60">
        <f>U87*(O87+Q87)</f>
        <v>7.3333333333333334E-2</v>
      </c>
      <c r="Y87" s="57" t="s">
        <v>515</v>
      </c>
    </row>
    <row r="88" spans="1:25">
      <c r="A88" t="s">
        <v>425</v>
      </c>
      <c r="B88" t="s">
        <v>516</v>
      </c>
      <c r="C88" t="s">
        <v>138</v>
      </c>
      <c r="D88" s="32">
        <v>20</v>
      </c>
      <c r="K88" s="61">
        <v>20</v>
      </c>
    </row>
    <row r="89" spans="1:25" s="57" customFormat="1">
      <c r="A89" s="57" t="s">
        <v>425</v>
      </c>
      <c r="B89" s="57" t="s">
        <v>517</v>
      </c>
      <c r="C89" s="57" t="s">
        <v>138</v>
      </c>
      <c r="D89" s="58"/>
      <c r="E89" s="58"/>
      <c r="F89" s="58"/>
      <c r="G89" s="58">
        <v>20</v>
      </c>
      <c r="H89" s="58"/>
      <c r="I89" s="58"/>
      <c r="J89" s="58"/>
      <c r="K89" s="62"/>
      <c r="M89" s="57">
        <v>0</v>
      </c>
      <c r="U89" s="60"/>
      <c r="V89" s="60"/>
      <c r="W89" s="60"/>
      <c r="X89" s="60"/>
    </row>
    <row r="90" spans="1:25">
      <c r="A90" t="s">
        <v>425</v>
      </c>
      <c r="B90" t="s">
        <v>518</v>
      </c>
      <c r="C90" t="s">
        <v>519</v>
      </c>
      <c r="D90" s="32">
        <v>6</v>
      </c>
      <c r="K90" s="61">
        <v>6</v>
      </c>
    </row>
    <row r="91" spans="1:25">
      <c r="A91" t="s">
        <v>425</v>
      </c>
      <c r="B91" t="s">
        <v>520</v>
      </c>
      <c r="C91" t="s">
        <v>519</v>
      </c>
      <c r="G91" s="32">
        <v>3</v>
      </c>
    </row>
    <row r="92" spans="1:25" s="57" customFormat="1">
      <c r="A92" s="57" t="s">
        <v>425</v>
      </c>
      <c r="B92" s="57" t="s">
        <v>521</v>
      </c>
      <c r="C92" s="57" t="s">
        <v>519</v>
      </c>
      <c r="D92" s="57">
        <v>3</v>
      </c>
      <c r="E92" s="58"/>
      <c r="F92" s="58"/>
      <c r="G92" s="58"/>
      <c r="H92" s="58"/>
      <c r="I92" s="58"/>
      <c r="J92" s="58"/>
      <c r="K92" s="62"/>
      <c r="M92" s="57">
        <v>3</v>
      </c>
      <c r="U92" s="60"/>
      <c r="V92" s="60"/>
      <c r="W92" s="60"/>
      <c r="X92" s="60"/>
    </row>
    <row r="93" spans="1:25">
      <c r="A93" t="s">
        <v>425</v>
      </c>
      <c r="B93" t="s">
        <v>522</v>
      </c>
      <c r="C93" t="s">
        <v>149</v>
      </c>
      <c r="D93" s="32">
        <v>20</v>
      </c>
      <c r="K93" s="61">
        <v>20</v>
      </c>
    </row>
    <row r="94" spans="1:25" s="57" customFormat="1">
      <c r="A94" s="57" t="s">
        <v>425</v>
      </c>
      <c r="B94" s="57" t="s">
        <v>517</v>
      </c>
      <c r="C94" s="57" t="s">
        <v>149</v>
      </c>
      <c r="D94" s="58"/>
      <c r="E94" s="58"/>
      <c r="F94" s="58">
        <v>20</v>
      </c>
      <c r="G94" s="58"/>
      <c r="H94" s="58"/>
      <c r="I94" s="58"/>
      <c r="J94" s="58"/>
      <c r="K94" s="62"/>
      <c r="M94" s="57">
        <v>0</v>
      </c>
      <c r="N94" s="57">
        <f>'Adderbury Receipts'!F58</f>
        <v>0.53</v>
      </c>
      <c r="O94" s="57">
        <v>20</v>
      </c>
      <c r="U94" s="60">
        <f>N94/O94</f>
        <v>2.6500000000000003E-2</v>
      </c>
      <c r="V94" s="60">
        <f>U94*K93</f>
        <v>0.53</v>
      </c>
      <c r="W94" s="60">
        <f>U94*M94</f>
        <v>0</v>
      </c>
      <c r="X94" s="60">
        <f>U94*O94</f>
        <v>0.53</v>
      </c>
    </row>
    <row r="95" spans="1:25">
      <c r="A95" t="s">
        <v>425</v>
      </c>
      <c r="B95" t="s">
        <v>523</v>
      </c>
      <c r="C95" t="s">
        <v>524</v>
      </c>
      <c r="D95">
        <v>4</v>
      </c>
    </row>
    <row r="96" spans="1:25">
      <c r="A96" t="s">
        <v>425</v>
      </c>
      <c r="B96" t="s">
        <v>525</v>
      </c>
      <c r="C96" t="s">
        <v>524</v>
      </c>
    </row>
    <row r="97" spans="1:24">
      <c r="A97" t="s">
        <v>425</v>
      </c>
      <c r="B97" t="s">
        <v>526</v>
      </c>
      <c r="C97" t="s">
        <v>524</v>
      </c>
      <c r="E97">
        <v>1</v>
      </c>
    </row>
    <row r="98" spans="1:24">
      <c r="A98" t="s">
        <v>425</v>
      </c>
      <c r="B98" t="s">
        <v>527</v>
      </c>
      <c r="C98" t="s">
        <v>524</v>
      </c>
    </row>
    <row r="99" spans="1:24">
      <c r="A99" t="s">
        <v>425</v>
      </c>
      <c r="B99" t="s">
        <v>109</v>
      </c>
      <c r="C99" t="s">
        <v>524</v>
      </c>
    </row>
    <row r="101" spans="1:24" s="69" customFormat="1">
      <c r="A101" s="69" t="s">
        <v>528</v>
      </c>
      <c r="D101" s="70"/>
      <c r="E101" s="70"/>
      <c r="F101" s="70"/>
      <c r="G101" s="70"/>
      <c r="H101" s="70"/>
      <c r="I101" s="70"/>
      <c r="J101" s="70"/>
      <c r="K101" s="70"/>
      <c r="U101" s="71"/>
      <c r="V101" s="71"/>
      <c r="W101" s="71"/>
      <c r="X101" s="71">
        <f>SUM(X2:X61)+SUM(X83:X85)</f>
        <v>9.16</v>
      </c>
    </row>
    <row r="102" spans="1:24" s="69" customFormat="1">
      <c r="A102" s="69" t="s">
        <v>529</v>
      </c>
      <c r="D102" s="70"/>
      <c r="E102" s="70"/>
      <c r="F102" s="70"/>
      <c r="G102" s="70"/>
      <c r="H102" s="70"/>
      <c r="I102" s="70"/>
      <c r="J102" s="70"/>
      <c r="K102" s="70"/>
      <c r="U102" s="71"/>
      <c r="V102" s="71"/>
      <c r="W102" s="71"/>
      <c r="X102" s="71">
        <f>SUM(X68:X72)</f>
        <v>0</v>
      </c>
    </row>
    <row r="103" spans="1:24" s="72" customFormat="1">
      <c r="A103" s="69" t="s">
        <v>530</v>
      </c>
      <c r="D103" s="73"/>
      <c r="E103" s="73"/>
      <c r="F103" s="73"/>
      <c r="G103" s="73"/>
      <c r="H103" s="73"/>
      <c r="I103" s="73"/>
      <c r="J103" s="73"/>
      <c r="K103" s="73"/>
      <c r="U103" s="74"/>
      <c r="V103" s="74"/>
      <c r="W103" s="74"/>
      <c r="X103" s="71">
        <f>SUM(X73:X82)</f>
        <v>1.0212941176470589</v>
      </c>
    </row>
    <row r="104" spans="1:24" s="72" customFormat="1">
      <c r="A104" s="69" t="s">
        <v>531</v>
      </c>
      <c r="D104" s="73"/>
      <c r="E104" s="73"/>
      <c r="F104" s="73"/>
      <c r="G104" s="73"/>
      <c r="H104" s="73"/>
      <c r="I104" s="73"/>
      <c r="J104" s="73"/>
      <c r="K104" s="73"/>
      <c r="U104" s="74"/>
      <c r="V104" s="74"/>
      <c r="W104" s="74"/>
      <c r="X104" s="71">
        <f>SUM(X62:X67)+SUM(X93:X94)</f>
        <v>2.6806896551724142</v>
      </c>
    </row>
    <row r="105" spans="1:24" s="72" customFormat="1">
      <c r="A105" s="69" t="s">
        <v>532</v>
      </c>
      <c r="D105" s="73"/>
      <c r="E105" s="73"/>
      <c r="F105" s="73"/>
      <c r="G105" s="73"/>
      <c r="H105" s="73"/>
      <c r="I105" s="73"/>
      <c r="J105" s="73"/>
      <c r="K105" s="73"/>
      <c r="U105" s="74"/>
      <c r="V105" s="74"/>
      <c r="W105" s="74"/>
      <c r="X105" s="71">
        <f>SUM(X86:X89)</f>
        <v>7.3333333333333334E-2</v>
      </c>
    </row>
  </sheetData>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5"/>
  <sheetViews>
    <sheetView workbookViewId="0">
      <pane xSplit="1" ySplit="1" topLeftCell="H260" activePane="bottomRight" state="frozen"/>
      <selection pane="topRight" activeCell="B1" sqref="B1"/>
      <selection pane="bottomLeft" activeCell="A2" sqref="A2"/>
      <selection pane="bottomRight" activeCell="H65" sqref="H65"/>
    </sheetView>
  </sheetViews>
  <sheetFormatPr defaultColWidth="8.81640625" defaultRowHeight="14.5"/>
  <cols>
    <col min="1" max="1" width="44.26953125" bestFit="1" customWidth="1"/>
    <col min="2" max="2" width="65.453125" customWidth="1"/>
    <col min="8" max="8" width="19.1796875" bestFit="1" customWidth="1"/>
    <col min="9" max="9" width="18.1796875" bestFit="1" customWidth="1"/>
  </cols>
  <sheetData>
    <row r="1" spans="1:36">
      <c r="A1" s="1" t="s">
        <v>161</v>
      </c>
      <c r="B1" s="1" t="s">
        <v>402</v>
      </c>
      <c r="C1" s="1" t="s">
        <v>533</v>
      </c>
      <c r="D1" s="1" t="s">
        <v>534</v>
      </c>
      <c r="E1" s="1" t="s">
        <v>535</v>
      </c>
      <c r="F1" s="1" t="s">
        <v>536</v>
      </c>
      <c r="G1" s="1" t="s">
        <v>537</v>
      </c>
      <c r="H1" s="1" t="s">
        <v>538</v>
      </c>
      <c r="I1" s="1" t="s">
        <v>539</v>
      </c>
      <c r="J1" s="1" t="s">
        <v>540</v>
      </c>
      <c r="K1" s="1" t="s">
        <v>541</v>
      </c>
      <c r="L1" s="1" t="s">
        <v>542</v>
      </c>
      <c r="M1" s="1" t="s">
        <v>543</v>
      </c>
      <c r="N1" s="1" t="s">
        <v>544</v>
      </c>
      <c r="O1" s="1" t="s">
        <v>545</v>
      </c>
      <c r="P1" s="1" t="s">
        <v>546</v>
      </c>
      <c r="Q1" s="1" t="s">
        <v>547</v>
      </c>
      <c r="R1" s="1" t="s">
        <v>548</v>
      </c>
      <c r="S1" s="1" t="s">
        <v>549</v>
      </c>
      <c r="T1" s="1" t="s">
        <v>550</v>
      </c>
      <c r="U1" s="1" t="s">
        <v>551</v>
      </c>
      <c r="V1" s="1" t="s">
        <v>552</v>
      </c>
      <c r="W1" s="1" t="s">
        <v>553</v>
      </c>
      <c r="X1" s="1" t="s">
        <v>554</v>
      </c>
      <c r="Y1" s="1" t="s">
        <v>555</v>
      </c>
      <c r="Z1" s="1" t="s">
        <v>556</v>
      </c>
      <c r="AA1" s="1" t="s">
        <v>557</v>
      </c>
      <c r="AB1" s="1" t="s">
        <v>558</v>
      </c>
      <c r="AC1" s="1" t="s">
        <v>559</v>
      </c>
      <c r="AD1" s="1" t="s">
        <v>560</v>
      </c>
      <c r="AE1" s="1" t="s">
        <v>561</v>
      </c>
      <c r="AF1" s="1" t="s">
        <v>562</v>
      </c>
      <c r="AG1" s="1" t="s">
        <v>563</v>
      </c>
      <c r="AH1" s="1" t="s">
        <v>564</v>
      </c>
      <c r="AI1" s="1" t="s">
        <v>565</v>
      </c>
      <c r="AJ1" s="1" t="s">
        <v>566</v>
      </c>
    </row>
    <row r="2" spans="1:36">
      <c r="A2" t="s">
        <v>163</v>
      </c>
      <c r="B2" t="s">
        <v>164</v>
      </c>
      <c r="C2">
        <v>18.579999999999998</v>
      </c>
      <c r="D2">
        <v>18</v>
      </c>
      <c r="E2">
        <v>11</v>
      </c>
      <c r="F2">
        <v>6.75</v>
      </c>
      <c r="H2">
        <v>0</v>
      </c>
      <c r="I2">
        <v>0</v>
      </c>
      <c r="J2">
        <v>0</v>
      </c>
      <c r="K2">
        <v>0</v>
      </c>
      <c r="L2">
        <v>0</v>
      </c>
      <c r="M2">
        <v>0</v>
      </c>
      <c r="N2">
        <v>0</v>
      </c>
    </row>
    <row r="3" spans="1:36">
      <c r="A3" t="s">
        <v>165</v>
      </c>
      <c r="B3" t="s">
        <v>166</v>
      </c>
      <c r="C3">
        <v>6.44</v>
      </c>
      <c r="D3">
        <v>6</v>
      </c>
      <c r="E3">
        <v>8</v>
      </c>
      <c r="F3">
        <v>9.5</v>
      </c>
      <c r="H3">
        <v>0</v>
      </c>
      <c r="I3">
        <v>0</v>
      </c>
      <c r="J3">
        <v>0</v>
      </c>
      <c r="K3">
        <v>0</v>
      </c>
      <c r="L3">
        <v>0</v>
      </c>
      <c r="M3">
        <v>0</v>
      </c>
      <c r="N3">
        <v>0</v>
      </c>
    </row>
    <row r="4" spans="1:36">
      <c r="A4" t="s">
        <v>165</v>
      </c>
      <c r="B4" t="s">
        <v>167</v>
      </c>
      <c r="C4">
        <v>6.44</v>
      </c>
      <c r="D4">
        <v>6</v>
      </c>
      <c r="E4">
        <v>8</v>
      </c>
      <c r="F4">
        <v>9.5</v>
      </c>
      <c r="H4">
        <v>0</v>
      </c>
      <c r="I4">
        <v>0</v>
      </c>
      <c r="J4">
        <v>0</v>
      </c>
      <c r="K4">
        <v>0</v>
      </c>
      <c r="L4">
        <v>0</v>
      </c>
      <c r="M4">
        <v>0</v>
      </c>
      <c r="N4">
        <v>0</v>
      </c>
    </row>
    <row r="5" spans="1:36">
      <c r="A5" t="s">
        <v>165</v>
      </c>
      <c r="B5" t="s">
        <v>168</v>
      </c>
      <c r="C5">
        <v>6.44</v>
      </c>
      <c r="D5">
        <v>6</v>
      </c>
      <c r="E5">
        <v>8</v>
      </c>
      <c r="F5">
        <v>9.5</v>
      </c>
      <c r="H5">
        <v>0</v>
      </c>
      <c r="I5">
        <v>0</v>
      </c>
      <c r="J5">
        <v>0</v>
      </c>
      <c r="K5">
        <v>0</v>
      </c>
      <c r="L5">
        <v>0</v>
      </c>
      <c r="M5">
        <v>0</v>
      </c>
      <c r="N5">
        <v>0</v>
      </c>
    </row>
    <row r="6" spans="1:36">
      <c r="A6" t="s">
        <v>165</v>
      </c>
      <c r="B6" t="s">
        <v>169</v>
      </c>
      <c r="C6">
        <v>6.44</v>
      </c>
      <c r="D6">
        <v>6</v>
      </c>
      <c r="E6">
        <v>8</v>
      </c>
      <c r="F6">
        <v>10</v>
      </c>
      <c r="H6">
        <v>0</v>
      </c>
      <c r="I6">
        <v>0</v>
      </c>
      <c r="J6">
        <v>0</v>
      </c>
      <c r="K6">
        <v>0</v>
      </c>
      <c r="L6">
        <v>0</v>
      </c>
      <c r="M6">
        <v>0</v>
      </c>
      <c r="N6">
        <v>0</v>
      </c>
    </row>
    <row r="7" spans="1:36">
      <c r="A7" t="s">
        <v>165</v>
      </c>
      <c r="B7" t="s">
        <v>170</v>
      </c>
      <c r="C7">
        <v>25.76</v>
      </c>
      <c r="D7">
        <v>25</v>
      </c>
      <c r="E7">
        <v>15</v>
      </c>
      <c r="F7">
        <v>2.5</v>
      </c>
      <c r="H7">
        <v>0</v>
      </c>
      <c r="I7">
        <v>0</v>
      </c>
      <c r="J7">
        <v>0</v>
      </c>
      <c r="K7">
        <v>0</v>
      </c>
      <c r="L7">
        <v>0</v>
      </c>
      <c r="M7">
        <v>0</v>
      </c>
      <c r="N7">
        <v>0</v>
      </c>
    </row>
    <row r="8" spans="1:36">
      <c r="A8" t="s">
        <v>171</v>
      </c>
      <c r="B8" t="s">
        <v>172</v>
      </c>
      <c r="C8">
        <v>0.25</v>
      </c>
      <c r="D8">
        <v>0</v>
      </c>
      <c r="E8">
        <v>5</v>
      </c>
      <c r="F8">
        <v>0</v>
      </c>
      <c r="H8">
        <v>0</v>
      </c>
      <c r="I8">
        <v>0</v>
      </c>
      <c r="J8">
        <v>0</v>
      </c>
      <c r="K8">
        <v>0</v>
      </c>
      <c r="L8">
        <v>0</v>
      </c>
      <c r="M8">
        <v>0</v>
      </c>
      <c r="N8">
        <v>0</v>
      </c>
    </row>
    <row r="9" spans="1:36">
      <c r="A9" t="s">
        <v>171</v>
      </c>
      <c r="B9" t="s">
        <v>173</v>
      </c>
      <c r="C9">
        <v>0.2</v>
      </c>
      <c r="D9">
        <v>0</v>
      </c>
      <c r="E9">
        <v>4</v>
      </c>
      <c r="F9">
        <v>0</v>
      </c>
      <c r="H9">
        <v>0</v>
      </c>
      <c r="I9">
        <v>0</v>
      </c>
      <c r="J9">
        <v>0</v>
      </c>
      <c r="K9">
        <v>0</v>
      </c>
      <c r="L9">
        <v>0</v>
      </c>
      <c r="M9">
        <v>0</v>
      </c>
      <c r="N9">
        <v>0</v>
      </c>
    </row>
    <row r="10" spans="1:36">
      <c r="A10" t="s">
        <v>171</v>
      </c>
      <c r="B10" t="s">
        <v>174</v>
      </c>
      <c r="C10">
        <v>0.2</v>
      </c>
      <c r="D10">
        <v>0</v>
      </c>
      <c r="E10">
        <v>4</v>
      </c>
      <c r="F10">
        <v>0</v>
      </c>
      <c r="H10">
        <v>0</v>
      </c>
      <c r="I10">
        <v>0</v>
      </c>
      <c r="J10">
        <v>0</v>
      </c>
      <c r="K10">
        <v>0</v>
      </c>
      <c r="L10">
        <v>0</v>
      </c>
      <c r="M10">
        <v>0</v>
      </c>
      <c r="N10">
        <v>0</v>
      </c>
    </row>
    <row r="11" spans="1:36">
      <c r="A11" t="s">
        <v>171</v>
      </c>
      <c r="B11" t="s">
        <v>175</v>
      </c>
      <c r="C11">
        <v>0.17</v>
      </c>
      <c r="D11">
        <v>0</v>
      </c>
      <c r="E11">
        <v>3</v>
      </c>
      <c r="F11">
        <v>6</v>
      </c>
      <c r="H11">
        <v>0</v>
      </c>
      <c r="I11">
        <v>0</v>
      </c>
      <c r="J11">
        <v>0</v>
      </c>
      <c r="K11">
        <v>0</v>
      </c>
      <c r="L11">
        <v>0</v>
      </c>
      <c r="M11">
        <v>0</v>
      </c>
      <c r="N11">
        <v>0</v>
      </c>
    </row>
    <row r="12" spans="1:36">
      <c r="A12" t="s">
        <v>171</v>
      </c>
      <c r="B12" t="s">
        <v>176</v>
      </c>
      <c r="C12">
        <v>0.2</v>
      </c>
      <c r="D12">
        <v>0</v>
      </c>
      <c r="E12">
        <v>4</v>
      </c>
      <c r="F12">
        <v>0</v>
      </c>
      <c r="H12">
        <v>0</v>
      </c>
      <c r="I12">
        <v>0</v>
      </c>
      <c r="J12">
        <v>0</v>
      </c>
      <c r="K12">
        <v>0</v>
      </c>
      <c r="L12">
        <v>0</v>
      </c>
      <c r="M12">
        <v>0</v>
      </c>
      <c r="N12">
        <v>0</v>
      </c>
    </row>
    <row r="13" spans="1:36">
      <c r="A13" t="s">
        <v>171</v>
      </c>
      <c r="B13" t="s">
        <v>177</v>
      </c>
      <c r="C13">
        <v>1.05</v>
      </c>
      <c r="D13">
        <v>1</v>
      </c>
      <c r="E13">
        <v>1</v>
      </c>
      <c r="F13">
        <v>0</v>
      </c>
      <c r="H13">
        <v>0</v>
      </c>
      <c r="I13">
        <v>0</v>
      </c>
      <c r="J13">
        <v>0</v>
      </c>
      <c r="K13">
        <v>0</v>
      </c>
      <c r="L13">
        <v>0</v>
      </c>
      <c r="M13">
        <v>0</v>
      </c>
      <c r="N13">
        <v>0</v>
      </c>
    </row>
    <row r="14" spans="1:36">
      <c r="A14" t="s">
        <v>171</v>
      </c>
      <c r="B14" t="s">
        <v>178</v>
      </c>
      <c r="C14">
        <v>1.39</v>
      </c>
      <c r="D14">
        <v>1</v>
      </c>
      <c r="E14">
        <v>7</v>
      </c>
      <c r="F14">
        <v>9</v>
      </c>
      <c r="H14">
        <v>0</v>
      </c>
      <c r="I14">
        <v>0</v>
      </c>
      <c r="J14">
        <v>0</v>
      </c>
      <c r="K14">
        <v>0</v>
      </c>
      <c r="L14">
        <v>0</v>
      </c>
      <c r="M14">
        <v>0</v>
      </c>
      <c r="N14">
        <v>0</v>
      </c>
    </row>
    <row r="15" spans="1:36">
      <c r="A15" t="s">
        <v>171</v>
      </c>
      <c r="B15" t="s">
        <v>179</v>
      </c>
      <c r="C15">
        <v>0.12</v>
      </c>
      <c r="D15">
        <v>0</v>
      </c>
      <c r="E15">
        <v>2</v>
      </c>
      <c r="F15">
        <v>6</v>
      </c>
      <c r="H15">
        <v>0</v>
      </c>
      <c r="I15">
        <v>0</v>
      </c>
      <c r="J15">
        <v>0</v>
      </c>
      <c r="K15">
        <v>0</v>
      </c>
      <c r="L15">
        <v>0</v>
      </c>
      <c r="M15">
        <v>0</v>
      </c>
      <c r="N15">
        <v>0</v>
      </c>
    </row>
    <row r="16" spans="1:36">
      <c r="A16" t="s">
        <v>171</v>
      </c>
      <c r="B16" t="s">
        <v>180</v>
      </c>
      <c r="C16">
        <v>3.59</v>
      </c>
      <c r="D16">
        <v>3</v>
      </c>
      <c r="E16">
        <v>11</v>
      </c>
      <c r="F16">
        <v>9</v>
      </c>
      <c r="H16">
        <v>0</v>
      </c>
      <c r="I16">
        <v>0</v>
      </c>
      <c r="J16">
        <v>0</v>
      </c>
      <c r="K16">
        <v>0</v>
      </c>
      <c r="L16">
        <v>0</v>
      </c>
      <c r="M16">
        <v>0</v>
      </c>
      <c r="N16">
        <v>0</v>
      </c>
    </row>
    <row r="17" spans="1:14">
      <c r="A17" t="s">
        <v>181</v>
      </c>
      <c r="B17" t="s">
        <v>567</v>
      </c>
      <c r="C17">
        <v>4.09</v>
      </c>
      <c r="D17">
        <v>4</v>
      </c>
      <c r="E17">
        <v>1</v>
      </c>
      <c r="F17">
        <v>9</v>
      </c>
      <c r="H17">
        <v>0</v>
      </c>
      <c r="I17">
        <v>0</v>
      </c>
      <c r="J17">
        <v>0</v>
      </c>
      <c r="K17">
        <v>0</v>
      </c>
      <c r="L17">
        <v>0</v>
      </c>
      <c r="M17">
        <v>0</v>
      </c>
      <c r="N17">
        <v>0</v>
      </c>
    </row>
    <row r="18" spans="1:14">
      <c r="A18" t="s">
        <v>181</v>
      </c>
      <c r="B18" t="s">
        <v>187</v>
      </c>
      <c r="C18">
        <v>21.67</v>
      </c>
      <c r="D18">
        <v>21</v>
      </c>
      <c r="E18">
        <v>13</v>
      </c>
      <c r="F18">
        <v>5.5</v>
      </c>
      <c r="H18">
        <v>0</v>
      </c>
      <c r="I18">
        <v>0</v>
      </c>
      <c r="J18">
        <v>0</v>
      </c>
      <c r="K18">
        <v>0</v>
      </c>
      <c r="L18">
        <v>0</v>
      </c>
      <c r="M18">
        <v>0</v>
      </c>
      <c r="N18">
        <v>0</v>
      </c>
    </row>
    <row r="19" spans="1:14">
      <c r="A19" t="s">
        <v>190</v>
      </c>
      <c r="B19" t="s">
        <v>189</v>
      </c>
      <c r="C19">
        <v>0.31</v>
      </c>
      <c r="D19">
        <v>0</v>
      </c>
      <c r="E19">
        <v>6</v>
      </c>
      <c r="F19">
        <v>2</v>
      </c>
      <c r="H19">
        <v>0</v>
      </c>
      <c r="I19">
        <v>0</v>
      </c>
      <c r="J19">
        <v>0</v>
      </c>
      <c r="K19">
        <v>0</v>
      </c>
      <c r="L19">
        <v>0</v>
      </c>
      <c r="M19">
        <v>0</v>
      </c>
      <c r="N19">
        <v>0</v>
      </c>
    </row>
    <row r="20" spans="1:14">
      <c r="A20" t="s">
        <v>190</v>
      </c>
      <c r="B20" t="s">
        <v>191</v>
      </c>
      <c r="C20">
        <v>0.3</v>
      </c>
      <c r="D20">
        <v>0</v>
      </c>
      <c r="E20">
        <v>6</v>
      </c>
      <c r="F20">
        <v>0</v>
      </c>
      <c r="H20">
        <v>0</v>
      </c>
      <c r="I20">
        <v>0</v>
      </c>
      <c r="J20">
        <v>0</v>
      </c>
      <c r="K20">
        <v>0</v>
      </c>
      <c r="L20">
        <v>0</v>
      </c>
      <c r="M20">
        <v>0</v>
      </c>
      <c r="N20">
        <v>0</v>
      </c>
    </row>
    <row r="21" spans="1:14">
      <c r="A21" t="s">
        <v>190</v>
      </c>
      <c r="B21" t="s">
        <v>192</v>
      </c>
      <c r="C21">
        <v>0.15</v>
      </c>
      <c r="D21">
        <v>0</v>
      </c>
      <c r="E21">
        <v>3</v>
      </c>
      <c r="F21">
        <v>0</v>
      </c>
      <c r="H21">
        <v>0</v>
      </c>
      <c r="I21">
        <v>0</v>
      </c>
      <c r="J21">
        <v>0</v>
      </c>
      <c r="K21">
        <v>0</v>
      </c>
      <c r="L21">
        <v>0</v>
      </c>
      <c r="M21">
        <v>0</v>
      </c>
      <c r="N21">
        <v>0</v>
      </c>
    </row>
    <row r="22" spans="1:14">
      <c r="A22" t="s">
        <v>190</v>
      </c>
      <c r="B22" t="s">
        <v>193</v>
      </c>
      <c r="C22">
        <v>0.15</v>
      </c>
      <c r="D22">
        <v>0</v>
      </c>
      <c r="E22">
        <v>3</v>
      </c>
      <c r="F22">
        <v>0</v>
      </c>
      <c r="H22">
        <v>0</v>
      </c>
      <c r="I22">
        <v>0</v>
      </c>
      <c r="J22">
        <v>0</v>
      </c>
      <c r="K22">
        <v>0</v>
      </c>
      <c r="L22">
        <v>0</v>
      </c>
      <c r="M22">
        <v>0</v>
      </c>
      <c r="N22">
        <v>0</v>
      </c>
    </row>
    <row r="23" spans="1:14">
      <c r="A23" t="s">
        <v>190</v>
      </c>
      <c r="B23" t="s">
        <v>194</v>
      </c>
      <c r="C23">
        <v>0.1</v>
      </c>
      <c r="D23">
        <v>0</v>
      </c>
      <c r="E23">
        <v>2</v>
      </c>
      <c r="F23">
        <v>0</v>
      </c>
      <c r="H23">
        <v>0</v>
      </c>
      <c r="I23">
        <v>0</v>
      </c>
      <c r="J23">
        <v>0</v>
      </c>
      <c r="K23">
        <v>0</v>
      </c>
      <c r="L23">
        <v>0</v>
      </c>
      <c r="M23">
        <v>0</v>
      </c>
      <c r="N23">
        <v>0</v>
      </c>
    </row>
    <row r="24" spans="1:14">
      <c r="A24" t="s">
        <v>190</v>
      </c>
      <c r="B24" t="s">
        <v>195</v>
      </c>
      <c r="C24">
        <v>0.03</v>
      </c>
      <c r="D24">
        <v>0</v>
      </c>
      <c r="E24">
        <v>0</v>
      </c>
      <c r="F24">
        <v>6</v>
      </c>
      <c r="H24">
        <v>0</v>
      </c>
      <c r="I24">
        <v>0</v>
      </c>
      <c r="J24">
        <v>0</v>
      </c>
      <c r="K24">
        <v>0</v>
      </c>
      <c r="L24">
        <v>0</v>
      </c>
      <c r="M24">
        <v>0</v>
      </c>
      <c r="N24">
        <v>0</v>
      </c>
    </row>
    <row r="25" spans="1:14">
      <c r="A25" t="s">
        <v>190</v>
      </c>
      <c r="B25" t="s">
        <v>196</v>
      </c>
      <c r="C25">
        <v>0.15</v>
      </c>
      <c r="D25">
        <v>0</v>
      </c>
      <c r="E25">
        <v>3</v>
      </c>
      <c r="F25">
        <v>0</v>
      </c>
      <c r="H25">
        <v>0</v>
      </c>
      <c r="I25">
        <v>0</v>
      </c>
      <c r="J25">
        <v>0</v>
      </c>
      <c r="K25">
        <v>0</v>
      </c>
      <c r="L25">
        <v>0</v>
      </c>
      <c r="M25">
        <v>0</v>
      </c>
      <c r="N25">
        <v>0</v>
      </c>
    </row>
    <row r="26" spans="1:14">
      <c r="A26" t="s">
        <v>190</v>
      </c>
      <c r="B26" t="s">
        <v>197</v>
      </c>
      <c r="C26">
        <v>0</v>
      </c>
      <c r="D26">
        <v>0</v>
      </c>
      <c r="E26">
        <v>0</v>
      </c>
      <c r="F26">
        <v>0</v>
      </c>
      <c r="H26">
        <v>0</v>
      </c>
      <c r="I26">
        <v>0</v>
      </c>
      <c r="J26">
        <v>0</v>
      </c>
      <c r="K26">
        <v>0</v>
      </c>
      <c r="L26">
        <v>0</v>
      </c>
      <c r="M26">
        <v>0</v>
      </c>
      <c r="N26">
        <v>0</v>
      </c>
    </row>
    <row r="27" spans="1:14">
      <c r="A27" t="s">
        <v>190</v>
      </c>
      <c r="B27" t="s">
        <v>198</v>
      </c>
      <c r="C27">
        <v>0.1</v>
      </c>
      <c r="D27">
        <v>0</v>
      </c>
      <c r="E27">
        <v>2</v>
      </c>
      <c r="F27">
        <v>1</v>
      </c>
      <c r="H27">
        <v>0</v>
      </c>
      <c r="I27">
        <v>0</v>
      </c>
      <c r="J27">
        <v>0</v>
      </c>
      <c r="K27">
        <v>0</v>
      </c>
      <c r="L27">
        <v>0</v>
      </c>
      <c r="M27">
        <v>0</v>
      </c>
      <c r="N27">
        <v>0</v>
      </c>
    </row>
    <row r="28" spans="1:14">
      <c r="A28" t="s">
        <v>190</v>
      </c>
      <c r="B28" t="s">
        <v>199</v>
      </c>
      <c r="C28">
        <v>0.05</v>
      </c>
      <c r="D28">
        <v>0</v>
      </c>
      <c r="E28">
        <v>1</v>
      </c>
      <c r="F28">
        <v>0</v>
      </c>
      <c r="H28">
        <v>0</v>
      </c>
      <c r="I28">
        <v>0</v>
      </c>
      <c r="J28">
        <v>0</v>
      </c>
      <c r="K28">
        <v>0</v>
      </c>
      <c r="L28">
        <v>0</v>
      </c>
      <c r="M28">
        <v>0</v>
      </c>
      <c r="N28">
        <v>0</v>
      </c>
    </row>
    <row r="29" spans="1:14">
      <c r="A29" t="s">
        <v>190</v>
      </c>
      <c r="B29" t="s">
        <v>200</v>
      </c>
      <c r="C29">
        <v>0.02</v>
      </c>
      <c r="D29">
        <v>0</v>
      </c>
      <c r="E29">
        <v>0</v>
      </c>
      <c r="F29">
        <v>4</v>
      </c>
      <c r="H29">
        <v>0</v>
      </c>
      <c r="I29">
        <v>0</v>
      </c>
      <c r="J29">
        <v>0</v>
      </c>
      <c r="K29">
        <v>0</v>
      </c>
      <c r="L29">
        <v>0</v>
      </c>
      <c r="M29">
        <v>0</v>
      </c>
      <c r="N29">
        <v>0</v>
      </c>
    </row>
    <row r="30" spans="1:14">
      <c r="A30" t="s">
        <v>190</v>
      </c>
      <c r="B30" t="s">
        <v>201</v>
      </c>
      <c r="C30">
        <v>0.08</v>
      </c>
      <c r="D30">
        <v>0</v>
      </c>
      <c r="E30">
        <v>1</v>
      </c>
      <c r="F30">
        <v>6</v>
      </c>
      <c r="H30">
        <v>0</v>
      </c>
      <c r="I30">
        <v>0</v>
      </c>
      <c r="J30">
        <v>0</v>
      </c>
      <c r="K30">
        <v>0</v>
      </c>
      <c r="L30">
        <v>0</v>
      </c>
      <c r="M30">
        <v>0</v>
      </c>
      <c r="N30">
        <v>0</v>
      </c>
    </row>
    <row r="31" spans="1:14">
      <c r="A31" t="s">
        <v>190</v>
      </c>
      <c r="B31" t="s">
        <v>202</v>
      </c>
      <c r="C31">
        <v>0.78</v>
      </c>
      <c r="D31">
        <v>0</v>
      </c>
      <c r="E31">
        <v>15</v>
      </c>
      <c r="F31">
        <v>6</v>
      </c>
      <c r="H31">
        <v>0</v>
      </c>
      <c r="I31">
        <v>0</v>
      </c>
      <c r="J31">
        <v>0</v>
      </c>
      <c r="K31">
        <v>0</v>
      </c>
      <c r="L31">
        <v>0</v>
      </c>
      <c r="M31">
        <v>0</v>
      </c>
      <c r="N31">
        <v>0</v>
      </c>
    </row>
    <row r="32" spans="1:14">
      <c r="A32" t="s">
        <v>190</v>
      </c>
      <c r="B32" t="s">
        <v>203</v>
      </c>
      <c r="C32">
        <v>0.35</v>
      </c>
      <c r="D32">
        <v>0</v>
      </c>
      <c r="E32">
        <v>7</v>
      </c>
      <c r="F32">
        <v>0</v>
      </c>
      <c r="H32">
        <v>0</v>
      </c>
      <c r="I32">
        <v>0</v>
      </c>
      <c r="J32">
        <v>0</v>
      </c>
      <c r="K32">
        <v>0</v>
      </c>
      <c r="L32">
        <v>0</v>
      </c>
      <c r="M32">
        <v>0</v>
      </c>
      <c r="N32">
        <v>0</v>
      </c>
    </row>
    <row r="33" spans="1:14">
      <c r="A33" t="s">
        <v>190</v>
      </c>
      <c r="B33" t="s">
        <v>204</v>
      </c>
      <c r="C33">
        <v>2.4500000000000002</v>
      </c>
      <c r="D33">
        <v>2</v>
      </c>
      <c r="E33">
        <v>9</v>
      </c>
      <c r="F33">
        <v>0</v>
      </c>
      <c r="H33">
        <v>0</v>
      </c>
      <c r="I33">
        <v>0</v>
      </c>
      <c r="J33">
        <v>0</v>
      </c>
      <c r="K33">
        <v>0</v>
      </c>
      <c r="L33">
        <v>0</v>
      </c>
      <c r="M33">
        <v>0</v>
      </c>
      <c r="N33">
        <v>0</v>
      </c>
    </row>
    <row r="34" spans="1:14">
      <c r="A34" t="s">
        <v>190</v>
      </c>
      <c r="B34" t="s">
        <v>205</v>
      </c>
      <c r="C34">
        <v>3.13</v>
      </c>
      <c r="D34">
        <v>3</v>
      </c>
      <c r="E34">
        <v>2</v>
      </c>
      <c r="F34">
        <v>8</v>
      </c>
      <c r="H34">
        <v>0</v>
      </c>
      <c r="I34">
        <v>0</v>
      </c>
      <c r="J34">
        <v>0</v>
      </c>
      <c r="K34">
        <v>0</v>
      </c>
      <c r="L34">
        <v>0</v>
      </c>
      <c r="M34">
        <v>0</v>
      </c>
      <c r="N34">
        <v>0</v>
      </c>
    </row>
    <row r="35" spans="1:14">
      <c r="A35" t="s">
        <v>190</v>
      </c>
      <c r="B35" t="s">
        <v>206</v>
      </c>
      <c r="C35">
        <v>0.1</v>
      </c>
      <c r="D35">
        <v>0</v>
      </c>
      <c r="E35">
        <v>2</v>
      </c>
      <c r="F35">
        <v>0</v>
      </c>
      <c r="H35">
        <v>0</v>
      </c>
      <c r="I35">
        <v>0</v>
      </c>
      <c r="J35">
        <v>0</v>
      </c>
      <c r="K35">
        <v>0</v>
      </c>
      <c r="L35">
        <v>0</v>
      </c>
      <c r="M35">
        <v>0</v>
      </c>
      <c r="N35">
        <v>0</v>
      </c>
    </row>
    <row r="36" spans="1:14">
      <c r="A36" t="s">
        <v>190</v>
      </c>
      <c r="B36" t="s">
        <v>207</v>
      </c>
      <c r="C36">
        <v>0.03</v>
      </c>
      <c r="D36">
        <v>0</v>
      </c>
      <c r="E36">
        <v>0</v>
      </c>
      <c r="F36">
        <v>7</v>
      </c>
      <c r="H36">
        <v>0</v>
      </c>
      <c r="I36">
        <v>0</v>
      </c>
      <c r="J36">
        <v>0</v>
      </c>
      <c r="K36">
        <v>0</v>
      </c>
      <c r="L36">
        <v>0</v>
      </c>
      <c r="M36">
        <v>0</v>
      </c>
      <c r="N36">
        <v>0</v>
      </c>
    </row>
    <row r="37" spans="1:14">
      <c r="A37" t="s">
        <v>190</v>
      </c>
      <c r="B37" t="s">
        <v>208</v>
      </c>
      <c r="C37">
        <v>0.03</v>
      </c>
      <c r="D37">
        <v>0</v>
      </c>
      <c r="E37">
        <v>0</v>
      </c>
      <c r="F37">
        <v>8</v>
      </c>
      <c r="H37">
        <v>0</v>
      </c>
      <c r="I37">
        <v>0</v>
      </c>
      <c r="J37">
        <v>0</v>
      </c>
      <c r="K37">
        <v>0</v>
      </c>
      <c r="L37">
        <v>0</v>
      </c>
      <c r="M37">
        <v>0</v>
      </c>
      <c r="N37">
        <v>0</v>
      </c>
    </row>
    <row r="38" spans="1:14">
      <c r="A38" t="s">
        <v>190</v>
      </c>
      <c r="B38" t="s">
        <v>209</v>
      </c>
      <c r="C38">
        <v>0.83</v>
      </c>
      <c r="D38">
        <v>0</v>
      </c>
      <c r="E38">
        <v>16</v>
      </c>
      <c r="F38">
        <v>6.5</v>
      </c>
      <c r="H38">
        <v>0</v>
      </c>
      <c r="I38">
        <v>0</v>
      </c>
      <c r="J38">
        <v>0</v>
      </c>
      <c r="K38">
        <v>0</v>
      </c>
      <c r="L38">
        <v>0</v>
      </c>
      <c r="M38">
        <v>0</v>
      </c>
      <c r="N38">
        <v>0</v>
      </c>
    </row>
    <row r="39" spans="1:14">
      <c r="A39" t="s">
        <v>190</v>
      </c>
      <c r="B39" t="s">
        <v>210</v>
      </c>
      <c r="C39">
        <v>0.08</v>
      </c>
      <c r="D39">
        <v>0</v>
      </c>
      <c r="E39">
        <v>1</v>
      </c>
      <c r="F39">
        <v>7</v>
      </c>
      <c r="H39">
        <v>0</v>
      </c>
      <c r="I39">
        <v>0</v>
      </c>
      <c r="J39">
        <v>0</v>
      </c>
      <c r="K39">
        <v>0</v>
      </c>
      <c r="L39">
        <v>0</v>
      </c>
      <c r="M39">
        <v>0</v>
      </c>
      <c r="N39">
        <v>0</v>
      </c>
    </row>
    <row r="40" spans="1:14">
      <c r="A40" t="s">
        <v>190</v>
      </c>
      <c r="B40" t="s">
        <v>211</v>
      </c>
      <c r="C40">
        <v>7.0000000000000007E-2</v>
      </c>
      <c r="D40">
        <v>0</v>
      </c>
      <c r="E40">
        <v>1</v>
      </c>
      <c r="F40">
        <v>5</v>
      </c>
      <c r="H40">
        <v>0</v>
      </c>
      <c r="I40">
        <v>0</v>
      </c>
      <c r="J40">
        <v>0</v>
      </c>
      <c r="K40">
        <v>0</v>
      </c>
      <c r="L40">
        <v>0</v>
      </c>
      <c r="M40">
        <v>0</v>
      </c>
      <c r="N40">
        <v>0</v>
      </c>
    </row>
    <row r="41" spans="1:14">
      <c r="A41" t="s">
        <v>190</v>
      </c>
      <c r="B41" t="s">
        <v>212</v>
      </c>
      <c r="C41">
        <v>0.03</v>
      </c>
      <c r="D41">
        <v>0</v>
      </c>
      <c r="E41">
        <v>0</v>
      </c>
      <c r="F41">
        <v>7.5</v>
      </c>
      <c r="H41">
        <v>0</v>
      </c>
      <c r="I41">
        <v>0</v>
      </c>
      <c r="J41">
        <v>0</v>
      </c>
      <c r="K41">
        <v>0</v>
      </c>
      <c r="L41">
        <v>0</v>
      </c>
      <c r="M41">
        <v>0</v>
      </c>
      <c r="N41">
        <v>0</v>
      </c>
    </row>
    <row r="42" spans="1:14">
      <c r="A42" t="s">
        <v>190</v>
      </c>
      <c r="B42" t="s">
        <v>213</v>
      </c>
      <c r="C42">
        <v>0.15</v>
      </c>
      <c r="D42">
        <v>0</v>
      </c>
      <c r="E42">
        <v>3</v>
      </c>
      <c r="F42">
        <v>0</v>
      </c>
      <c r="H42">
        <v>0</v>
      </c>
      <c r="I42">
        <v>0</v>
      </c>
      <c r="J42">
        <v>0</v>
      </c>
      <c r="K42">
        <v>0</v>
      </c>
      <c r="L42">
        <v>0</v>
      </c>
      <c r="M42">
        <v>0</v>
      </c>
      <c r="N42">
        <v>0</v>
      </c>
    </row>
    <row r="43" spans="1:14">
      <c r="A43" t="s">
        <v>190</v>
      </c>
      <c r="B43" t="s">
        <v>568</v>
      </c>
      <c r="C43">
        <v>2.33</v>
      </c>
      <c r="D43">
        <v>2</v>
      </c>
      <c r="E43">
        <v>6</v>
      </c>
      <c r="F43">
        <v>8</v>
      </c>
      <c r="H43">
        <v>0</v>
      </c>
      <c r="I43">
        <v>0</v>
      </c>
      <c r="J43">
        <v>0</v>
      </c>
      <c r="K43">
        <v>0</v>
      </c>
      <c r="L43">
        <v>0</v>
      </c>
      <c r="M43">
        <v>0</v>
      </c>
      <c r="N43">
        <v>0</v>
      </c>
    </row>
    <row r="44" spans="1:14">
      <c r="A44" t="s">
        <v>190</v>
      </c>
      <c r="B44" t="s">
        <v>215</v>
      </c>
      <c r="C44">
        <v>0.2</v>
      </c>
      <c r="D44">
        <v>0</v>
      </c>
      <c r="E44">
        <v>4</v>
      </c>
      <c r="F44">
        <v>1</v>
      </c>
      <c r="H44">
        <v>0</v>
      </c>
      <c r="I44">
        <v>0</v>
      </c>
      <c r="J44">
        <v>0</v>
      </c>
      <c r="K44">
        <v>0</v>
      </c>
      <c r="L44">
        <v>0</v>
      </c>
      <c r="M44">
        <v>0</v>
      </c>
      <c r="N44">
        <v>0</v>
      </c>
    </row>
    <row r="45" spans="1:14">
      <c r="A45" t="s">
        <v>190</v>
      </c>
      <c r="B45" t="s">
        <v>216</v>
      </c>
      <c r="C45">
        <v>0.53</v>
      </c>
      <c r="D45">
        <v>0</v>
      </c>
      <c r="E45">
        <v>10</v>
      </c>
      <c r="F45">
        <v>6</v>
      </c>
      <c r="H45">
        <v>0</v>
      </c>
      <c r="I45">
        <v>0</v>
      </c>
      <c r="J45">
        <v>0</v>
      </c>
      <c r="K45">
        <v>0</v>
      </c>
      <c r="L45">
        <v>0</v>
      </c>
      <c r="M45">
        <v>0</v>
      </c>
      <c r="N45">
        <v>0</v>
      </c>
    </row>
    <row r="46" spans="1:14">
      <c r="A46" t="s">
        <v>190</v>
      </c>
      <c r="B46" t="s">
        <v>217</v>
      </c>
      <c r="C46">
        <v>2.83</v>
      </c>
      <c r="D46">
        <v>2</v>
      </c>
      <c r="E46">
        <v>16</v>
      </c>
      <c r="F46">
        <v>8</v>
      </c>
      <c r="H46">
        <v>0</v>
      </c>
      <c r="I46">
        <v>0</v>
      </c>
      <c r="J46">
        <v>0</v>
      </c>
      <c r="K46">
        <v>0</v>
      </c>
      <c r="L46">
        <v>0</v>
      </c>
      <c r="M46">
        <v>0</v>
      </c>
      <c r="N46">
        <v>0</v>
      </c>
    </row>
    <row r="47" spans="1:14">
      <c r="A47" t="s">
        <v>190</v>
      </c>
      <c r="B47" t="s">
        <v>218</v>
      </c>
      <c r="C47">
        <v>1</v>
      </c>
      <c r="D47">
        <v>1</v>
      </c>
      <c r="E47">
        <v>0</v>
      </c>
      <c r="F47">
        <v>0</v>
      </c>
      <c r="H47">
        <v>0</v>
      </c>
      <c r="I47">
        <v>0</v>
      </c>
      <c r="J47">
        <v>0</v>
      </c>
      <c r="K47">
        <v>0</v>
      </c>
      <c r="L47">
        <v>0</v>
      </c>
      <c r="M47">
        <v>0</v>
      </c>
      <c r="N47">
        <v>0</v>
      </c>
    </row>
    <row r="48" spans="1:14">
      <c r="A48" t="s">
        <v>190</v>
      </c>
      <c r="B48" t="s">
        <v>219</v>
      </c>
      <c r="C48">
        <v>0.75</v>
      </c>
      <c r="D48">
        <v>0</v>
      </c>
      <c r="E48">
        <v>15</v>
      </c>
      <c r="F48">
        <v>0</v>
      </c>
      <c r="H48">
        <v>0</v>
      </c>
      <c r="I48">
        <v>0</v>
      </c>
      <c r="J48">
        <v>0</v>
      </c>
      <c r="K48">
        <v>0</v>
      </c>
      <c r="L48">
        <v>0</v>
      </c>
      <c r="M48">
        <v>0</v>
      </c>
      <c r="N48">
        <v>0</v>
      </c>
    </row>
    <row r="49" spans="1:26">
      <c r="A49" t="s">
        <v>190</v>
      </c>
      <c r="B49" t="s">
        <v>220</v>
      </c>
      <c r="C49">
        <v>0.44</v>
      </c>
      <c r="D49">
        <v>0</v>
      </c>
      <c r="E49">
        <v>8</v>
      </c>
      <c r="F49">
        <v>9</v>
      </c>
      <c r="H49">
        <v>0</v>
      </c>
      <c r="I49">
        <v>0</v>
      </c>
      <c r="J49">
        <v>0</v>
      </c>
      <c r="K49">
        <v>0</v>
      </c>
      <c r="L49">
        <v>0</v>
      </c>
      <c r="M49">
        <v>0</v>
      </c>
      <c r="N49">
        <v>0</v>
      </c>
    </row>
    <row r="50" spans="1:26">
      <c r="A50" t="s">
        <v>190</v>
      </c>
      <c r="B50" t="s">
        <v>221</v>
      </c>
      <c r="C50">
        <v>17.52</v>
      </c>
      <c r="D50">
        <v>17</v>
      </c>
      <c r="E50">
        <v>10</v>
      </c>
      <c r="F50">
        <v>4</v>
      </c>
      <c r="H50">
        <v>0</v>
      </c>
      <c r="I50">
        <v>0</v>
      </c>
      <c r="J50">
        <v>0</v>
      </c>
      <c r="K50">
        <v>0</v>
      </c>
      <c r="L50">
        <v>0</v>
      </c>
      <c r="M50">
        <v>0</v>
      </c>
      <c r="N50">
        <v>0</v>
      </c>
    </row>
    <row r="51" spans="1:26">
      <c r="A51" t="s">
        <v>222</v>
      </c>
      <c r="B51" t="s">
        <v>223</v>
      </c>
      <c r="C51">
        <v>0.01</v>
      </c>
      <c r="D51">
        <v>0</v>
      </c>
      <c r="E51">
        <v>0</v>
      </c>
      <c r="F51">
        <v>3</v>
      </c>
      <c r="H51">
        <v>0</v>
      </c>
      <c r="I51">
        <v>0</v>
      </c>
      <c r="J51">
        <v>0</v>
      </c>
      <c r="K51">
        <v>0</v>
      </c>
      <c r="L51">
        <v>0</v>
      </c>
      <c r="M51">
        <v>0</v>
      </c>
      <c r="N51">
        <v>0</v>
      </c>
    </row>
    <row r="52" spans="1:26">
      <c r="A52" t="s">
        <v>222</v>
      </c>
      <c r="B52" t="s">
        <v>224</v>
      </c>
      <c r="C52">
        <v>0.01</v>
      </c>
      <c r="D52">
        <v>0</v>
      </c>
      <c r="E52">
        <v>0</v>
      </c>
      <c r="F52">
        <v>3</v>
      </c>
      <c r="H52">
        <v>0</v>
      </c>
      <c r="I52">
        <v>0</v>
      </c>
      <c r="J52">
        <v>0</v>
      </c>
      <c r="K52">
        <v>0</v>
      </c>
      <c r="L52">
        <v>0</v>
      </c>
      <c r="M52">
        <v>0</v>
      </c>
      <c r="N52">
        <v>0</v>
      </c>
    </row>
    <row r="53" spans="1:26">
      <c r="A53" t="s">
        <v>222</v>
      </c>
      <c r="B53" t="s">
        <v>225</v>
      </c>
      <c r="C53">
        <v>0.02</v>
      </c>
      <c r="D53">
        <v>0</v>
      </c>
      <c r="E53">
        <v>0</v>
      </c>
      <c r="F53">
        <v>4</v>
      </c>
      <c r="H53">
        <v>0</v>
      </c>
      <c r="I53">
        <v>0</v>
      </c>
      <c r="J53">
        <v>0</v>
      </c>
      <c r="K53">
        <v>0</v>
      </c>
      <c r="L53">
        <v>0</v>
      </c>
      <c r="M53">
        <v>0</v>
      </c>
      <c r="N53">
        <v>0</v>
      </c>
    </row>
    <row r="54" spans="1:26">
      <c r="A54" t="s">
        <v>222</v>
      </c>
      <c r="B54" t="s">
        <v>226</v>
      </c>
      <c r="C54">
        <v>0</v>
      </c>
      <c r="D54">
        <v>0</v>
      </c>
      <c r="E54">
        <v>0</v>
      </c>
      <c r="F54">
        <v>0</v>
      </c>
      <c r="H54">
        <v>0</v>
      </c>
      <c r="I54">
        <v>0</v>
      </c>
      <c r="J54">
        <v>0</v>
      </c>
      <c r="K54">
        <v>0</v>
      </c>
      <c r="L54">
        <v>0</v>
      </c>
      <c r="M54">
        <v>0</v>
      </c>
      <c r="N54">
        <v>0</v>
      </c>
    </row>
    <row r="55" spans="1:26">
      <c r="A55" t="s">
        <v>222</v>
      </c>
      <c r="B55" t="s">
        <v>227</v>
      </c>
      <c r="C55">
        <v>0.02</v>
      </c>
      <c r="D55">
        <v>0</v>
      </c>
      <c r="E55">
        <v>0</v>
      </c>
      <c r="F55">
        <v>4</v>
      </c>
      <c r="H55">
        <v>0</v>
      </c>
      <c r="I55">
        <v>0</v>
      </c>
      <c r="J55">
        <v>0</v>
      </c>
      <c r="K55">
        <v>0</v>
      </c>
      <c r="L55">
        <v>0</v>
      </c>
      <c r="M55">
        <v>0</v>
      </c>
      <c r="N55">
        <v>0</v>
      </c>
    </row>
    <row r="56" spans="1:26">
      <c r="A56" t="s">
        <v>222</v>
      </c>
      <c r="B56" t="s">
        <v>228</v>
      </c>
      <c r="C56">
        <v>0.06</v>
      </c>
      <c r="D56">
        <v>0</v>
      </c>
      <c r="E56">
        <v>1</v>
      </c>
      <c r="F56">
        <v>2</v>
      </c>
      <c r="H56">
        <v>0</v>
      </c>
      <c r="I56">
        <v>0</v>
      </c>
      <c r="J56">
        <v>0</v>
      </c>
      <c r="K56">
        <v>0</v>
      </c>
      <c r="L56">
        <v>0</v>
      </c>
      <c r="M56">
        <v>0</v>
      </c>
      <c r="N56">
        <v>0</v>
      </c>
    </row>
    <row r="57" spans="1:26">
      <c r="A57" t="s">
        <v>230</v>
      </c>
      <c r="B57" t="s">
        <v>569</v>
      </c>
      <c r="C57">
        <v>3.25</v>
      </c>
      <c r="D57">
        <v>3</v>
      </c>
      <c r="E57">
        <v>5</v>
      </c>
      <c r="F57">
        <v>0</v>
      </c>
      <c r="G57" t="s">
        <v>570</v>
      </c>
      <c r="H57">
        <v>19</v>
      </c>
      <c r="I57">
        <v>0</v>
      </c>
      <c r="J57">
        <v>19</v>
      </c>
      <c r="K57">
        <v>19</v>
      </c>
      <c r="L57">
        <v>0</v>
      </c>
      <c r="M57">
        <v>19</v>
      </c>
      <c r="N57">
        <v>0</v>
      </c>
      <c r="U57">
        <v>3</v>
      </c>
      <c r="V57">
        <v>4</v>
      </c>
    </row>
    <row r="58" spans="1:26">
      <c r="A58" t="s">
        <v>230</v>
      </c>
      <c r="B58" t="s">
        <v>571</v>
      </c>
      <c r="C58">
        <v>14.98</v>
      </c>
      <c r="D58">
        <v>14</v>
      </c>
      <c r="E58">
        <v>19</v>
      </c>
      <c r="F58">
        <v>7</v>
      </c>
      <c r="G58" t="s">
        <v>572</v>
      </c>
      <c r="H58">
        <v>111</v>
      </c>
      <c r="I58">
        <v>0</v>
      </c>
      <c r="J58">
        <v>111</v>
      </c>
      <c r="K58">
        <v>111</v>
      </c>
      <c r="L58">
        <v>0</v>
      </c>
      <c r="M58">
        <v>111</v>
      </c>
      <c r="N58">
        <v>0</v>
      </c>
      <c r="O58">
        <v>62.5</v>
      </c>
      <c r="P58">
        <v>0</v>
      </c>
      <c r="Q58">
        <v>42</v>
      </c>
      <c r="R58">
        <v>0</v>
      </c>
      <c r="S58">
        <v>6.5</v>
      </c>
      <c r="T58">
        <v>0</v>
      </c>
      <c r="U58">
        <v>3</v>
      </c>
      <c r="V58">
        <v>0</v>
      </c>
      <c r="W58">
        <v>2</v>
      </c>
      <c r="X58">
        <v>4</v>
      </c>
      <c r="Y58">
        <v>2</v>
      </c>
      <c r="Z58">
        <v>2</v>
      </c>
    </row>
    <row r="59" spans="1:26">
      <c r="A59" t="s">
        <v>230</v>
      </c>
      <c r="B59" t="s">
        <v>573</v>
      </c>
      <c r="C59">
        <v>11.73</v>
      </c>
      <c r="D59">
        <v>11</v>
      </c>
      <c r="E59">
        <v>14</v>
      </c>
      <c r="F59">
        <v>7</v>
      </c>
      <c r="G59" t="s">
        <v>574</v>
      </c>
      <c r="H59">
        <v>60.5</v>
      </c>
      <c r="I59">
        <v>0</v>
      </c>
      <c r="J59">
        <v>60.5</v>
      </c>
      <c r="K59">
        <v>85</v>
      </c>
      <c r="L59">
        <v>-24.5</v>
      </c>
      <c r="M59">
        <v>85</v>
      </c>
      <c r="N59">
        <v>0</v>
      </c>
      <c r="O59">
        <v>60.5</v>
      </c>
      <c r="P59">
        <v>0</v>
      </c>
      <c r="U59">
        <v>3</v>
      </c>
      <c r="V59">
        <v>0</v>
      </c>
      <c r="W59">
        <v>2</v>
      </c>
      <c r="X59">
        <v>2</v>
      </c>
    </row>
    <row r="60" spans="1:26">
      <c r="A60" t="s">
        <v>230</v>
      </c>
      <c r="B60" t="s">
        <v>575</v>
      </c>
      <c r="C60">
        <v>0.44</v>
      </c>
      <c r="D60">
        <v>0</v>
      </c>
      <c r="E60">
        <v>8</v>
      </c>
      <c r="F60">
        <v>10</v>
      </c>
      <c r="G60" t="s">
        <v>576</v>
      </c>
      <c r="H60">
        <v>6</v>
      </c>
      <c r="I60">
        <v>5</v>
      </c>
      <c r="J60">
        <v>6.625</v>
      </c>
      <c r="K60">
        <v>6.625</v>
      </c>
      <c r="L60">
        <v>0</v>
      </c>
      <c r="M60">
        <v>6</v>
      </c>
      <c r="N60">
        <v>5</v>
      </c>
      <c r="U60">
        <v>1</v>
      </c>
      <c r="V60">
        <v>4</v>
      </c>
    </row>
    <row r="61" spans="1:26">
      <c r="A61" t="s">
        <v>230</v>
      </c>
      <c r="B61" t="s">
        <v>577</v>
      </c>
      <c r="C61">
        <v>5.3</v>
      </c>
      <c r="D61">
        <v>5</v>
      </c>
      <c r="E61">
        <v>6</v>
      </c>
      <c r="F61">
        <v>0</v>
      </c>
      <c r="G61" t="s">
        <v>578</v>
      </c>
      <c r="H61">
        <v>53</v>
      </c>
      <c r="I61">
        <v>0</v>
      </c>
      <c r="J61">
        <v>53</v>
      </c>
      <c r="K61">
        <v>53</v>
      </c>
      <c r="L61">
        <v>0</v>
      </c>
      <c r="M61">
        <v>53</v>
      </c>
      <c r="N61">
        <v>0</v>
      </c>
      <c r="U61">
        <v>2</v>
      </c>
      <c r="V61">
        <v>0</v>
      </c>
    </row>
    <row r="62" spans="1:26">
      <c r="A62" t="s">
        <v>230</v>
      </c>
      <c r="B62" t="s">
        <v>236</v>
      </c>
      <c r="C62">
        <v>0.09</v>
      </c>
      <c r="D62">
        <v>0</v>
      </c>
      <c r="E62">
        <v>1</v>
      </c>
      <c r="F62">
        <v>10.5</v>
      </c>
      <c r="G62" t="s">
        <v>572</v>
      </c>
      <c r="H62">
        <v>0</v>
      </c>
      <c r="I62">
        <v>5</v>
      </c>
      <c r="J62">
        <v>0.625</v>
      </c>
      <c r="K62">
        <v>0.625</v>
      </c>
      <c r="L62">
        <v>0</v>
      </c>
      <c r="M62">
        <v>0</v>
      </c>
      <c r="N62">
        <v>5</v>
      </c>
    </row>
    <row r="63" spans="1:26">
      <c r="A63" t="s">
        <v>230</v>
      </c>
      <c r="B63" t="s">
        <v>237</v>
      </c>
      <c r="C63">
        <v>35.79</v>
      </c>
      <c r="D63">
        <v>35</v>
      </c>
      <c r="E63">
        <v>15</v>
      </c>
      <c r="F63">
        <v>10.5</v>
      </c>
      <c r="H63">
        <v>0</v>
      </c>
      <c r="I63">
        <v>0</v>
      </c>
      <c r="J63">
        <v>0</v>
      </c>
      <c r="K63">
        <v>0</v>
      </c>
      <c r="L63">
        <v>0</v>
      </c>
      <c r="M63">
        <v>0</v>
      </c>
      <c r="N63">
        <v>0</v>
      </c>
    </row>
    <row r="64" spans="1:26">
      <c r="A64" t="s">
        <v>239</v>
      </c>
      <c r="B64" t="s">
        <v>240</v>
      </c>
      <c r="C64">
        <v>1</v>
      </c>
      <c r="D64">
        <v>1</v>
      </c>
      <c r="E64">
        <v>0</v>
      </c>
      <c r="F64">
        <v>0</v>
      </c>
      <c r="H64">
        <v>0</v>
      </c>
      <c r="I64">
        <v>0</v>
      </c>
      <c r="J64">
        <v>0</v>
      </c>
      <c r="K64">
        <v>0</v>
      </c>
      <c r="L64">
        <v>0</v>
      </c>
      <c r="M64">
        <v>0</v>
      </c>
      <c r="N64">
        <v>0</v>
      </c>
    </row>
    <row r="65" spans="1:14">
      <c r="A65" t="s">
        <v>239</v>
      </c>
      <c r="B65" t="s">
        <v>241</v>
      </c>
      <c r="C65">
        <v>1</v>
      </c>
      <c r="D65">
        <v>1</v>
      </c>
      <c r="E65">
        <v>0</v>
      </c>
      <c r="F65">
        <v>0</v>
      </c>
      <c r="H65">
        <v>0</v>
      </c>
      <c r="I65">
        <v>0</v>
      </c>
      <c r="J65">
        <v>0</v>
      </c>
      <c r="K65">
        <v>0</v>
      </c>
      <c r="L65">
        <v>0</v>
      </c>
      <c r="M65">
        <v>0</v>
      </c>
      <c r="N65">
        <v>0</v>
      </c>
    </row>
    <row r="66" spans="1:14">
      <c r="A66" t="s">
        <v>239</v>
      </c>
      <c r="B66" t="s">
        <v>242</v>
      </c>
      <c r="C66">
        <v>1</v>
      </c>
      <c r="D66">
        <v>1</v>
      </c>
      <c r="E66">
        <v>0</v>
      </c>
      <c r="F66">
        <v>0</v>
      </c>
      <c r="H66">
        <v>0</v>
      </c>
      <c r="I66">
        <v>0</v>
      </c>
      <c r="J66">
        <v>0</v>
      </c>
      <c r="K66">
        <v>0</v>
      </c>
      <c r="L66">
        <v>0</v>
      </c>
      <c r="M66">
        <v>0</v>
      </c>
      <c r="N66">
        <v>0</v>
      </c>
    </row>
    <row r="67" spans="1:14">
      <c r="A67" t="s">
        <v>239</v>
      </c>
      <c r="B67" t="s">
        <v>243</v>
      </c>
      <c r="C67">
        <v>3</v>
      </c>
      <c r="D67">
        <v>3</v>
      </c>
      <c r="E67">
        <v>0</v>
      </c>
      <c r="F67">
        <v>0</v>
      </c>
      <c r="H67">
        <v>0</v>
      </c>
      <c r="I67">
        <v>0</v>
      </c>
      <c r="J67">
        <v>0</v>
      </c>
      <c r="K67">
        <v>0</v>
      </c>
      <c r="L67">
        <v>0</v>
      </c>
      <c r="M67">
        <v>0</v>
      </c>
      <c r="N67">
        <v>0</v>
      </c>
    </row>
    <row r="68" spans="1:14">
      <c r="A68" t="s">
        <v>244</v>
      </c>
      <c r="B68" t="s">
        <v>245</v>
      </c>
      <c r="C68">
        <v>0.24</v>
      </c>
      <c r="D68">
        <v>0</v>
      </c>
      <c r="E68">
        <v>4</v>
      </c>
      <c r="F68">
        <v>9</v>
      </c>
      <c r="H68">
        <v>0</v>
      </c>
      <c r="I68">
        <v>0</v>
      </c>
      <c r="J68">
        <v>0</v>
      </c>
      <c r="K68">
        <v>0</v>
      </c>
      <c r="L68">
        <v>0</v>
      </c>
      <c r="M68">
        <v>0</v>
      </c>
      <c r="N68">
        <v>0</v>
      </c>
    </row>
    <row r="69" spans="1:14">
      <c r="A69" t="s">
        <v>244</v>
      </c>
      <c r="B69" t="s">
        <v>246</v>
      </c>
      <c r="C69">
        <v>0.26</v>
      </c>
      <c r="D69">
        <v>0</v>
      </c>
      <c r="E69">
        <v>5</v>
      </c>
      <c r="F69">
        <v>3</v>
      </c>
      <c r="H69">
        <v>0</v>
      </c>
      <c r="I69">
        <v>0</v>
      </c>
      <c r="J69">
        <v>0</v>
      </c>
      <c r="K69">
        <v>0</v>
      </c>
      <c r="L69">
        <v>0</v>
      </c>
      <c r="M69">
        <v>0</v>
      </c>
      <c r="N69">
        <v>0</v>
      </c>
    </row>
    <row r="70" spans="1:14">
      <c r="A70" t="s">
        <v>244</v>
      </c>
      <c r="B70" t="s">
        <v>247</v>
      </c>
      <c r="C70">
        <v>0</v>
      </c>
      <c r="D70">
        <v>0</v>
      </c>
      <c r="E70">
        <v>0</v>
      </c>
      <c r="F70">
        <v>0</v>
      </c>
      <c r="H70">
        <v>0</v>
      </c>
      <c r="I70">
        <v>0</v>
      </c>
      <c r="J70">
        <v>0</v>
      </c>
      <c r="K70">
        <v>0</v>
      </c>
      <c r="L70">
        <v>0</v>
      </c>
      <c r="M70">
        <v>0</v>
      </c>
      <c r="N70">
        <v>0</v>
      </c>
    </row>
    <row r="71" spans="1:14">
      <c r="A71" t="s">
        <v>244</v>
      </c>
      <c r="B71" t="s">
        <v>248</v>
      </c>
      <c r="C71">
        <v>0.59</v>
      </c>
      <c r="D71">
        <v>0</v>
      </c>
      <c r="E71">
        <v>11</v>
      </c>
      <c r="F71">
        <v>9</v>
      </c>
      <c r="H71">
        <v>0</v>
      </c>
      <c r="I71">
        <v>0</v>
      </c>
      <c r="J71">
        <v>0</v>
      </c>
      <c r="K71">
        <v>0</v>
      </c>
      <c r="L71">
        <v>0</v>
      </c>
      <c r="M71">
        <v>0</v>
      </c>
      <c r="N71">
        <v>0</v>
      </c>
    </row>
    <row r="72" spans="1:14">
      <c r="A72" t="s">
        <v>244</v>
      </c>
      <c r="B72" t="s">
        <v>249</v>
      </c>
      <c r="C72">
        <v>1.64</v>
      </c>
      <c r="D72">
        <v>1</v>
      </c>
      <c r="E72">
        <v>12</v>
      </c>
      <c r="F72">
        <v>9</v>
      </c>
      <c r="H72">
        <v>0</v>
      </c>
      <c r="I72">
        <v>0</v>
      </c>
      <c r="J72">
        <v>0</v>
      </c>
      <c r="K72">
        <v>0</v>
      </c>
      <c r="L72">
        <v>0</v>
      </c>
      <c r="M72">
        <v>0</v>
      </c>
      <c r="N72">
        <v>0</v>
      </c>
    </row>
    <row r="73" spans="1:14">
      <c r="A73" t="s">
        <v>244</v>
      </c>
      <c r="B73" t="s">
        <v>252</v>
      </c>
      <c r="C73">
        <v>4.6399999999999997</v>
      </c>
      <c r="D73">
        <v>4</v>
      </c>
      <c r="E73">
        <v>12</v>
      </c>
      <c r="F73">
        <v>9</v>
      </c>
      <c r="H73">
        <v>0</v>
      </c>
      <c r="I73">
        <v>0</v>
      </c>
      <c r="J73">
        <v>0</v>
      </c>
      <c r="K73">
        <v>0</v>
      </c>
      <c r="L73">
        <v>0</v>
      </c>
      <c r="M73">
        <v>0</v>
      </c>
      <c r="N73">
        <v>0</v>
      </c>
    </row>
    <row r="74" spans="1:14">
      <c r="A74" t="s">
        <v>253</v>
      </c>
      <c r="B74" t="s">
        <v>254</v>
      </c>
      <c r="C74">
        <v>79.680000000000007</v>
      </c>
      <c r="D74">
        <v>79</v>
      </c>
      <c r="E74">
        <v>13</v>
      </c>
      <c r="F74">
        <v>7</v>
      </c>
      <c r="H74">
        <v>0</v>
      </c>
      <c r="I74">
        <v>0</v>
      </c>
      <c r="J74">
        <v>0</v>
      </c>
      <c r="K74">
        <v>0</v>
      </c>
      <c r="L74">
        <v>0</v>
      </c>
      <c r="M74">
        <v>0</v>
      </c>
      <c r="N74">
        <v>0</v>
      </c>
    </row>
    <row r="75" spans="1:14">
      <c r="A75" t="s">
        <v>260</v>
      </c>
      <c r="B75" t="s">
        <v>261</v>
      </c>
      <c r="C75">
        <v>0.1</v>
      </c>
      <c r="D75">
        <v>0</v>
      </c>
      <c r="E75">
        <v>2</v>
      </c>
      <c r="F75">
        <v>0</v>
      </c>
      <c r="H75">
        <v>0</v>
      </c>
      <c r="I75">
        <v>0</v>
      </c>
      <c r="J75">
        <v>0</v>
      </c>
      <c r="K75">
        <v>0</v>
      </c>
      <c r="L75">
        <v>0</v>
      </c>
      <c r="M75">
        <v>0</v>
      </c>
      <c r="N75">
        <v>0</v>
      </c>
    </row>
    <row r="76" spans="1:14">
      <c r="A76" t="s">
        <v>260</v>
      </c>
      <c r="B76" t="s">
        <v>579</v>
      </c>
      <c r="C76">
        <v>0</v>
      </c>
      <c r="D76">
        <v>0</v>
      </c>
      <c r="E76">
        <v>0</v>
      </c>
      <c r="F76">
        <v>0</v>
      </c>
      <c r="H76">
        <v>0</v>
      </c>
      <c r="I76">
        <v>0</v>
      </c>
      <c r="J76">
        <v>0</v>
      </c>
      <c r="K76">
        <v>0</v>
      </c>
      <c r="L76">
        <v>0</v>
      </c>
      <c r="M76">
        <v>0</v>
      </c>
      <c r="N76">
        <v>0</v>
      </c>
    </row>
    <row r="77" spans="1:14">
      <c r="A77" t="s">
        <v>260</v>
      </c>
      <c r="B77" t="s">
        <v>580</v>
      </c>
      <c r="C77">
        <v>0</v>
      </c>
      <c r="D77">
        <v>0</v>
      </c>
      <c r="E77">
        <v>0</v>
      </c>
      <c r="F77">
        <v>0</v>
      </c>
      <c r="H77">
        <v>0</v>
      </c>
      <c r="I77">
        <v>0</v>
      </c>
      <c r="J77">
        <v>0</v>
      </c>
      <c r="K77">
        <v>0</v>
      </c>
      <c r="L77">
        <v>0</v>
      </c>
      <c r="M77">
        <v>0</v>
      </c>
      <c r="N77">
        <v>0</v>
      </c>
    </row>
    <row r="78" spans="1:14">
      <c r="A78" t="s">
        <v>260</v>
      </c>
      <c r="B78" t="s">
        <v>263</v>
      </c>
      <c r="C78">
        <v>0.09</v>
      </c>
      <c r="D78">
        <v>0</v>
      </c>
      <c r="E78">
        <v>1</v>
      </c>
      <c r="F78">
        <v>8.5</v>
      </c>
      <c r="H78">
        <v>0</v>
      </c>
      <c r="I78">
        <v>0</v>
      </c>
      <c r="J78">
        <v>0</v>
      </c>
      <c r="K78">
        <v>0</v>
      </c>
      <c r="L78">
        <v>0</v>
      </c>
      <c r="M78">
        <v>0</v>
      </c>
      <c r="N78">
        <v>0</v>
      </c>
    </row>
    <row r="79" spans="1:14">
      <c r="A79" t="s">
        <v>260</v>
      </c>
      <c r="B79" t="s">
        <v>581</v>
      </c>
      <c r="C79">
        <v>0</v>
      </c>
      <c r="D79">
        <v>0</v>
      </c>
      <c r="E79">
        <v>0</v>
      </c>
      <c r="F79">
        <v>0</v>
      </c>
      <c r="H79">
        <v>0</v>
      </c>
      <c r="I79">
        <v>0</v>
      </c>
      <c r="J79">
        <v>0</v>
      </c>
      <c r="K79">
        <v>0</v>
      </c>
      <c r="L79">
        <v>0</v>
      </c>
      <c r="M79">
        <v>0</v>
      </c>
      <c r="N79">
        <v>0</v>
      </c>
    </row>
    <row r="80" spans="1:14">
      <c r="A80" t="s">
        <v>260</v>
      </c>
      <c r="B80" t="s">
        <v>582</v>
      </c>
      <c r="C80">
        <v>1.2</v>
      </c>
      <c r="D80">
        <v>1</v>
      </c>
      <c r="E80">
        <v>4</v>
      </c>
      <c r="F80">
        <v>0</v>
      </c>
      <c r="H80">
        <v>0</v>
      </c>
      <c r="I80">
        <v>0</v>
      </c>
      <c r="J80">
        <v>0</v>
      </c>
      <c r="K80">
        <v>0</v>
      </c>
      <c r="L80">
        <v>0</v>
      </c>
      <c r="M80">
        <v>0</v>
      </c>
      <c r="N80">
        <v>0</v>
      </c>
    </row>
    <row r="81" spans="1:14">
      <c r="A81" t="s">
        <v>260</v>
      </c>
      <c r="B81" t="s">
        <v>579</v>
      </c>
      <c r="C81">
        <v>0</v>
      </c>
      <c r="D81">
        <v>0</v>
      </c>
      <c r="E81">
        <v>0</v>
      </c>
      <c r="F81">
        <v>0</v>
      </c>
      <c r="H81">
        <v>0</v>
      </c>
      <c r="I81">
        <v>0</v>
      </c>
      <c r="J81">
        <v>0</v>
      </c>
      <c r="K81">
        <v>0</v>
      </c>
      <c r="L81">
        <v>0</v>
      </c>
      <c r="M81">
        <v>0</v>
      </c>
      <c r="N81">
        <v>0</v>
      </c>
    </row>
    <row r="82" spans="1:14">
      <c r="A82" t="s">
        <v>260</v>
      </c>
      <c r="B82" t="s">
        <v>265</v>
      </c>
      <c r="C82">
        <v>0.15</v>
      </c>
      <c r="D82">
        <v>0</v>
      </c>
      <c r="E82">
        <v>3</v>
      </c>
      <c r="F82">
        <v>0</v>
      </c>
      <c r="H82">
        <v>0</v>
      </c>
      <c r="I82">
        <v>0</v>
      </c>
      <c r="J82">
        <v>0</v>
      </c>
      <c r="K82">
        <v>0</v>
      </c>
      <c r="L82">
        <v>0</v>
      </c>
      <c r="M82">
        <v>0</v>
      </c>
      <c r="N82">
        <v>0</v>
      </c>
    </row>
    <row r="83" spans="1:14">
      <c r="A83" t="s">
        <v>260</v>
      </c>
      <c r="B83" t="s">
        <v>266</v>
      </c>
      <c r="C83">
        <v>0.53</v>
      </c>
      <c r="D83">
        <v>0</v>
      </c>
      <c r="E83">
        <v>10</v>
      </c>
      <c r="F83">
        <v>6</v>
      </c>
      <c r="H83">
        <v>0</v>
      </c>
      <c r="I83">
        <v>0</v>
      </c>
      <c r="J83">
        <v>0</v>
      </c>
      <c r="K83">
        <v>0</v>
      </c>
      <c r="L83">
        <v>0</v>
      </c>
      <c r="M83">
        <v>0</v>
      </c>
      <c r="N83">
        <v>0</v>
      </c>
    </row>
    <row r="84" spans="1:14">
      <c r="A84" t="s">
        <v>260</v>
      </c>
      <c r="B84" t="s">
        <v>583</v>
      </c>
      <c r="C84">
        <v>1.35</v>
      </c>
      <c r="D84">
        <v>1</v>
      </c>
      <c r="E84">
        <v>7</v>
      </c>
      <c r="F84">
        <v>0</v>
      </c>
      <c r="H84">
        <v>0</v>
      </c>
      <c r="I84">
        <v>0</v>
      </c>
      <c r="J84">
        <v>0</v>
      </c>
      <c r="K84">
        <v>0</v>
      </c>
      <c r="L84">
        <v>0</v>
      </c>
      <c r="M84">
        <v>0</v>
      </c>
      <c r="N84">
        <v>0</v>
      </c>
    </row>
    <row r="85" spans="1:14">
      <c r="A85" t="s">
        <v>270</v>
      </c>
      <c r="B85" t="s">
        <v>271</v>
      </c>
      <c r="C85">
        <v>0.55000000000000004</v>
      </c>
      <c r="D85">
        <v>0</v>
      </c>
      <c r="E85">
        <v>11</v>
      </c>
      <c r="F85">
        <v>0</v>
      </c>
      <c r="H85">
        <v>0</v>
      </c>
      <c r="I85">
        <v>0</v>
      </c>
      <c r="J85">
        <v>0</v>
      </c>
      <c r="K85">
        <v>0</v>
      </c>
      <c r="L85">
        <v>0</v>
      </c>
      <c r="M85">
        <v>0</v>
      </c>
      <c r="N85">
        <v>0</v>
      </c>
    </row>
    <row r="86" spans="1:14">
      <c r="A86" t="s">
        <v>270</v>
      </c>
      <c r="B86" t="s">
        <v>272</v>
      </c>
      <c r="C86">
        <v>0.06</v>
      </c>
      <c r="D86">
        <v>0</v>
      </c>
      <c r="E86">
        <v>1</v>
      </c>
      <c r="F86">
        <v>1.5</v>
      </c>
      <c r="H86">
        <v>0</v>
      </c>
      <c r="I86">
        <v>0</v>
      </c>
      <c r="J86">
        <v>0</v>
      </c>
      <c r="K86">
        <v>0</v>
      </c>
      <c r="L86">
        <v>0</v>
      </c>
      <c r="M86">
        <v>0</v>
      </c>
      <c r="N86">
        <v>0</v>
      </c>
    </row>
    <row r="87" spans="1:14">
      <c r="A87" t="s">
        <v>270</v>
      </c>
      <c r="B87" t="s">
        <v>273</v>
      </c>
      <c r="C87">
        <v>0.08</v>
      </c>
      <c r="D87">
        <v>0</v>
      </c>
      <c r="E87">
        <v>1</v>
      </c>
      <c r="F87">
        <v>8</v>
      </c>
      <c r="H87">
        <v>0</v>
      </c>
      <c r="I87">
        <v>0</v>
      </c>
      <c r="J87">
        <v>0</v>
      </c>
      <c r="K87">
        <v>0</v>
      </c>
      <c r="L87">
        <v>0</v>
      </c>
      <c r="M87">
        <v>0</v>
      </c>
      <c r="N87">
        <v>0</v>
      </c>
    </row>
    <row r="88" spans="1:14">
      <c r="A88" t="s">
        <v>270</v>
      </c>
      <c r="B88" t="s">
        <v>274</v>
      </c>
      <c r="C88">
        <v>0.02</v>
      </c>
      <c r="D88">
        <v>0</v>
      </c>
      <c r="E88">
        <v>0</v>
      </c>
      <c r="F88">
        <v>4</v>
      </c>
      <c r="H88">
        <v>0</v>
      </c>
      <c r="I88">
        <v>0</v>
      </c>
      <c r="J88">
        <v>0</v>
      </c>
      <c r="K88">
        <v>0</v>
      </c>
      <c r="L88">
        <v>0</v>
      </c>
      <c r="M88">
        <v>0</v>
      </c>
      <c r="N88">
        <v>0</v>
      </c>
    </row>
    <row r="89" spans="1:14">
      <c r="A89" t="s">
        <v>270</v>
      </c>
      <c r="B89" t="s">
        <v>275</v>
      </c>
      <c r="C89">
        <v>0.03</v>
      </c>
      <c r="D89">
        <v>0</v>
      </c>
      <c r="E89">
        <v>0</v>
      </c>
      <c r="F89">
        <v>6</v>
      </c>
      <c r="H89">
        <v>0</v>
      </c>
      <c r="I89">
        <v>0</v>
      </c>
      <c r="J89">
        <v>0</v>
      </c>
      <c r="K89">
        <v>0</v>
      </c>
      <c r="L89">
        <v>0</v>
      </c>
      <c r="M89">
        <v>0</v>
      </c>
      <c r="N89">
        <v>0</v>
      </c>
    </row>
    <row r="90" spans="1:14">
      <c r="A90" t="s">
        <v>270</v>
      </c>
      <c r="B90" t="s">
        <v>276</v>
      </c>
      <c r="C90">
        <v>0.01</v>
      </c>
      <c r="D90">
        <v>0</v>
      </c>
      <c r="E90">
        <v>0</v>
      </c>
      <c r="F90">
        <v>2</v>
      </c>
      <c r="H90">
        <v>0</v>
      </c>
      <c r="I90">
        <v>0</v>
      </c>
      <c r="J90">
        <v>0</v>
      </c>
      <c r="K90">
        <v>0</v>
      </c>
      <c r="L90">
        <v>0</v>
      </c>
      <c r="M90">
        <v>0</v>
      </c>
      <c r="N90">
        <v>0</v>
      </c>
    </row>
    <row r="91" spans="1:14">
      <c r="A91" t="s">
        <v>270</v>
      </c>
      <c r="B91" t="s">
        <v>277</v>
      </c>
      <c r="C91">
        <v>0.04</v>
      </c>
      <c r="D91">
        <v>0</v>
      </c>
      <c r="E91">
        <v>0</v>
      </c>
      <c r="F91">
        <v>8.5</v>
      </c>
      <c r="H91">
        <v>0</v>
      </c>
      <c r="I91">
        <v>0</v>
      </c>
      <c r="J91">
        <v>0</v>
      </c>
      <c r="K91">
        <v>0</v>
      </c>
      <c r="L91">
        <v>0</v>
      </c>
      <c r="M91">
        <v>0</v>
      </c>
      <c r="N91">
        <v>0</v>
      </c>
    </row>
    <row r="92" spans="1:14">
      <c r="A92" t="s">
        <v>270</v>
      </c>
      <c r="B92" t="s">
        <v>278</v>
      </c>
      <c r="C92">
        <v>0.05</v>
      </c>
      <c r="D92">
        <v>0</v>
      </c>
      <c r="E92">
        <v>1</v>
      </c>
      <c r="F92">
        <v>0</v>
      </c>
      <c r="H92">
        <v>0</v>
      </c>
      <c r="I92">
        <v>0</v>
      </c>
      <c r="J92">
        <v>0</v>
      </c>
      <c r="K92">
        <v>0</v>
      </c>
      <c r="L92">
        <v>0</v>
      </c>
      <c r="M92">
        <v>0</v>
      </c>
      <c r="N92">
        <v>0</v>
      </c>
    </row>
    <row r="93" spans="1:14">
      <c r="A93" t="s">
        <v>270</v>
      </c>
      <c r="B93" t="s">
        <v>279</v>
      </c>
      <c r="C93">
        <v>0.02</v>
      </c>
      <c r="D93">
        <v>0</v>
      </c>
      <c r="E93">
        <v>0</v>
      </c>
      <c r="F93">
        <v>4</v>
      </c>
      <c r="H93">
        <v>0</v>
      </c>
      <c r="I93">
        <v>0</v>
      </c>
      <c r="J93">
        <v>0</v>
      </c>
      <c r="K93">
        <v>0</v>
      </c>
      <c r="L93">
        <v>0</v>
      </c>
      <c r="M93">
        <v>0</v>
      </c>
      <c r="N93">
        <v>0</v>
      </c>
    </row>
    <row r="94" spans="1:14">
      <c r="A94" t="s">
        <v>270</v>
      </c>
      <c r="B94" t="s">
        <v>280</v>
      </c>
      <c r="C94">
        <v>0.25</v>
      </c>
      <c r="D94">
        <v>0</v>
      </c>
      <c r="E94">
        <v>5</v>
      </c>
      <c r="F94">
        <v>0</v>
      </c>
      <c r="H94">
        <v>0</v>
      </c>
      <c r="I94">
        <v>0</v>
      </c>
      <c r="J94">
        <v>0</v>
      </c>
      <c r="K94">
        <v>0</v>
      </c>
      <c r="L94">
        <v>0</v>
      </c>
      <c r="M94">
        <v>0</v>
      </c>
      <c r="N94">
        <v>0</v>
      </c>
    </row>
    <row r="95" spans="1:14">
      <c r="A95" t="s">
        <v>270</v>
      </c>
      <c r="B95" t="s">
        <v>579</v>
      </c>
      <c r="C95">
        <v>0</v>
      </c>
      <c r="D95">
        <v>0</v>
      </c>
      <c r="E95">
        <v>0</v>
      </c>
      <c r="F95">
        <v>0</v>
      </c>
      <c r="H95">
        <v>0</v>
      </c>
      <c r="I95">
        <v>0</v>
      </c>
      <c r="J95">
        <v>0</v>
      </c>
      <c r="K95">
        <v>0</v>
      </c>
      <c r="L95">
        <v>0</v>
      </c>
      <c r="M95">
        <v>0</v>
      </c>
      <c r="N95">
        <v>0</v>
      </c>
    </row>
    <row r="96" spans="1:14">
      <c r="A96" t="s">
        <v>270</v>
      </c>
      <c r="B96" t="s">
        <v>281</v>
      </c>
      <c r="C96">
        <v>0.1</v>
      </c>
      <c r="D96">
        <v>0</v>
      </c>
      <c r="E96">
        <v>2</v>
      </c>
      <c r="F96">
        <v>0</v>
      </c>
      <c r="H96">
        <v>0</v>
      </c>
      <c r="I96">
        <v>0</v>
      </c>
      <c r="J96">
        <v>0</v>
      </c>
      <c r="K96">
        <v>0</v>
      </c>
      <c r="L96">
        <v>0</v>
      </c>
      <c r="M96">
        <v>0</v>
      </c>
      <c r="N96">
        <v>0</v>
      </c>
    </row>
    <row r="97" spans="1:14">
      <c r="A97" t="s">
        <v>270</v>
      </c>
      <c r="B97" t="s">
        <v>282</v>
      </c>
      <c r="C97">
        <v>1.19</v>
      </c>
      <c r="D97">
        <v>1</v>
      </c>
      <c r="E97">
        <v>3</v>
      </c>
      <c r="F97">
        <v>10</v>
      </c>
      <c r="H97">
        <v>0</v>
      </c>
      <c r="I97">
        <v>0</v>
      </c>
      <c r="J97">
        <v>0</v>
      </c>
      <c r="K97">
        <v>0</v>
      </c>
      <c r="L97">
        <v>0</v>
      </c>
      <c r="M97">
        <v>0</v>
      </c>
      <c r="N97">
        <v>0</v>
      </c>
    </row>
    <row r="98" spans="1:14">
      <c r="A98" t="s">
        <v>37</v>
      </c>
      <c r="B98" t="s">
        <v>284</v>
      </c>
      <c r="C98">
        <v>0.13</v>
      </c>
      <c r="D98">
        <v>0</v>
      </c>
      <c r="E98">
        <v>2</v>
      </c>
      <c r="F98">
        <v>8</v>
      </c>
      <c r="H98">
        <v>0</v>
      </c>
      <c r="I98">
        <v>0</v>
      </c>
      <c r="J98">
        <v>0</v>
      </c>
      <c r="K98">
        <v>0</v>
      </c>
      <c r="L98">
        <v>0</v>
      </c>
      <c r="M98">
        <v>0</v>
      </c>
      <c r="N98">
        <v>0</v>
      </c>
    </row>
    <row r="99" spans="1:14">
      <c r="A99" t="s">
        <v>37</v>
      </c>
      <c r="B99" t="s">
        <v>579</v>
      </c>
      <c r="C99">
        <v>0</v>
      </c>
      <c r="D99">
        <v>0</v>
      </c>
      <c r="E99">
        <v>0</v>
      </c>
      <c r="F99">
        <v>0</v>
      </c>
      <c r="H99">
        <v>0</v>
      </c>
      <c r="I99">
        <v>0</v>
      </c>
      <c r="J99">
        <v>0</v>
      </c>
      <c r="K99">
        <v>0</v>
      </c>
      <c r="L99">
        <v>0</v>
      </c>
      <c r="M99">
        <v>0</v>
      </c>
      <c r="N99">
        <v>0</v>
      </c>
    </row>
    <row r="100" spans="1:14">
      <c r="A100" t="s">
        <v>37</v>
      </c>
      <c r="B100" t="s">
        <v>286</v>
      </c>
      <c r="C100">
        <v>0.02</v>
      </c>
      <c r="D100">
        <v>0</v>
      </c>
      <c r="E100">
        <v>0</v>
      </c>
      <c r="F100">
        <v>4</v>
      </c>
      <c r="H100">
        <v>0</v>
      </c>
      <c r="I100">
        <v>0</v>
      </c>
      <c r="J100">
        <v>0</v>
      </c>
      <c r="K100">
        <v>0</v>
      </c>
      <c r="L100">
        <v>0</v>
      </c>
      <c r="M100">
        <v>0</v>
      </c>
      <c r="N100">
        <v>0</v>
      </c>
    </row>
    <row r="101" spans="1:14">
      <c r="A101" t="s">
        <v>37</v>
      </c>
      <c r="B101" t="s">
        <v>287</v>
      </c>
      <c r="C101">
        <v>0.02</v>
      </c>
      <c r="D101">
        <v>0</v>
      </c>
      <c r="E101">
        <v>0</v>
      </c>
      <c r="F101">
        <v>4</v>
      </c>
      <c r="H101">
        <v>0</v>
      </c>
      <c r="I101">
        <v>0</v>
      </c>
      <c r="J101">
        <v>0</v>
      </c>
      <c r="K101">
        <v>0</v>
      </c>
      <c r="L101">
        <v>0</v>
      </c>
      <c r="M101">
        <v>0</v>
      </c>
      <c r="N101">
        <v>0</v>
      </c>
    </row>
    <row r="102" spans="1:14">
      <c r="A102" t="s">
        <v>37</v>
      </c>
      <c r="B102" t="s">
        <v>288</v>
      </c>
      <c r="C102">
        <v>0.05</v>
      </c>
      <c r="D102">
        <v>0</v>
      </c>
      <c r="E102">
        <v>1</v>
      </c>
      <c r="F102">
        <v>0</v>
      </c>
      <c r="H102">
        <v>0</v>
      </c>
      <c r="I102">
        <v>0</v>
      </c>
      <c r="J102">
        <v>0</v>
      </c>
      <c r="K102">
        <v>0</v>
      </c>
      <c r="L102">
        <v>0</v>
      </c>
      <c r="M102">
        <v>0</v>
      </c>
      <c r="N102">
        <v>0</v>
      </c>
    </row>
    <row r="103" spans="1:14">
      <c r="A103" t="s">
        <v>37</v>
      </c>
      <c r="B103" t="s">
        <v>289</v>
      </c>
      <c r="C103">
        <v>0.2</v>
      </c>
      <c r="D103">
        <v>0</v>
      </c>
      <c r="E103">
        <v>4</v>
      </c>
      <c r="F103">
        <v>0</v>
      </c>
      <c r="H103">
        <v>0</v>
      </c>
      <c r="I103">
        <v>0</v>
      </c>
      <c r="J103">
        <v>0</v>
      </c>
      <c r="K103">
        <v>0</v>
      </c>
      <c r="L103">
        <v>0</v>
      </c>
      <c r="M103">
        <v>0</v>
      </c>
      <c r="N103">
        <v>0</v>
      </c>
    </row>
    <row r="104" spans="1:14">
      <c r="A104" t="s">
        <v>37</v>
      </c>
      <c r="B104" t="s">
        <v>290</v>
      </c>
      <c r="C104">
        <v>0.01</v>
      </c>
      <c r="D104">
        <v>0</v>
      </c>
      <c r="E104">
        <v>0</v>
      </c>
      <c r="F104">
        <v>3.5</v>
      </c>
      <c r="H104">
        <v>0</v>
      </c>
      <c r="I104">
        <v>0</v>
      </c>
      <c r="J104">
        <v>0</v>
      </c>
      <c r="K104">
        <v>0</v>
      </c>
      <c r="L104">
        <v>0</v>
      </c>
      <c r="M104">
        <v>0</v>
      </c>
      <c r="N104">
        <v>0</v>
      </c>
    </row>
    <row r="105" spans="1:14">
      <c r="A105" t="s">
        <v>37</v>
      </c>
      <c r="B105" t="s">
        <v>291</v>
      </c>
      <c r="C105">
        <v>7.0000000000000007E-2</v>
      </c>
      <c r="D105">
        <v>0</v>
      </c>
      <c r="E105">
        <v>1</v>
      </c>
      <c r="F105">
        <v>4</v>
      </c>
      <c r="H105">
        <v>0</v>
      </c>
      <c r="I105">
        <v>0</v>
      </c>
      <c r="J105">
        <v>0</v>
      </c>
      <c r="K105">
        <v>0</v>
      </c>
      <c r="L105">
        <v>0</v>
      </c>
      <c r="M105">
        <v>0</v>
      </c>
      <c r="N105">
        <v>0</v>
      </c>
    </row>
    <row r="106" spans="1:14">
      <c r="A106" t="s">
        <v>37</v>
      </c>
      <c r="B106" t="s">
        <v>579</v>
      </c>
      <c r="C106">
        <v>0</v>
      </c>
      <c r="D106">
        <v>0</v>
      </c>
      <c r="E106">
        <v>0</v>
      </c>
      <c r="F106">
        <v>0</v>
      </c>
      <c r="H106">
        <v>0</v>
      </c>
      <c r="I106">
        <v>0</v>
      </c>
      <c r="J106">
        <v>0</v>
      </c>
      <c r="K106">
        <v>0</v>
      </c>
      <c r="L106">
        <v>0</v>
      </c>
      <c r="M106">
        <v>0</v>
      </c>
      <c r="N106">
        <v>0</v>
      </c>
    </row>
    <row r="107" spans="1:14">
      <c r="A107" t="s">
        <v>37</v>
      </c>
      <c r="B107" t="s">
        <v>292</v>
      </c>
      <c r="C107">
        <v>0.03</v>
      </c>
      <c r="D107">
        <v>0</v>
      </c>
      <c r="E107">
        <v>0</v>
      </c>
      <c r="F107">
        <v>6</v>
      </c>
      <c r="H107">
        <v>0</v>
      </c>
      <c r="I107">
        <v>0</v>
      </c>
      <c r="J107">
        <v>0</v>
      </c>
      <c r="K107">
        <v>0</v>
      </c>
      <c r="L107">
        <v>0</v>
      </c>
      <c r="M107">
        <v>0</v>
      </c>
      <c r="N107">
        <v>0</v>
      </c>
    </row>
    <row r="108" spans="1:14">
      <c r="A108" t="s">
        <v>37</v>
      </c>
      <c r="B108" t="s">
        <v>293</v>
      </c>
      <c r="C108">
        <v>0.26</v>
      </c>
      <c r="D108">
        <v>0</v>
      </c>
      <c r="E108">
        <v>5</v>
      </c>
      <c r="F108">
        <v>2.5</v>
      </c>
      <c r="H108">
        <v>0</v>
      </c>
      <c r="I108">
        <v>0</v>
      </c>
      <c r="J108">
        <v>0</v>
      </c>
      <c r="K108">
        <v>0</v>
      </c>
      <c r="L108">
        <v>0</v>
      </c>
      <c r="M108">
        <v>0</v>
      </c>
      <c r="N108">
        <v>0</v>
      </c>
    </row>
    <row r="109" spans="1:14">
      <c r="A109" t="s">
        <v>37</v>
      </c>
      <c r="B109" t="s">
        <v>579</v>
      </c>
      <c r="C109">
        <v>0</v>
      </c>
      <c r="D109">
        <v>0</v>
      </c>
      <c r="E109">
        <v>0</v>
      </c>
      <c r="F109">
        <v>0</v>
      </c>
      <c r="H109">
        <v>0</v>
      </c>
      <c r="I109">
        <v>0</v>
      </c>
      <c r="J109">
        <v>0</v>
      </c>
      <c r="K109">
        <v>0</v>
      </c>
      <c r="L109">
        <v>0</v>
      </c>
      <c r="M109">
        <v>0</v>
      </c>
      <c r="N109">
        <v>0</v>
      </c>
    </row>
    <row r="110" spans="1:14">
      <c r="A110" t="s">
        <v>37</v>
      </c>
      <c r="B110" t="s">
        <v>294</v>
      </c>
      <c r="C110">
        <v>0.18</v>
      </c>
      <c r="D110">
        <v>0</v>
      </c>
      <c r="E110">
        <v>3</v>
      </c>
      <c r="F110">
        <v>8</v>
      </c>
      <c r="H110">
        <v>0</v>
      </c>
      <c r="I110">
        <v>0</v>
      </c>
      <c r="J110">
        <v>0</v>
      </c>
      <c r="K110">
        <v>0</v>
      </c>
      <c r="L110">
        <v>0</v>
      </c>
      <c r="M110">
        <v>0</v>
      </c>
      <c r="N110">
        <v>0</v>
      </c>
    </row>
    <row r="111" spans="1:14">
      <c r="A111" t="s">
        <v>37</v>
      </c>
      <c r="B111" t="s">
        <v>295</v>
      </c>
      <c r="C111">
        <v>0.96</v>
      </c>
      <c r="D111">
        <v>0</v>
      </c>
      <c r="E111">
        <v>19</v>
      </c>
      <c r="F111">
        <v>1.5</v>
      </c>
      <c r="H111">
        <v>0</v>
      </c>
      <c r="I111">
        <v>0</v>
      </c>
      <c r="J111">
        <v>0</v>
      </c>
      <c r="K111">
        <v>0</v>
      </c>
      <c r="L111">
        <v>0</v>
      </c>
      <c r="M111">
        <v>0</v>
      </c>
      <c r="N111">
        <v>0</v>
      </c>
    </row>
    <row r="112" spans="1:14">
      <c r="A112" t="s">
        <v>297</v>
      </c>
      <c r="B112" t="s">
        <v>298</v>
      </c>
      <c r="C112">
        <v>0.06</v>
      </c>
      <c r="D112">
        <v>0</v>
      </c>
      <c r="E112">
        <v>1</v>
      </c>
      <c r="F112">
        <v>3</v>
      </c>
      <c r="H112">
        <v>0</v>
      </c>
      <c r="I112">
        <v>0</v>
      </c>
      <c r="J112">
        <v>0</v>
      </c>
      <c r="K112">
        <v>0</v>
      </c>
      <c r="L112">
        <v>0</v>
      </c>
      <c r="M112">
        <v>0</v>
      </c>
      <c r="N112">
        <v>0</v>
      </c>
    </row>
    <row r="113" spans="1:14">
      <c r="A113" t="s">
        <v>297</v>
      </c>
      <c r="B113" t="s">
        <v>299</v>
      </c>
      <c r="C113">
        <v>0.01</v>
      </c>
      <c r="D113">
        <v>0</v>
      </c>
      <c r="E113">
        <v>0</v>
      </c>
      <c r="F113">
        <v>3.5</v>
      </c>
      <c r="H113">
        <v>0</v>
      </c>
      <c r="I113">
        <v>0</v>
      </c>
      <c r="J113">
        <v>0</v>
      </c>
      <c r="K113">
        <v>0</v>
      </c>
      <c r="L113">
        <v>0</v>
      </c>
      <c r="M113">
        <v>0</v>
      </c>
      <c r="N113">
        <v>0</v>
      </c>
    </row>
    <row r="114" spans="1:14">
      <c r="A114" t="s">
        <v>297</v>
      </c>
      <c r="B114" t="s">
        <v>300</v>
      </c>
      <c r="C114">
        <v>0.2</v>
      </c>
      <c r="D114">
        <v>0</v>
      </c>
      <c r="E114">
        <v>4</v>
      </c>
      <c r="F114">
        <v>0</v>
      </c>
      <c r="H114">
        <v>0</v>
      </c>
      <c r="I114">
        <v>0</v>
      </c>
      <c r="J114">
        <v>0</v>
      </c>
      <c r="K114">
        <v>0</v>
      </c>
      <c r="L114">
        <v>0</v>
      </c>
      <c r="M114">
        <v>0</v>
      </c>
      <c r="N114">
        <v>0</v>
      </c>
    </row>
    <row r="115" spans="1:14">
      <c r="A115" t="s">
        <v>297</v>
      </c>
      <c r="B115" t="s">
        <v>301</v>
      </c>
      <c r="C115">
        <v>0.12</v>
      </c>
      <c r="D115">
        <v>0</v>
      </c>
      <c r="E115">
        <v>2</v>
      </c>
      <c r="F115">
        <v>6</v>
      </c>
      <c r="H115">
        <v>4.5</v>
      </c>
      <c r="I115">
        <v>0</v>
      </c>
      <c r="J115">
        <v>4.5</v>
      </c>
      <c r="K115">
        <v>4.5</v>
      </c>
      <c r="L115">
        <v>0</v>
      </c>
      <c r="M115">
        <v>4.5</v>
      </c>
      <c r="N115">
        <v>0</v>
      </c>
    </row>
    <row r="116" spans="1:14">
      <c r="A116" t="s">
        <v>297</v>
      </c>
      <c r="B116" t="s">
        <v>302</v>
      </c>
      <c r="C116">
        <v>0.2</v>
      </c>
      <c r="D116">
        <v>0</v>
      </c>
      <c r="E116">
        <v>4</v>
      </c>
      <c r="F116">
        <v>0</v>
      </c>
      <c r="H116">
        <v>0</v>
      </c>
      <c r="I116">
        <v>0</v>
      </c>
      <c r="J116">
        <v>0</v>
      </c>
      <c r="K116">
        <v>0</v>
      </c>
      <c r="L116">
        <v>0</v>
      </c>
      <c r="M116">
        <v>0</v>
      </c>
      <c r="N116">
        <v>0</v>
      </c>
    </row>
    <row r="117" spans="1:14">
      <c r="A117" t="s">
        <v>297</v>
      </c>
      <c r="B117" t="s">
        <v>303</v>
      </c>
      <c r="C117">
        <v>7.0000000000000007E-2</v>
      </c>
      <c r="D117">
        <v>0</v>
      </c>
      <c r="E117">
        <v>1</v>
      </c>
      <c r="F117">
        <v>4</v>
      </c>
      <c r="H117">
        <v>0</v>
      </c>
      <c r="I117">
        <v>0</v>
      </c>
      <c r="J117">
        <v>0</v>
      </c>
      <c r="K117">
        <v>0</v>
      </c>
      <c r="L117">
        <v>0</v>
      </c>
      <c r="M117">
        <v>0</v>
      </c>
      <c r="N117">
        <v>0</v>
      </c>
    </row>
    <row r="118" spans="1:14">
      <c r="A118" t="s">
        <v>297</v>
      </c>
      <c r="B118" t="s">
        <v>304</v>
      </c>
      <c r="C118">
        <v>0.05</v>
      </c>
      <c r="D118">
        <v>0</v>
      </c>
      <c r="E118">
        <v>1</v>
      </c>
      <c r="F118">
        <v>0</v>
      </c>
      <c r="H118">
        <v>0</v>
      </c>
      <c r="I118">
        <v>0</v>
      </c>
      <c r="J118">
        <v>0</v>
      </c>
      <c r="K118">
        <v>0</v>
      </c>
      <c r="L118">
        <v>0</v>
      </c>
      <c r="M118">
        <v>0</v>
      </c>
      <c r="N118">
        <v>0</v>
      </c>
    </row>
    <row r="119" spans="1:14">
      <c r="A119" t="s">
        <v>297</v>
      </c>
      <c r="B119" t="s">
        <v>305</v>
      </c>
      <c r="C119">
        <v>0.12</v>
      </c>
      <c r="D119">
        <v>0</v>
      </c>
      <c r="E119">
        <v>2</v>
      </c>
      <c r="F119">
        <v>6</v>
      </c>
      <c r="H119">
        <v>0</v>
      </c>
      <c r="I119">
        <v>0</v>
      </c>
      <c r="J119">
        <v>0</v>
      </c>
      <c r="K119">
        <v>0</v>
      </c>
      <c r="L119">
        <v>0</v>
      </c>
      <c r="M119">
        <v>0</v>
      </c>
      <c r="N119">
        <v>0</v>
      </c>
    </row>
    <row r="120" spans="1:14">
      <c r="A120" t="s">
        <v>297</v>
      </c>
      <c r="B120" t="s">
        <v>579</v>
      </c>
      <c r="C120">
        <v>0</v>
      </c>
      <c r="D120">
        <v>0</v>
      </c>
      <c r="E120">
        <v>0</v>
      </c>
      <c r="F120">
        <v>0</v>
      </c>
      <c r="H120">
        <v>0</v>
      </c>
      <c r="I120">
        <v>0</v>
      </c>
      <c r="J120">
        <v>0</v>
      </c>
      <c r="K120">
        <v>0</v>
      </c>
      <c r="L120">
        <v>0</v>
      </c>
      <c r="M120">
        <v>0</v>
      </c>
      <c r="N120">
        <v>0</v>
      </c>
    </row>
    <row r="121" spans="1:14">
      <c r="A121" t="s">
        <v>297</v>
      </c>
      <c r="B121" t="s">
        <v>584</v>
      </c>
      <c r="C121">
        <v>0.08</v>
      </c>
      <c r="D121">
        <v>0</v>
      </c>
      <c r="E121">
        <v>1</v>
      </c>
      <c r="F121">
        <v>8</v>
      </c>
      <c r="H121">
        <v>0</v>
      </c>
      <c r="I121">
        <v>0</v>
      </c>
      <c r="J121">
        <v>0</v>
      </c>
      <c r="K121">
        <v>0</v>
      </c>
      <c r="L121">
        <v>0</v>
      </c>
      <c r="M121">
        <v>0</v>
      </c>
      <c r="N121">
        <v>0</v>
      </c>
    </row>
    <row r="122" spans="1:14">
      <c r="A122" t="s">
        <v>308</v>
      </c>
      <c r="B122" t="s">
        <v>309</v>
      </c>
      <c r="C122">
        <v>0.65</v>
      </c>
      <c r="D122">
        <v>0</v>
      </c>
      <c r="E122">
        <v>13</v>
      </c>
      <c r="F122">
        <v>1</v>
      </c>
      <c r="H122">
        <v>0</v>
      </c>
      <c r="I122">
        <v>0</v>
      </c>
      <c r="J122">
        <v>0</v>
      </c>
      <c r="K122">
        <v>0</v>
      </c>
      <c r="L122">
        <v>0</v>
      </c>
      <c r="M122">
        <v>0</v>
      </c>
      <c r="N122">
        <v>0</v>
      </c>
    </row>
    <row r="123" spans="1:14">
      <c r="A123" t="s">
        <v>308</v>
      </c>
      <c r="B123" t="s">
        <v>579</v>
      </c>
      <c r="C123">
        <v>0</v>
      </c>
      <c r="D123">
        <v>0</v>
      </c>
      <c r="E123">
        <v>0</v>
      </c>
      <c r="F123">
        <v>0</v>
      </c>
      <c r="H123">
        <v>0</v>
      </c>
      <c r="I123">
        <v>0</v>
      </c>
      <c r="J123">
        <v>0</v>
      </c>
      <c r="K123">
        <v>0</v>
      </c>
      <c r="L123">
        <v>0</v>
      </c>
      <c r="M123">
        <v>0</v>
      </c>
      <c r="N123">
        <v>0</v>
      </c>
    </row>
    <row r="124" spans="1:14">
      <c r="A124" t="s">
        <v>308</v>
      </c>
      <c r="B124" t="s">
        <v>311</v>
      </c>
      <c r="C124">
        <v>0.08</v>
      </c>
      <c r="D124">
        <v>0</v>
      </c>
      <c r="E124">
        <v>1</v>
      </c>
      <c r="F124">
        <v>8</v>
      </c>
      <c r="H124">
        <v>0</v>
      </c>
      <c r="I124">
        <v>0</v>
      </c>
      <c r="J124">
        <v>0</v>
      </c>
      <c r="K124">
        <v>0</v>
      </c>
      <c r="L124">
        <v>0</v>
      </c>
      <c r="M124">
        <v>0</v>
      </c>
      <c r="N124">
        <v>0</v>
      </c>
    </row>
    <row r="125" spans="1:14">
      <c r="A125" t="s">
        <v>308</v>
      </c>
      <c r="B125" t="s">
        <v>579</v>
      </c>
      <c r="C125">
        <v>0</v>
      </c>
      <c r="D125">
        <v>0</v>
      </c>
      <c r="E125">
        <v>0</v>
      </c>
      <c r="F125">
        <v>0</v>
      </c>
      <c r="H125">
        <v>0</v>
      </c>
      <c r="I125">
        <v>0</v>
      </c>
      <c r="J125">
        <v>0</v>
      </c>
      <c r="K125">
        <v>0</v>
      </c>
      <c r="L125">
        <v>0</v>
      </c>
      <c r="M125">
        <v>0</v>
      </c>
      <c r="N125">
        <v>0</v>
      </c>
    </row>
    <row r="126" spans="1:14">
      <c r="A126" t="s">
        <v>308</v>
      </c>
      <c r="B126" t="s">
        <v>312</v>
      </c>
      <c r="C126">
        <v>0.08</v>
      </c>
      <c r="D126">
        <v>0</v>
      </c>
      <c r="E126">
        <v>1</v>
      </c>
      <c r="F126">
        <v>6.5</v>
      </c>
      <c r="H126">
        <v>0</v>
      </c>
      <c r="I126">
        <v>0</v>
      </c>
      <c r="J126">
        <v>0</v>
      </c>
      <c r="K126">
        <v>0</v>
      </c>
      <c r="L126">
        <v>0</v>
      </c>
      <c r="M126">
        <v>0</v>
      </c>
      <c r="N126">
        <v>0</v>
      </c>
    </row>
    <row r="127" spans="1:14">
      <c r="A127" t="s">
        <v>308</v>
      </c>
      <c r="B127" t="s">
        <v>313</v>
      </c>
      <c r="C127">
        <v>0.03</v>
      </c>
      <c r="D127">
        <v>0</v>
      </c>
      <c r="E127">
        <v>0</v>
      </c>
      <c r="F127">
        <v>6</v>
      </c>
      <c r="H127">
        <v>0</v>
      </c>
      <c r="I127">
        <v>0</v>
      </c>
      <c r="J127">
        <v>0</v>
      </c>
      <c r="K127">
        <v>0</v>
      </c>
      <c r="L127">
        <v>0</v>
      </c>
      <c r="M127">
        <v>0</v>
      </c>
      <c r="N127">
        <v>0</v>
      </c>
    </row>
    <row r="128" spans="1:14">
      <c r="A128" t="s">
        <v>308</v>
      </c>
      <c r="B128" t="s">
        <v>314</v>
      </c>
      <c r="C128">
        <v>0.16</v>
      </c>
      <c r="D128">
        <v>0</v>
      </c>
      <c r="E128">
        <v>3</v>
      </c>
      <c r="F128">
        <v>2.5</v>
      </c>
      <c r="H128">
        <v>0</v>
      </c>
      <c r="I128">
        <v>0</v>
      </c>
      <c r="J128">
        <v>0</v>
      </c>
      <c r="K128">
        <v>0</v>
      </c>
      <c r="L128">
        <v>0</v>
      </c>
      <c r="M128">
        <v>0</v>
      </c>
      <c r="N128">
        <v>0</v>
      </c>
    </row>
    <row r="129" spans="1:16">
      <c r="A129" t="s">
        <v>308</v>
      </c>
      <c r="B129" t="s">
        <v>315</v>
      </c>
      <c r="C129">
        <v>0.3</v>
      </c>
      <c r="D129">
        <v>0</v>
      </c>
      <c r="E129">
        <v>6</v>
      </c>
      <c r="F129">
        <v>1</v>
      </c>
      <c r="H129">
        <v>0</v>
      </c>
      <c r="I129">
        <v>0</v>
      </c>
      <c r="J129">
        <v>0</v>
      </c>
      <c r="K129">
        <v>0</v>
      </c>
      <c r="L129">
        <v>0</v>
      </c>
      <c r="M129">
        <v>0</v>
      </c>
      <c r="N129">
        <v>0</v>
      </c>
    </row>
    <row r="130" spans="1:16">
      <c r="A130" t="s">
        <v>308</v>
      </c>
      <c r="B130" t="s">
        <v>317</v>
      </c>
      <c r="C130">
        <v>1.3</v>
      </c>
      <c r="D130">
        <v>1</v>
      </c>
      <c r="E130">
        <v>6</v>
      </c>
      <c r="F130">
        <v>0</v>
      </c>
      <c r="H130">
        <v>0</v>
      </c>
      <c r="I130">
        <v>0</v>
      </c>
      <c r="J130">
        <v>0</v>
      </c>
      <c r="K130">
        <v>0</v>
      </c>
      <c r="L130">
        <v>0</v>
      </c>
      <c r="M130">
        <v>0</v>
      </c>
      <c r="N130">
        <v>0</v>
      </c>
    </row>
    <row r="131" spans="1:16">
      <c r="A131" t="s">
        <v>319</v>
      </c>
      <c r="B131" t="s">
        <v>320</v>
      </c>
      <c r="C131">
        <v>0.05</v>
      </c>
      <c r="D131">
        <v>0</v>
      </c>
      <c r="E131">
        <v>1</v>
      </c>
      <c r="F131">
        <v>0</v>
      </c>
      <c r="H131">
        <v>0</v>
      </c>
      <c r="I131">
        <v>3</v>
      </c>
      <c r="J131">
        <v>0.375</v>
      </c>
      <c r="K131">
        <v>0.375</v>
      </c>
      <c r="L131">
        <v>0</v>
      </c>
      <c r="M131">
        <v>0</v>
      </c>
      <c r="N131">
        <v>3</v>
      </c>
    </row>
    <row r="132" spans="1:16">
      <c r="A132" t="s">
        <v>319</v>
      </c>
      <c r="B132" t="s">
        <v>321</v>
      </c>
      <c r="C132">
        <v>0.03</v>
      </c>
      <c r="D132">
        <v>0</v>
      </c>
      <c r="E132">
        <v>0</v>
      </c>
      <c r="F132">
        <v>7</v>
      </c>
      <c r="H132">
        <v>0</v>
      </c>
      <c r="I132">
        <v>0</v>
      </c>
      <c r="J132">
        <v>0</v>
      </c>
      <c r="K132">
        <v>0</v>
      </c>
      <c r="L132">
        <v>0</v>
      </c>
      <c r="M132">
        <v>0</v>
      </c>
      <c r="N132">
        <v>0</v>
      </c>
    </row>
    <row r="133" spans="1:16">
      <c r="A133" t="s">
        <v>319</v>
      </c>
      <c r="B133" t="s">
        <v>322</v>
      </c>
      <c r="C133">
        <v>0.03</v>
      </c>
      <c r="D133">
        <v>0</v>
      </c>
      <c r="E133">
        <v>0</v>
      </c>
      <c r="F133">
        <v>6.5</v>
      </c>
      <c r="H133">
        <v>0</v>
      </c>
      <c r="I133">
        <v>0</v>
      </c>
      <c r="J133">
        <v>0</v>
      </c>
      <c r="K133">
        <v>0</v>
      </c>
      <c r="L133">
        <v>0</v>
      </c>
      <c r="M133">
        <v>0</v>
      </c>
      <c r="N133">
        <v>0</v>
      </c>
    </row>
    <row r="134" spans="1:16">
      <c r="A134" t="s">
        <v>319</v>
      </c>
      <c r="B134" t="s">
        <v>323</v>
      </c>
      <c r="C134">
        <v>0.01</v>
      </c>
      <c r="D134">
        <v>0</v>
      </c>
      <c r="E134">
        <v>0</v>
      </c>
      <c r="F134">
        <v>3.5</v>
      </c>
      <c r="H134">
        <v>0</v>
      </c>
      <c r="I134">
        <v>0</v>
      </c>
      <c r="J134">
        <v>0</v>
      </c>
      <c r="K134">
        <v>0</v>
      </c>
      <c r="L134">
        <v>0</v>
      </c>
      <c r="M134">
        <v>0</v>
      </c>
      <c r="N134">
        <v>0</v>
      </c>
    </row>
    <row r="135" spans="1:16">
      <c r="A135" t="s">
        <v>319</v>
      </c>
      <c r="B135" t="s">
        <v>585</v>
      </c>
      <c r="C135">
        <v>0.12</v>
      </c>
      <c r="D135">
        <v>0</v>
      </c>
      <c r="E135">
        <v>2</v>
      </c>
      <c r="F135">
        <v>4.5</v>
      </c>
      <c r="H135">
        <v>0</v>
      </c>
      <c r="I135">
        <v>0</v>
      </c>
      <c r="J135">
        <v>0</v>
      </c>
      <c r="K135">
        <v>0</v>
      </c>
      <c r="L135">
        <v>0</v>
      </c>
      <c r="M135">
        <v>0</v>
      </c>
      <c r="N135">
        <v>0</v>
      </c>
    </row>
    <row r="136" spans="1:16">
      <c r="A136" t="s">
        <v>327</v>
      </c>
      <c r="B136" t="s">
        <v>586</v>
      </c>
      <c r="C136">
        <v>1.56</v>
      </c>
      <c r="D136">
        <v>1</v>
      </c>
      <c r="E136">
        <v>11</v>
      </c>
      <c r="F136">
        <v>3</v>
      </c>
      <c r="G136" t="s">
        <v>587</v>
      </c>
      <c r="H136">
        <v>149</v>
      </c>
      <c r="I136">
        <v>1</v>
      </c>
      <c r="J136">
        <v>149.125</v>
      </c>
      <c r="K136">
        <v>38.375</v>
      </c>
      <c r="L136">
        <v>110.75</v>
      </c>
      <c r="M136">
        <v>38</v>
      </c>
      <c r="N136">
        <v>3</v>
      </c>
      <c r="O136">
        <v>149</v>
      </c>
      <c r="P136">
        <v>1</v>
      </c>
    </row>
    <row r="137" spans="1:16">
      <c r="A137" t="s">
        <v>327</v>
      </c>
      <c r="B137" t="s">
        <v>579</v>
      </c>
      <c r="C137">
        <v>0</v>
      </c>
      <c r="D137">
        <v>0</v>
      </c>
      <c r="E137">
        <v>0</v>
      </c>
      <c r="F137">
        <v>0</v>
      </c>
      <c r="H137">
        <v>0</v>
      </c>
      <c r="I137">
        <v>0</v>
      </c>
      <c r="J137">
        <v>0</v>
      </c>
      <c r="K137">
        <v>0</v>
      </c>
      <c r="L137">
        <v>0</v>
      </c>
      <c r="M137">
        <v>0</v>
      </c>
      <c r="N137">
        <v>0</v>
      </c>
    </row>
    <row r="138" spans="1:16">
      <c r="A138" t="s">
        <v>327</v>
      </c>
      <c r="B138" t="s">
        <v>329</v>
      </c>
      <c r="C138">
        <v>0.16</v>
      </c>
      <c r="D138">
        <v>0</v>
      </c>
      <c r="E138">
        <v>3</v>
      </c>
      <c r="F138">
        <v>1.5</v>
      </c>
      <c r="H138">
        <v>0</v>
      </c>
      <c r="I138">
        <v>0</v>
      </c>
      <c r="J138">
        <v>0</v>
      </c>
      <c r="K138">
        <v>0</v>
      </c>
      <c r="L138">
        <v>0</v>
      </c>
      <c r="M138">
        <v>0</v>
      </c>
      <c r="N138">
        <v>0</v>
      </c>
    </row>
    <row r="139" spans="1:16">
      <c r="A139" t="s">
        <v>327</v>
      </c>
      <c r="B139" t="s">
        <v>579</v>
      </c>
      <c r="C139">
        <v>0</v>
      </c>
      <c r="D139">
        <v>0</v>
      </c>
      <c r="E139">
        <v>0</v>
      </c>
      <c r="F139">
        <v>0</v>
      </c>
      <c r="H139">
        <v>0</v>
      </c>
      <c r="I139">
        <v>0</v>
      </c>
      <c r="J139">
        <v>0</v>
      </c>
      <c r="K139">
        <v>0</v>
      </c>
      <c r="L139">
        <v>0</v>
      </c>
      <c r="M139">
        <v>0</v>
      </c>
      <c r="N139">
        <v>0</v>
      </c>
    </row>
    <row r="140" spans="1:16">
      <c r="A140" t="s">
        <v>327</v>
      </c>
      <c r="B140" t="s">
        <v>588</v>
      </c>
      <c r="C140">
        <v>0.83</v>
      </c>
      <c r="D140">
        <v>0</v>
      </c>
      <c r="E140">
        <v>16</v>
      </c>
      <c r="F140">
        <v>6.25</v>
      </c>
      <c r="G140" t="s">
        <v>578</v>
      </c>
      <c r="H140">
        <v>81</v>
      </c>
      <c r="I140">
        <v>7</v>
      </c>
      <c r="J140">
        <v>81.875</v>
      </c>
      <c r="K140">
        <v>116.375</v>
      </c>
      <c r="L140">
        <v>-34.5</v>
      </c>
      <c r="M140">
        <v>116</v>
      </c>
      <c r="N140">
        <v>3</v>
      </c>
      <c r="O140">
        <v>81</v>
      </c>
      <c r="P140">
        <v>7</v>
      </c>
    </row>
    <row r="141" spans="1:16">
      <c r="A141" t="s">
        <v>327</v>
      </c>
      <c r="B141" t="s">
        <v>579</v>
      </c>
      <c r="C141">
        <v>0</v>
      </c>
      <c r="D141">
        <v>0</v>
      </c>
      <c r="E141">
        <v>0</v>
      </c>
      <c r="F141">
        <v>0</v>
      </c>
      <c r="H141">
        <v>0</v>
      </c>
      <c r="I141">
        <v>0</v>
      </c>
      <c r="J141">
        <v>0</v>
      </c>
      <c r="K141">
        <v>0</v>
      </c>
      <c r="L141">
        <v>0</v>
      </c>
      <c r="M141">
        <v>0</v>
      </c>
      <c r="N141">
        <v>0</v>
      </c>
    </row>
    <row r="142" spans="1:16">
      <c r="A142" t="s">
        <v>327</v>
      </c>
      <c r="B142" t="s">
        <v>331</v>
      </c>
      <c r="C142">
        <v>0.15</v>
      </c>
      <c r="D142">
        <v>0</v>
      </c>
      <c r="E142">
        <v>2</v>
      </c>
      <c r="F142">
        <v>11</v>
      </c>
      <c r="G142" t="s">
        <v>578</v>
      </c>
      <c r="H142">
        <v>12</v>
      </c>
      <c r="I142">
        <v>0</v>
      </c>
      <c r="J142">
        <v>12</v>
      </c>
      <c r="K142">
        <v>12</v>
      </c>
      <c r="L142">
        <v>0</v>
      </c>
      <c r="M142">
        <v>12</v>
      </c>
      <c r="N142">
        <v>0</v>
      </c>
    </row>
    <row r="143" spans="1:16">
      <c r="A143" t="s">
        <v>327</v>
      </c>
      <c r="B143" t="s">
        <v>332</v>
      </c>
      <c r="C143">
        <v>0.01</v>
      </c>
      <c r="D143">
        <v>0</v>
      </c>
      <c r="E143">
        <v>0</v>
      </c>
      <c r="F143">
        <v>3</v>
      </c>
      <c r="H143">
        <v>0</v>
      </c>
      <c r="I143">
        <v>0</v>
      </c>
      <c r="J143">
        <v>0</v>
      </c>
      <c r="K143">
        <v>0</v>
      </c>
      <c r="L143">
        <v>0</v>
      </c>
      <c r="M143">
        <v>0</v>
      </c>
      <c r="N143">
        <v>0</v>
      </c>
    </row>
    <row r="144" spans="1:16">
      <c r="A144" t="s">
        <v>327</v>
      </c>
      <c r="B144" t="s">
        <v>333</v>
      </c>
      <c r="C144">
        <v>0.34</v>
      </c>
      <c r="D144">
        <v>0</v>
      </c>
      <c r="E144">
        <v>6</v>
      </c>
      <c r="F144">
        <v>9</v>
      </c>
      <c r="H144">
        <v>0</v>
      </c>
      <c r="I144">
        <v>0</v>
      </c>
      <c r="J144">
        <v>0</v>
      </c>
      <c r="K144">
        <v>0</v>
      </c>
      <c r="L144">
        <v>0</v>
      </c>
      <c r="M144">
        <v>0</v>
      </c>
      <c r="N144">
        <v>0</v>
      </c>
    </row>
    <row r="145" spans="1:22">
      <c r="A145" t="s">
        <v>327</v>
      </c>
      <c r="B145" t="s">
        <v>579</v>
      </c>
      <c r="C145">
        <v>0</v>
      </c>
      <c r="D145">
        <v>0</v>
      </c>
      <c r="E145">
        <v>0</v>
      </c>
      <c r="F145">
        <v>0</v>
      </c>
      <c r="H145">
        <v>0</v>
      </c>
      <c r="I145">
        <v>0</v>
      </c>
      <c r="J145">
        <v>0</v>
      </c>
      <c r="K145">
        <v>0</v>
      </c>
      <c r="L145">
        <v>0</v>
      </c>
      <c r="M145">
        <v>0</v>
      </c>
      <c r="N145">
        <v>0</v>
      </c>
    </row>
    <row r="146" spans="1:22">
      <c r="A146" t="s">
        <v>327</v>
      </c>
      <c r="B146" t="s">
        <v>589</v>
      </c>
      <c r="C146">
        <v>3.14</v>
      </c>
      <c r="D146">
        <v>3</v>
      </c>
      <c r="E146">
        <v>2</v>
      </c>
      <c r="F146">
        <v>9.75</v>
      </c>
      <c r="H146">
        <v>0</v>
      </c>
      <c r="I146">
        <v>0</v>
      </c>
      <c r="J146">
        <v>0</v>
      </c>
      <c r="K146">
        <v>0</v>
      </c>
      <c r="L146">
        <v>0</v>
      </c>
      <c r="M146">
        <v>0</v>
      </c>
      <c r="N146">
        <v>0</v>
      </c>
    </row>
    <row r="147" spans="1:22">
      <c r="A147" t="s">
        <v>35</v>
      </c>
      <c r="B147" t="s">
        <v>590</v>
      </c>
      <c r="C147">
        <v>1.1100000000000001</v>
      </c>
      <c r="D147">
        <v>1</v>
      </c>
      <c r="E147">
        <v>2</v>
      </c>
      <c r="F147">
        <v>1.5</v>
      </c>
      <c r="G147" t="s">
        <v>591</v>
      </c>
      <c r="H147">
        <v>7</v>
      </c>
      <c r="I147">
        <v>3</v>
      </c>
      <c r="J147">
        <v>7.375</v>
      </c>
      <c r="K147">
        <v>7.375</v>
      </c>
      <c r="L147">
        <v>0</v>
      </c>
      <c r="M147">
        <v>7</v>
      </c>
      <c r="N147">
        <v>3</v>
      </c>
      <c r="U147">
        <v>3</v>
      </c>
      <c r="V147">
        <v>0</v>
      </c>
    </row>
    <row r="148" spans="1:22">
      <c r="A148" t="s">
        <v>35</v>
      </c>
      <c r="B148" t="s">
        <v>337</v>
      </c>
      <c r="C148">
        <v>1.1100000000000001</v>
      </c>
      <c r="D148">
        <v>1</v>
      </c>
      <c r="E148">
        <v>2</v>
      </c>
      <c r="F148">
        <v>1.5</v>
      </c>
      <c r="H148">
        <v>0</v>
      </c>
      <c r="I148">
        <v>0</v>
      </c>
      <c r="J148">
        <v>0</v>
      </c>
      <c r="K148">
        <v>0</v>
      </c>
      <c r="L148">
        <v>0</v>
      </c>
      <c r="M148">
        <v>0</v>
      </c>
      <c r="N148">
        <v>0</v>
      </c>
    </row>
    <row r="149" spans="1:22">
      <c r="A149" t="s">
        <v>339</v>
      </c>
      <c r="B149" t="s">
        <v>340</v>
      </c>
      <c r="C149">
        <v>0.83</v>
      </c>
      <c r="D149">
        <v>0</v>
      </c>
      <c r="E149">
        <v>16</v>
      </c>
      <c r="F149">
        <v>7</v>
      </c>
      <c r="H149">
        <v>0</v>
      </c>
      <c r="I149">
        <v>0</v>
      </c>
      <c r="J149">
        <v>0</v>
      </c>
      <c r="K149">
        <v>0</v>
      </c>
      <c r="L149">
        <v>0</v>
      </c>
      <c r="M149">
        <v>0</v>
      </c>
      <c r="N149">
        <v>0</v>
      </c>
    </row>
    <row r="150" spans="1:22">
      <c r="A150" t="s">
        <v>339</v>
      </c>
      <c r="B150" t="s">
        <v>341</v>
      </c>
      <c r="C150">
        <v>0</v>
      </c>
      <c r="D150">
        <v>0</v>
      </c>
      <c r="E150">
        <v>0</v>
      </c>
      <c r="F150">
        <v>0</v>
      </c>
      <c r="H150">
        <v>0</v>
      </c>
      <c r="I150">
        <v>0</v>
      </c>
      <c r="J150">
        <v>0</v>
      </c>
      <c r="K150">
        <v>0</v>
      </c>
      <c r="L150">
        <v>0</v>
      </c>
      <c r="M150">
        <v>0</v>
      </c>
      <c r="N150">
        <v>0</v>
      </c>
    </row>
    <row r="151" spans="1:22">
      <c r="A151" t="s">
        <v>339</v>
      </c>
      <c r="B151" t="s">
        <v>342</v>
      </c>
      <c r="C151">
        <v>0</v>
      </c>
      <c r="D151">
        <v>0</v>
      </c>
      <c r="E151">
        <v>0</v>
      </c>
      <c r="F151">
        <v>0</v>
      </c>
      <c r="H151">
        <v>0</v>
      </c>
      <c r="I151">
        <v>0</v>
      </c>
      <c r="J151">
        <v>0</v>
      </c>
      <c r="K151">
        <v>0</v>
      </c>
      <c r="L151">
        <v>0</v>
      </c>
      <c r="M151">
        <v>0</v>
      </c>
      <c r="N151">
        <v>0</v>
      </c>
    </row>
    <row r="152" spans="1:22">
      <c r="A152" t="s">
        <v>339</v>
      </c>
      <c r="B152" t="s">
        <v>592</v>
      </c>
      <c r="C152">
        <v>0.83</v>
      </c>
      <c r="D152">
        <v>0</v>
      </c>
      <c r="E152">
        <v>16</v>
      </c>
      <c r="F152">
        <v>7</v>
      </c>
      <c r="H152">
        <v>0</v>
      </c>
      <c r="I152">
        <v>0</v>
      </c>
      <c r="J152">
        <v>0</v>
      </c>
      <c r="K152">
        <v>0</v>
      </c>
      <c r="L152">
        <v>0</v>
      </c>
      <c r="M152">
        <v>0</v>
      </c>
      <c r="N152">
        <v>0</v>
      </c>
    </row>
    <row r="153" spans="1:22">
      <c r="A153" t="s">
        <v>346</v>
      </c>
      <c r="B153" t="s">
        <v>347</v>
      </c>
      <c r="C153">
        <v>0.34</v>
      </c>
      <c r="D153">
        <v>0</v>
      </c>
      <c r="E153">
        <v>6</v>
      </c>
      <c r="F153">
        <v>8.5</v>
      </c>
      <c r="H153">
        <v>0</v>
      </c>
      <c r="I153">
        <v>0</v>
      </c>
      <c r="J153">
        <v>0</v>
      </c>
      <c r="K153">
        <v>0</v>
      </c>
      <c r="L153">
        <v>0</v>
      </c>
      <c r="M153">
        <v>0</v>
      </c>
      <c r="N153">
        <v>0</v>
      </c>
    </row>
    <row r="154" spans="1:22">
      <c r="A154" t="s">
        <v>346</v>
      </c>
      <c r="B154" t="s">
        <v>579</v>
      </c>
      <c r="C154">
        <v>0</v>
      </c>
      <c r="D154">
        <v>0</v>
      </c>
      <c r="E154">
        <v>0</v>
      </c>
      <c r="F154">
        <v>0</v>
      </c>
      <c r="H154">
        <v>0</v>
      </c>
      <c r="I154">
        <v>0</v>
      </c>
      <c r="J154">
        <v>0</v>
      </c>
      <c r="K154">
        <v>0</v>
      </c>
      <c r="L154">
        <v>0</v>
      </c>
      <c r="M154">
        <v>0</v>
      </c>
      <c r="N154">
        <v>0</v>
      </c>
    </row>
    <row r="155" spans="1:22">
      <c r="A155" t="s">
        <v>346</v>
      </c>
      <c r="B155" t="s">
        <v>348</v>
      </c>
      <c r="C155">
        <v>0.09</v>
      </c>
      <c r="D155">
        <v>0</v>
      </c>
      <c r="E155">
        <v>1</v>
      </c>
      <c r="F155">
        <v>10.5</v>
      </c>
      <c r="H155">
        <v>0</v>
      </c>
      <c r="I155">
        <v>0</v>
      </c>
      <c r="J155">
        <v>0</v>
      </c>
      <c r="K155">
        <v>0</v>
      </c>
      <c r="L155">
        <v>0</v>
      </c>
      <c r="M155">
        <v>0</v>
      </c>
      <c r="N155">
        <v>0</v>
      </c>
    </row>
    <row r="156" spans="1:22">
      <c r="A156" t="s">
        <v>346</v>
      </c>
      <c r="B156" t="s">
        <v>579</v>
      </c>
      <c r="C156">
        <v>0</v>
      </c>
      <c r="D156">
        <v>0</v>
      </c>
      <c r="E156">
        <v>0</v>
      </c>
      <c r="F156">
        <v>0</v>
      </c>
      <c r="H156">
        <v>0</v>
      </c>
      <c r="I156">
        <v>0</v>
      </c>
      <c r="J156">
        <v>0</v>
      </c>
      <c r="K156">
        <v>0</v>
      </c>
      <c r="L156">
        <v>0</v>
      </c>
      <c r="M156">
        <v>0</v>
      </c>
      <c r="N156">
        <v>0</v>
      </c>
    </row>
    <row r="157" spans="1:22">
      <c r="A157" t="s">
        <v>346</v>
      </c>
      <c r="B157" t="s">
        <v>349</v>
      </c>
      <c r="C157">
        <v>0.03</v>
      </c>
      <c r="D157">
        <v>0</v>
      </c>
      <c r="E157">
        <v>0</v>
      </c>
      <c r="F157">
        <v>6</v>
      </c>
      <c r="H157">
        <v>0</v>
      </c>
      <c r="I157">
        <v>0</v>
      </c>
      <c r="J157">
        <v>0</v>
      </c>
      <c r="K157">
        <v>0</v>
      </c>
      <c r="L157">
        <v>0</v>
      </c>
      <c r="M157">
        <v>0</v>
      </c>
      <c r="N157">
        <v>0</v>
      </c>
    </row>
    <row r="158" spans="1:22">
      <c r="A158" t="s">
        <v>346</v>
      </c>
      <c r="B158" t="s">
        <v>350</v>
      </c>
      <c r="C158">
        <v>0.09</v>
      </c>
      <c r="D158">
        <v>0</v>
      </c>
      <c r="E158">
        <v>1</v>
      </c>
      <c r="F158">
        <v>10</v>
      </c>
      <c r="G158" t="s">
        <v>578</v>
      </c>
      <c r="H158">
        <v>0</v>
      </c>
      <c r="I158">
        <v>0</v>
      </c>
      <c r="J158">
        <v>0</v>
      </c>
      <c r="K158">
        <v>0</v>
      </c>
      <c r="L158">
        <v>0</v>
      </c>
      <c r="M158">
        <v>0</v>
      </c>
      <c r="N158">
        <v>0</v>
      </c>
    </row>
    <row r="159" spans="1:22">
      <c r="A159" t="s">
        <v>346</v>
      </c>
      <c r="B159" t="s">
        <v>579</v>
      </c>
      <c r="C159">
        <v>0</v>
      </c>
      <c r="D159">
        <v>0</v>
      </c>
      <c r="E159">
        <v>0</v>
      </c>
      <c r="F159">
        <v>0</v>
      </c>
      <c r="H159">
        <v>0</v>
      </c>
      <c r="I159">
        <v>0</v>
      </c>
      <c r="J159">
        <v>0</v>
      </c>
      <c r="K159">
        <v>0</v>
      </c>
      <c r="L159">
        <v>0</v>
      </c>
      <c r="M159">
        <v>0</v>
      </c>
      <c r="N159">
        <v>0</v>
      </c>
    </row>
    <row r="160" spans="1:22">
      <c r="A160" t="s">
        <v>346</v>
      </c>
      <c r="B160" t="s">
        <v>593</v>
      </c>
      <c r="C160">
        <v>1.97</v>
      </c>
      <c r="D160">
        <v>1</v>
      </c>
      <c r="E160">
        <v>19</v>
      </c>
      <c r="F160">
        <v>6</v>
      </c>
      <c r="H160">
        <v>0</v>
      </c>
      <c r="I160">
        <v>0</v>
      </c>
      <c r="J160">
        <v>0</v>
      </c>
      <c r="K160">
        <v>0</v>
      </c>
      <c r="L160">
        <v>0</v>
      </c>
      <c r="M160">
        <v>0</v>
      </c>
      <c r="N160">
        <v>0</v>
      </c>
    </row>
    <row r="161" spans="1:16">
      <c r="A161" t="s">
        <v>354</v>
      </c>
      <c r="B161" t="s">
        <v>355</v>
      </c>
      <c r="C161">
        <v>15.64</v>
      </c>
      <c r="D161">
        <v>15</v>
      </c>
      <c r="E161">
        <v>12</v>
      </c>
      <c r="F161">
        <v>9.75</v>
      </c>
      <c r="H161">
        <v>0</v>
      </c>
      <c r="I161">
        <v>0</v>
      </c>
      <c r="J161">
        <v>0</v>
      </c>
      <c r="K161">
        <v>0</v>
      </c>
      <c r="L161">
        <v>0</v>
      </c>
      <c r="M161">
        <v>0</v>
      </c>
      <c r="N161">
        <v>0</v>
      </c>
    </row>
    <row r="162" spans="1:16">
      <c r="A162" t="s">
        <v>354</v>
      </c>
      <c r="B162" t="s">
        <v>358</v>
      </c>
      <c r="C162">
        <v>64.040000000000006</v>
      </c>
      <c r="D162">
        <v>64</v>
      </c>
      <c r="E162">
        <v>0</v>
      </c>
      <c r="F162">
        <v>9.25</v>
      </c>
      <c r="H162">
        <v>0</v>
      </c>
      <c r="I162">
        <v>0</v>
      </c>
      <c r="J162">
        <v>0</v>
      </c>
      <c r="K162">
        <v>0</v>
      </c>
      <c r="L162">
        <v>0</v>
      </c>
      <c r="M162">
        <v>0</v>
      </c>
      <c r="N162">
        <v>0</v>
      </c>
    </row>
    <row r="163" spans="1:16">
      <c r="A163" t="s">
        <v>46</v>
      </c>
      <c r="B163" t="s">
        <v>359</v>
      </c>
      <c r="C163">
        <v>1.77</v>
      </c>
      <c r="D163">
        <v>1</v>
      </c>
      <c r="E163">
        <v>15</v>
      </c>
      <c r="F163">
        <v>5</v>
      </c>
      <c r="H163">
        <v>0</v>
      </c>
      <c r="I163">
        <v>0</v>
      </c>
      <c r="J163">
        <v>0</v>
      </c>
      <c r="K163">
        <v>0</v>
      </c>
      <c r="L163">
        <v>0</v>
      </c>
      <c r="M163">
        <v>0</v>
      </c>
      <c r="N163">
        <v>0</v>
      </c>
    </row>
    <row r="164" spans="1:16">
      <c r="A164" t="s">
        <v>46</v>
      </c>
      <c r="B164" t="s">
        <v>360</v>
      </c>
      <c r="C164">
        <v>1.77</v>
      </c>
      <c r="D164">
        <v>1</v>
      </c>
      <c r="E164">
        <v>15</v>
      </c>
      <c r="F164">
        <v>5</v>
      </c>
      <c r="H164">
        <v>0</v>
      </c>
      <c r="I164">
        <v>0</v>
      </c>
      <c r="J164">
        <v>0</v>
      </c>
      <c r="K164">
        <v>0</v>
      </c>
      <c r="L164">
        <v>0</v>
      </c>
      <c r="M164">
        <v>0</v>
      </c>
      <c r="N164">
        <v>0</v>
      </c>
    </row>
    <row r="165" spans="1:16">
      <c r="A165" t="s">
        <v>47</v>
      </c>
      <c r="B165" t="s">
        <v>594</v>
      </c>
      <c r="C165">
        <v>46</v>
      </c>
      <c r="D165">
        <v>46</v>
      </c>
      <c r="E165">
        <v>0</v>
      </c>
      <c r="F165">
        <v>0</v>
      </c>
      <c r="H165">
        <v>0</v>
      </c>
      <c r="I165">
        <v>0</v>
      </c>
      <c r="J165">
        <v>0</v>
      </c>
      <c r="K165">
        <v>0</v>
      </c>
      <c r="L165">
        <v>0</v>
      </c>
      <c r="M165">
        <v>0</v>
      </c>
      <c r="N165">
        <v>0</v>
      </c>
    </row>
    <row r="166" spans="1:16">
      <c r="A166" t="s">
        <v>47</v>
      </c>
      <c r="B166" t="s">
        <v>365</v>
      </c>
      <c r="C166">
        <v>16.27</v>
      </c>
      <c r="D166">
        <v>16</v>
      </c>
      <c r="E166">
        <v>5</v>
      </c>
      <c r="F166">
        <v>4.25</v>
      </c>
      <c r="H166">
        <v>0</v>
      </c>
      <c r="I166">
        <v>0</v>
      </c>
      <c r="J166">
        <v>0</v>
      </c>
      <c r="K166">
        <v>0</v>
      </c>
      <c r="L166">
        <v>0</v>
      </c>
      <c r="M166">
        <v>0</v>
      </c>
      <c r="N166">
        <v>0</v>
      </c>
    </row>
    <row r="167" spans="1:16">
      <c r="A167" t="s">
        <v>58</v>
      </c>
      <c r="B167" t="s">
        <v>595</v>
      </c>
      <c r="C167">
        <v>0</v>
      </c>
      <c r="D167">
        <v>0</v>
      </c>
      <c r="E167">
        <v>0</v>
      </c>
      <c r="F167">
        <v>0</v>
      </c>
      <c r="H167">
        <v>1</v>
      </c>
      <c r="I167">
        <v>5</v>
      </c>
      <c r="J167">
        <v>1.625</v>
      </c>
      <c r="K167">
        <v>1.625</v>
      </c>
      <c r="L167">
        <v>0</v>
      </c>
      <c r="M167">
        <v>1</v>
      </c>
      <c r="N167">
        <v>5</v>
      </c>
    </row>
    <row r="168" spans="1:16">
      <c r="A168" t="s">
        <v>58</v>
      </c>
      <c r="B168" t="s">
        <v>596</v>
      </c>
      <c r="C168">
        <v>0</v>
      </c>
      <c r="D168">
        <v>0</v>
      </c>
      <c r="E168">
        <v>0</v>
      </c>
      <c r="F168">
        <v>0</v>
      </c>
      <c r="G168" t="s">
        <v>570</v>
      </c>
      <c r="H168">
        <v>38</v>
      </c>
      <c r="I168">
        <v>3</v>
      </c>
      <c r="J168">
        <v>38.375</v>
      </c>
      <c r="K168">
        <v>38.375</v>
      </c>
      <c r="L168">
        <v>0</v>
      </c>
      <c r="M168">
        <v>38</v>
      </c>
      <c r="N168">
        <v>3</v>
      </c>
    </row>
    <row r="169" spans="1:16">
      <c r="A169" t="s">
        <v>58</v>
      </c>
      <c r="B169" t="s">
        <v>597</v>
      </c>
      <c r="C169">
        <v>0</v>
      </c>
      <c r="D169">
        <v>0</v>
      </c>
      <c r="E169">
        <v>0</v>
      </c>
      <c r="F169">
        <v>0</v>
      </c>
      <c r="H169">
        <v>14.5</v>
      </c>
      <c r="I169">
        <v>3</v>
      </c>
      <c r="J169">
        <v>14.875</v>
      </c>
      <c r="K169">
        <v>38.375</v>
      </c>
      <c r="L169">
        <v>-23.5</v>
      </c>
      <c r="M169">
        <v>38</v>
      </c>
      <c r="N169">
        <v>3</v>
      </c>
      <c r="O169">
        <v>14.5</v>
      </c>
      <c r="P169">
        <v>0</v>
      </c>
    </row>
    <row r="170" spans="1:16">
      <c r="A170" t="s">
        <v>58</v>
      </c>
      <c r="B170" t="s">
        <v>598</v>
      </c>
      <c r="C170">
        <v>0</v>
      </c>
      <c r="D170">
        <v>0</v>
      </c>
      <c r="E170">
        <v>0</v>
      </c>
      <c r="F170">
        <v>0</v>
      </c>
      <c r="H170">
        <v>0</v>
      </c>
      <c r="I170">
        <v>2</v>
      </c>
      <c r="J170">
        <v>0.25</v>
      </c>
      <c r="K170">
        <v>0.25</v>
      </c>
      <c r="L170">
        <v>0</v>
      </c>
      <c r="M170">
        <v>0</v>
      </c>
      <c r="N170">
        <v>2</v>
      </c>
    </row>
    <row r="171" spans="1:16">
      <c r="A171" t="s">
        <v>58</v>
      </c>
      <c r="B171" t="s">
        <v>579</v>
      </c>
      <c r="C171">
        <v>0</v>
      </c>
      <c r="D171">
        <v>0</v>
      </c>
      <c r="E171">
        <v>0</v>
      </c>
      <c r="F171">
        <v>0</v>
      </c>
      <c r="H171">
        <v>0</v>
      </c>
      <c r="I171">
        <v>0</v>
      </c>
      <c r="J171">
        <v>0</v>
      </c>
      <c r="K171">
        <v>0</v>
      </c>
      <c r="L171">
        <v>0</v>
      </c>
      <c r="M171">
        <v>0</v>
      </c>
      <c r="N171">
        <v>0</v>
      </c>
    </row>
    <row r="172" spans="1:16">
      <c r="A172" t="s">
        <v>58</v>
      </c>
      <c r="B172" t="s">
        <v>599</v>
      </c>
      <c r="C172">
        <v>0</v>
      </c>
      <c r="D172">
        <v>0</v>
      </c>
      <c r="E172">
        <v>0</v>
      </c>
      <c r="F172">
        <v>0</v>
      </c>
      <c r="H172">
        <v>4</v>
      </c>
      <c r="I172">
        <v>0</v>
      </c>
      <c r="J172">
        <v>4</v>
      </c>
      <c r="K172">
        <v>4</v>
      </c>
      <c r="L172">
        <v>0</v>
      </c>
      <c r="M172">
        <v>4</v>
      </c>
      <c r="N172">
        <v>0</v>
      </c>
    </row>
    <row r="173" spans="1:16">
      <c r="A173" t="s">
        <v>58</v>
      </c>
      <c r="B173" t="s">
        <v>579</v>
      </c>
      <c r="C173">
        <v>0</v>
      </c>
      <c r="D173">
        <v>0</v>
      </c>
      <c r="E173">
        <v>0</v>
      </c>
      <c r="F173">
        <v>0</v>
      </c>
      <c r="H173">
        <v>0</v>
      </c>
      <c r="I173">
        <v>0</v>
      </c>
      <c r="J173">
        <v>0</v>
      </c>
      <c r="K173">
        <v>0</v>
      </c>
      <c r="L173">
        <v>0</v>
      </c>
      <c r="M173">
        <v>0</v>
      </c>
      <c r="N173">
        <v>0</v>
      </c>
    </row>
    <row r="174" spans="1:16">
      <c r="A174" t="s">
        <v>58</v>
      </c>
      <c r="B174" t="s">
        <v>600</v>
      </c>
      <c r="C174">
        <v>0</v>
      </c>
      <c r="D174">
        <v>0</v>
      </c>
      <c r="E174">
        <v>0</v>
      </c>
      <c r="F174">
        <v>0</v>
      </c>
      <c r="H174">
        <v>0</v>
      </c>
      <c r="I174">
        <v>3</v>
      </c>
      <c r="J174">
        <v>0.375</v>
      </c>
      <c r="K174">
        <v>0.375</v>
      </c>
      <c r="L174">
        <v>0</v>
      </c>
      <c r="M174">
        <v>0</v>
      </c>
      <c r="N174">
        <v>3</v>
      </c>
    </row>
    <row r="175" spans="1:16">
      <c r="A175" t="s">
        <v>58</v>
      </c>
      <c r="B175" t="s">
        <v>601</v>
      </c>
      <c r="C175">
        <v>0</v>
      </c>
      <c r="D175">
        <v>0</v>
      </c>
      <c r="E175">
        <v>0</v>
      </c>
      <c r="F175">
        <v>0</v>
      </c>
      <c r="H175">
        <v>19.5</v>
      </c>
      <c r="I175">
        <v>0</v>
      </c>
      <c r="J175">
        <v>19.5</v>
      </c>
      <c r="K175">
        <v>19.5</v>
      </c>
      <c r="L175">
        <v>0</v>
      </c>
      <c r="M175">
        <v>19.5</v>
      </c>
      <c r="N175">
        <v>0</v>
      </c>
    </row>
    <row r="176" spans="1:16">
      <c r="A176" t="s">
        <v>58</v>
      </c>
      <c r="B176" t="s">
        <v>602</v>
      </c>
      <c r="C176">
        <v>0</v>
      </c>
      <c r="D176">
        <v>0</v>
      </c>
      <c r="E176">
        <v>0</v>
      </c>
      <c r="F176">
        <v>0</v>
      </c>
      <c r="H176">
        <v>38</v>
      </c>
      <c r="I176">
        <v>3</v>
      </c>
      <c r="J176">
        <v>38.375</v>
      </c>
      <c r="K176">
        <v>38.375</v>
      </c>
      <c r="L176">
        <v>0</v>
      </c>
      <c r="M176">
        <v>38</v>
      </c>
      <c r="N176">
        <v>3</v>
      </c>
    </row>
    <row r="177" spans="1:16">
      <c r="A177" t="s">
        <v>59</v>
      </c>
      <c r="B177" t="s">
        <v>603</v>
      </c>
      <c r="C177">
        <v>0</v>
      </c>
      <c r="D177">
        <v>0</v>
      </c>
      <c r="E177">
        <v>0</v>
      </c>
      <c r="F177">
        <v>0</v>
      </c>
      <c r="H177">
        <v>4</v>
      </c>
      <c r="I177">
        <v>2</v>
      </c>
      <c r="J177">
        <v>4.25</v>
      </c>
      <c r="K177">
        <v>4.25</v>
      </c>
      <c r="L177">
        <v>0</v>
      </c>
      <c r="M177">
        <v>4</v>
      </c>
      <c r="N177">
        <v>2</v>
      </c>
    </row>
    <row r="178" spans="1:16">
      <c r="A178" t="s">
        <v>59</v>
      </c>
      <c r="B178" t="s">
        <v>604</v>
      </c>
      <c r="C178">
        <v>0</v>
      </c>
      <c r="D178">
        <v>0</v>
      </c>
      <c r="E178">
        <v>0</v>
      </c>
      <c r="F178">
        <v>0</v>
      </c>
      <c r="G178" t="s">
        <v>572</v>
      </c>
      <c r="H178">
        <v>34</v>
      </c>
      <c r="I178">
        <v>7</v>
      </c>
      <c r="J178">
        <v>34.875</v>
      </c>
      <c r="K178">
        <v>150</v>
      </c>
      <c r="L178">
        <v>-115.125</v>
      </c>
      <c r="M178">
        <v>150</v>
      </c>
      <c r="N178">
        <v>0</v>
      </c>
      <c r="O178">
        <v>34</v>
      </c>
      <c r="P178">
        <v>7</v>
      </c>
    </row>
    <row r="179" spans="1:16">
      <c r="A179" t="s">
        <v>59</v>
      </c>
      <c r="B179" t="s">
        <v>605</v>
      </c>
      <c r="C179">
        <v>0</v>
      </c>
      <c r="D179">
        <v>0</v>
      </c>
      <c r="E179">
        <v>0</v>
      </c>
      <c r="F179">
        <v>0</v>
      </c>
      <c r="H179">
        <v>0</v>
      </c>
      <c r="I179">
        <v>7</v>
      </c>
      <c r="J179">
        <v>0.875</v>
      </c>
      <c r="K179">
        <v>0.875</v>
      </c>
      <c r="L179">
        <v>0</v>
      </c>
      <c r="M179">
        <v>0</v>
      </c>
      <c r="N179">
        <v>7</v>
      </c>
    </row>
    <row r="180" spans="1:16">
      <c r="A180" t="s">
        <v>59</v>
      </c>
      <c r="B180" t="s">
        <v>606</v>
      </c>
      <c r="C180">
        <v>0</v>
      </c>
      <c r="D180">
        <v>0</v>
      </c>
      <c r="E180">
        <v>0</v>
      </c>
      <c r="F180">
        <v>0</v>
      </c>
      <c r="H180">
        <v>150</v>
      </c>
      <c r="I180">
        <v>0</v>
      </c>
      <c r="J180">
        <v>150</v>
      </c>
      <c r="K180">
        <v>150</v>
      </c>
      <c r="L180">
        <v>0</v>
      </c>
      <c r="M180">
        <v>150</v>
      </c>
      <c r="N180">
        <v>0</v>
      </c>
    </row>
    <row r="181" spans="1:16">
      <c r="A181" t="s">
        <v>59</v>
      </c>
      <c r="B181" t="s">
        <v>607</v>
      </c>
      <c r="C181">
        <v>0</v>
      </c>
      <c r="D181">
        <v>0</v>
      </c>
      <c r="E181">
        <v>0</v>
      </c>
      <c r="F181">
        <v>0</v>
      </c>
      <c r="H181">
        <v>26</v>
      </c>
      <c r="I181">
        <v>2</v>
      </c>
      <c r="J181">
        <v>26.25</v>
      </c>
      <c r="K181">
        <v>26.25</v>
      </c>
      <c r="L181">
        <v>0</v>
      </c>
      <c r="M181">
        <v>26</v>
      </c>
      <c r="N181">
        <v>2</v>
      </c>
    </row>
    <row r="182" spans="1:16">
      <c r="A182" t="s">
        <v>59</v>
      </c>
      <c r="B182" t="s">
        <v>598</v>
      </c>
      <c r="C182">
        <v>0</v>
      </c>
      <c r="D182">
        <v>0</v>
      </c>
      <c r="E182">
        <v>0</v>
      </c>
      <c r="F182">
        <v>0</v>
      </c>
      <c r="H182">
        <v>0</v>
      </c>
      <c r="I182">
        <v>2</v>
      </c>
      <c r="J182">
        <v>0.25</v>
      </c>
      <c r="K182">
        <v>0.25</v>
      </c>
      <c r="L182">
        <v>0</v>
      </c>
      <c r="M182">
        <v>0</v>
      </c>
      <c r="N182">
        <v>2</v>
      </c>
    </row>
    <row r="183" spans="1:16">
      <c r="A183" t="s">
        <v>59</v>
      </c>
      <c r="B183" t="s">
        <v>608</v>
      </c>
      <c r="C183">
        <v>0</v>
      </c>
      <c r="D183">
        <v>0</v>
      </c>
      <c r="E183">
        <v>0</v>
      </c>
      <c r="F183">
        <v>0</v>
      </c>
      <c r="H183">
        <v>4</v>
      </c>
      <c r="I183">
        <v>2.5</v>
      </c>
      <c r="J183">
        <v>4.3125</v>
      </c>
      <c r="K183">
        <v>4.3125</v>
      </c>
      <c r="L183">
        <v>0</v>
      </c>
      <c r="M183">
        <v>4</v>
      </c>
      <c r="N183">
        <v>2.5</v>
      </c>
    </row>
    <row r="184" spans="1:16">
      <c r="A184" t="s">
        <v>59</v>
      </c>
      <c r="B184" t="s">
        <v>609</v>
      </c>
      <c r="C184">
        <v>0</v>
      </c>
      <c r="D184">
        <v>0</v>
      </c>
      <c r="E184">
        <v>0</v>
      </c>
      <c r="F184">
        <v>0</v>
      </c>
      <c r="H184">
        <v>3</v>
      </c>
      <c r="I184">
        <v>6</v>
      </c>
      <c r="J184">
        <v>3.75</v>
      </c>
      <c r="K184">
        <v>3.75</v>
      </c>
      <c r="L184">
        <v>0</v>
      </c>
      <c r="M184">
        <v>3</v>
      </c>
      <c r="N184">
        <v>6</v>
      </c>
    </row>
    <row r="185" spans="1:16">
      <c r="A185" t="s">
        <v>59</v>
      </c>
      <c r="B185" t="s">
        <v>610</v>
      </c>
      <c r="C185">
        <v>0</v>
      </c>
      <c r="D185">
        <v>0</v>
      </c>
      <c r="E185">
        <v>0</v>
      </c>
      <c r="F185">
        <v>0</v>
      </c>
      <c r="G185" t="s">
        <v>572</v>
      </c>
      <c r="H185">
        <v>2</v>
      </c>
      <c r="I185">
        <v>2</v>
      </c>
      <c r="J185">
        <v>2.25</v>
      </c>
      <c r="K185">
        <v>2.25</v>
      </c>
      <c r="L185">
        <v>0</v>
      </c>
      <c r="M185">
        <v>2</v>
      </c>
      <c r="N185">
        <v>2</v>
      </c>
    </row>
    <row r="186" spans="1:16">
      <c r="A186" t="s">
        <v>59</v>
      </c>
      <c r="B186" t="s">
        <v>611</v>
      </c>
      <c r="C186">
        <v>0</v>
      </c>
      <c r="D186">
        <v>0</v>
      </c>
      <c r="E186">
        <v>0</v>
      </c>
      <c r="F186">
        <v>0</v>
      </c>
      <c r="H186">
        <v>0.5</v>
      </c>
      <c r="I186">
        <v>2</v>
      </c>
      <c r="J186">
        <v>0.75</v>
      </c>
      <c r="K186">
        <v>0.25</v>
      </c>
      <c r="L186">
        <v>0.5</v>
      </c>
      <c r="M186">
        <v>0</v>
      </c>
      <c r="N186">
        <v>2</v>
      </c>
      <c r="O186">
        <v>0.5</v>
      </c>
      <c r="P186">
        <v>0</v>
      </c>
    </row>
    <row r="187" spans="1:16">
      <c r="A187" t="s">
        <v>59</v>
      </c>
      <c r="B187" t="s">
        <v>579</v>
      </c>
      <c r="C187">
        <v>0</v>
      </c>
      <c r="D187">
        <v>0</v>
      </c>
      <c r="E187">
        <v>0</v>
      </c>
      <c r="F187">
        <v>0</v>
      </c>
      <c r="H187">
        <v>0</v>
      </c>
      <c r="I187">
        <v>0</v>
      </c>
      <c r="J187">
        <v>0</v>
      </c>
      <c r="K187">
        <v>0</v>
      </c>
      <c r="L187">
        <v>0</v>
      </c>
      <c r="M187">
        <v>0</v>
      </c>
      <c r="N187">
        <v>0</v>
      </c>
    </row>
    <row r="188" spans="1:16">
      <c r="A188" t="s">
        <v>59</v>
      </c>
      <c r="B188" t="s">
        <v>612</v>
      </c>
      <c r="C188">
        <v>0</v>
      </c>
      <c r="D188">
        <v>0</v>
      </c>
      <c r="E188">
        <v>0</v>
      </c>
      <c r="F188">
        <v>0</v>
      </c>
      <c r="H188">
        <v>1</v>
      </c>
      <c r="I188">
        <v>0</v>
      </c>
      <c r="J188">
        <v>1</v>
      </c>
      <c r="K188">
        <v>1</v>
      </c>
      <c r="L188">
        <v>0</v>
      </c>
      <c r="M188">
        <v>1</v>
      </c>
      <c r="N188">
        <v>0</v>
      </c>
    </row>
    <row r="189" spans="1:16">
      <c r="A189" t="s">
        <v>59</v>
      </c>
      <c r="B189" t="s">
        <v>613</v>
      </c>
      <c r="C189">
        <v>0</v>
      </c>
      <c r="D189">
        <v>0</v>
      </c>
      <c r="E189">
        <v>0</v>
      </c>
      <c r="F189">
        <v>0</v>
      </c>
      <c r="H189">
        <v>111</v>
      </c>
      <c r="I189">
        <v>0</v>
      </c>
      <c r="J189">
        <v>111</v>
      </c>
      <c r="K189">
        <v>111</v>
      </c>
      <c r="L189">
        <v>0</v>
      </c>
      <c r="M189">
        <v>111</v>
      </c>
      <c r="N189">
        <v>0</v>
      </c>
    </row>
    <row r="190" spans="1:16">
      <c r="A190" t="s">
        <v>59</v>
      </c>
      <c r="B190" t="s">
        <v>614</v>
      </c>
      <c r="C190">
        <v>0</v>
      </c>
      <c r="D190">
        <v>0</v>
      </c>
      <c r="E190">
        <v>0</v>
      </c>
      <c r="F190">
        <v>0</v>
      </c>
      <c r="H190">
        <v>150</v>
      </c>
      <c r="I190">
        <v>5</v>
      </c>
      <c r="J190">
        <v>150.625</v>
      </c>
      <c r="K190">
        <v>0.625</v>
      </c>
      <c r="L190">
        <v>150</v>
      </c>
      <c r="M190">
        <v>0</v>
      </c>
      <c r="N190">
        <v>5</v>
      </c>
      <c r="O190">
        <v>150</v>
      </c>
      <c r="P190">
        <v>0</v>
      </c>
    </row>
    <row r="191" spans="1:16">
      <c r="A191" t="s">
        <v>59</v>
      </c>
      <c r="B191" t="s">
        <v>615</v>
      </c>
      <c r="C191">
        <v>0</v>
      </c>
      <c r="D191">
        <v>0</v>
      </c>
      <c r="E191">
        <v>0</v>
      </c>
      <c r="F191">
        <v>0</v>
      </c>
      <c r="H191">
        <v>0</v>
      </c>
      <c r="I191">
        <v>0</v>
      </c>
      <c r="J191">
        <v>0</v>
      </c>
      <c r="K191">
        <v>0</v>
      </c>
      <c r="L191">
        <v>0</v>
      </c>
      <c r="M191">
        <v>0</v>
      </c>
      <c r="N191">
        <v>0</v>
      </c>
    </row>
    <row r="192" spans="1:16">
      <c r="A192" t="s">
        <v>60</v>
      </c>
      <c r="B192" t="s">
        <v>616</v>
      </c>
      <c r="C192">
        <v>0</v>
      </c>
      <c r="D192">
        <v>0</v>
      </c>
      <c r="E192">
        <v>0</v>
      </c>
      <c r="F192">
        <v>0</v>
      </c>
      <c r="H192">
        <v>1</v>
      </c>
      <c r="I192">
        <v>5</v>
      </c>
      <c r="J192">
        <v>1.625</v>
      </c>
      <c r="K192">
        <v>1.625</v>
      </c>
      <c r="L192">
        <v>0</v>
      </c>
      <c r="M192">
        <v>1</v>
      </c>
      <c r="N192">
        <v>5</v>
      </c>
    </row>
    <row r="193" spans="1:18">
      <c r="A193" t="s">
        <v>60</v>
      </c>
      <c r="B193" t="s">
        <v>617</v>
      </c>
      <c r="C193">
        <v>0</v>
      </c>
      <c r="D193">
        <v>0</v>
      </c>
      <c r="E193">
        <v>0</v>
      </c>
      <c r="F193">
        <v>0</v>
      </c>
      <c r="H193">
        <v>116</v>
      </c>
      <c r="I193">
        <v>3</v>
      </c>
      <c r="J193">
        <v>116.375</v>
      </c>
      <c r="K193">
        <v>116.375</v>
      </c>
      <c r="L193">
        <v>0</v>
      </c>
      <c r="M193">
        <v>116</v>
      </c>
      <c r="N193">
        <v>3</v>
      </c>
    </row>
    <row r="194" spans="1:18">
      <c r="A194" t="s">
        <v>60</v>
      </c>
      <c r="B194" t="s">
        <v>618</v>
      </c>
      <c r="C194">
        <v>0</v>
      </c>
      <c r="D194">
        <v>0</v>
      </c>
      <c r="E194">
        <v>0</v>
      </c>
      <c r="F194">
        <v>0</v>
      </c>
      <c r="G194" t="s">
        <v>591</v>
      </c>
      <c r="H194">
        <v>7</v>
      </c>
      <c r="I194">
        <v>3</v>
      </c>
      <c r="J194">
        <v>7.375</v>
      </c>
      <c r="K194">
        <v>7.375</v>
      </c>
      <c r="L194">
        <v>0</v>
      </c>
      <c r="M194">
        <v>7</v>
      </c>
      <c r="N194">
        <v>3</v>
      </c>
    </row>
    <row r="195" spans="1:18">
      <c r="A195" t="s">
        <v>60</v>
      </c>
      <c r="B195" t="s">
        <v>619</v>
      </c>
      <c r="C195">
        <v>0</v>
      </c>
      <c r="D195">
        <v>0</v>
      </c>
      <c r="E195">
        <v>0</v>
      </c>
      <c r="F195">
        <v>0</v>
      </c>
      <c r="H195">
        <v>123</v>
      </c>
      <c r="I195">
        <v>6</v>
      </c>
      <c r="J195">
        <v>123.75</v>
      </c>
      <c r="K195">
        <v>123.75</v>
      </c>
      <c r="L195">
        <v>0</v>
      </c>
      <c r="M195">
        <v>123</v>
      </c>
      <c r="N195">
        <v>6</v>
      </c>
    </row>
    <row r="196" spans="1:18">
      <c r="A196" t="s">
        <v>60</v>
      </c>
      <c r="B196" t="s">
        <v>620</v>
      </c>
      <c r="C196">
        <v>0</v>
      </c>
      <c r="D196">
        <v>0</v>
      </c>
      <c r="E196">
        <v>0</v>
      </c>
      <c r="F196">
        <v>0</v>
      </c>
      <c r="H196">
        <v>38</v>
      </c>
      <c r="I196">
        <v>2</v>
      </c>
      <c r="J196">
        <v>38.25</v>
      </c>
      <c r="K196">
        <v>38.25</v>
      </c>
      <c r="L196">
        <v>0</v>
      </c>
      <c r="M196">
        <v>38</v>
      </c>
      <c r="N196">
        <v>2</v>
      </c>
    </row>
    <row r="197" spans="1:18">
      <c r="A197" t="s">
        <v>60</v>
      </c>
      <c r="B197" t="s">
        <v>621</v>
      </c>
      <c r="C197">
        <v>0</v>
      </c>
      <c r="D197">
        <v>0</v>
      </c>
      <c r="E197">
        <v>0</v>
      </c>
      <c r="F197">
        <v>0</v>
      </c>
      <c r="H197">
        <v>0</v>
      </c>
      <c r="I197">
        <v>3</v>
      </c>
      <c r="J197">
        <v>0.375</v>
      </c>
      <c r="K197">
        <v>0.375</v>
      </c>
      <c r="L197">
        <v>0</v>
      </c>
      <c r="M197">
        <v>0</v>
      </c>
      <c r="N197">
        <v>3</v>
      </c>
    </row>
    <row r="198" spans="1:18">
      <c r="A198" t="s">
        <v>60</v>
      </c>
      <c r="B198" t="s">
        <v>622</v>
      </c>
      <c r="C198">
        <v>0</v>
      </c>
      <c r="D198">
        <v>0</v>
      </c>
      <c r="E198">
        <v>0</v>
      </c>
      <c r="F198">
        <v>0</v>
      </c>
      <c r="H198">
        <v>0.5</v>
      </c>
      <c r="I198">
        <v>0</v>
      </c>
      <c r="J198">
        <v>0.5</v>
      </c>
      <c r="K198">
        <v>0.5</v>
      </c>
      <c r="L198">
        <v>0</v>
      </c>
      <c r="M198">
        <v>0.5</v>
      </c>
      <c r="N198">
        <v>0</v>
      </c>
    </row>
    <row r="199" spans="1:18">
      <c r="A199" t="s">
        <v>60</v>
      </c>
      <c r="B199" t="s">
        <v>623</v>
      </c>
      <c r="C199">
        <v>0</v>
      </c>
      <c r="D199">
        <v>0</v>
      </c>
      <c r="E199">
        <v>0</v>
      </c>
      <c r="F199">
        <v>0</v>
      </c>
      <c r="H199">
        <v>85</v>
      </c>
      <c r="I199">
        <v>0</v>
      </c>
      <c r="J199">
        <v>85</v>
      </c>
      <c r="K199">
        <v>85</v>
      </c>
      <c r="L199">
        <v>0</v>
      </c>
      <c r="M199">
        <v>85</v>
      </c>
      <c r="N199">
        <v>0</v>
      </c>
    </row>
    <row r="200" spans="1:18">
      <c r="A200" t="s">
        <v>60</v>
      </c>
      <c r="B200" t="s">
        <v>624</v>
      </c>
      <c r="C200">
        <v>0</v>
      </c>
      <c r="D200">
        <v>0</v>
      </c>
      <c r="E200">
        <v>0</v>
      </c>
      <c r="F200">
        <v>0</v>
      </c>
      <c r="H200">
        <v>123</v>
      </c>
      <c r="I200">
        <v>6</v>
      </c>
      <c r="J200">
        <v>123.75</v>
      </c>
      <c r="K200">
        <v>123.75</v>
      </c>
      <c r="L200">
        <v>0</v>
      </c>
      <c r="M200">
        <v>123</v>
      </c>
      <c r="N200">
        <v>6</v>
      </c>
    </row>
    <row r="201" spans="1:18">
      <c r="A201" t="s">
        <v>65</v>
      </c>
      <c r="B201" t="s">
        <v>625</v>
      </c>
      <c r="C201">
        <v>0</v>
      </c>
      <c r="D201">
        <v>0</v>
      </c>
      <c r="E201">
        <v>0</v>
      </c>
      <c r="F201">
        <v>0</v>
      </c>
      <c r="G201" t="s">
        <v>576</v>
      </c>
      <c r="H201">
        <v>11</v>
      </c>
      <c r="I201">
        <v>1</v>
      </c>
      <c r="J201">
        <v>11.125</v>
      </c>
      <c r="K201">
        <v>11.125</v>
      </c>
      <c r="L201">
        <v>0</v>
      </c>
      <c r="M201">
        <v>11</v>
      </c>
      <c r="N201">
        <v>1</v>
      </c>
    </row>
    <row r="202" spans="1:18">
      <c r="A202" t="s">
        <v>65</v>
      </c>
      <c r="B202" t="s">
        <v>626</v>
      </c>
      <c r="C202">
        <v>0</v>
      </c>
      <c r="D202">
        <v>0</v>
      </c>
      <c r="E202">
        <v>0</v>
      </c>
      <c r="F202">
        <v>0</v>
      </c>
      <c r="H202">
        <v>11</v>
      </c>
      <c r="I202">
        <v>1</v>
      </c>
      <c r="J202">
        <v>11.125</v>
      </c>
      <c r="K202">
        <v>11.125</v>
      </c>
      <c r="L202">
        <v>0</v>
      </c>
      <c r="M202">
        <v>11</v>
      </c>
      <c r="N202">
        <v>1</v>
      </c>
    </row>
    <row r="203" spans="1:18">
      <c r="A203" t="s">
        <v>65</v>
      </c>
      <c r="B203" t="s">
        <v>627</v>
      </c>
      <c r="C203">
        <v>0</v>
      </c>
      <c r="D203">
        <v>0</v>
      </c>
      <c r="E203">
        <v>0</v>
      </c>
      <c r="F203">
        <v>0</v>
      </c>
      <c r="H203">
        <v>3</v>
      </c>
      <c r="I203">
        <v>5</v>
      </c>
      <c r="J203">
        <v>3.625</v>
      </c>
      <c r="K203">
        <v>3.625</v>
      </c>
      <c r="L203">
        <v>0</v>
      </c>
      <c r="M203">
        <v>3</v>
      </c>
      <c r="N203">
        <v>5</v>
      </c>
    </row>
    <row r="204" spans="1:18">
      <c r="A204" t="s">
        <v>65</v>
      </c>
      <c r="B204" t="s">
        <v>628</v>
      </c>
      <c r="C204">
        <v>0</v>
      </c>
      <c r="D204">
        <v>0</v>
      </c>
      <c r="E204">
        <v>0</v>
      </c>
      <c r="F204">
        <v>0</v>
      </c>
      <c r="H204">
        <v>17</v>
      </c>
      <c r="I204">
        <v>6</v>
      </c>
      <c r="J204">
        <v>17.75</v>
      </c>
      <c r="K204">
        <v>0.875</v>
      </c>
      <c r="L204">
        <v>16.875</v>
      </c>
      <c r="M204">
        <v>0</v>
      </c>
      <c r="N204">
        <v>7</v>
      </c>
      <c r="O204">
        <v>6</v>
      </c>
      <c r="P204">
        <v>5</v>
      </c>
      <c r="Q204">
        <v>11</v>
      </c>
      <c r="R204">
        <v>1</v>
      </c>
    </row>
    <row r="205" spans="1:18">
      <c r="A205" t="s">
        <v>63</v>
      </c>
      <c r="B205" t="s">
        <v>629</v>
      </c>
      <c r="C205">
        <v>0</v>
      </c>
      <c r="D205">
        <v>0</v>
      </c>
      <c r="E205">
        <v>0</v>
      </c>
      <c r="F205">
        <v>0</v>
      </c>
      <c r="H205">
        <v>5</v>
      </c>
      <c r="I205">
        <v>7.5</v>
      </c>
      <c r="J205">
        <v>5.9375</v>
      </c>
      <c r="K205">
        <v>5.9375</v>
      </c>
      <c r="L205">
        <v>0</v>
      </c>
      <c r="M205">
        <v>5</v>
      </c>
      <c r="N205">
        <v>7.5</v>
      </c>
    </row>
    <row r="206" spans="1:18">
      <c r="A206" t="s">
        <v>63</v>
      </c>
      <c r="B206" t="s">
        <v>630</v>
      </c>
      <c r="C206">
        <v>0</v>
      </c>
      <c r="D206">
        <v>0</v>
      </c>
      <c r="E206">
        <v>0</v>
      </c>
      <c r="F206">
        <v>0</v>
      </c>
      <c r="G206" t="s">
        <v>578</v>
      </c>
      <c r="H206">
        <v>93</v>
      </c>
      <c r="I206">
        <v>7</v>
      </c>
      <c r="J206">
        <v>93.875</v>
      </c>
      <c r="K206">
        <v>93.875</v>
      </c>
      <c r="L206">
        <v>0</v>
      </c>
      <c r="M206">
        <v>93</v>
      </c>
      <c r="N206">
        <v>7</v>
      </c>
      <c r="O206">
        <v>81</v>
      </c>
      <c r="P206">
        <v>7</v>
      </c>
      <c r="Q206">
        <v>12</v>
      </c>
      <c r="R206">
        <v>0</v>
      </c>
    </row>
    <row r="207" spans="1:18">
      <c r="A207" t="s">
        <v>63</v>
      </c>
      <c r="B207" t="s">
        <v>631</v>
      </c>
      <c r="C207">
        <v>0</v>
      </c>
      <c r="D207">
        <v>0</v>
      </c>
      <c r="E207">
        <v>0</v>
      </c>
      <c r="F207">
        <v>0</v>
      </c>
      <c r="H207">
        <v>93</v>
      </c>
      <c r="I207">
        <v>7</v>
      </c>
      <c r="J207">
        <v>93.875</v>
      </c>
      <c r="K207">
        <v>93.875</v>
      </c>
      <c r="L207">
        <v>0</v>
      </c>
      <c r="M207">
        <v>93</v>
      </c>
      <c r="N207">
        <v>7</v>
      </c>
    </row>
    <row r="208" spans="1:18">
      <c r="A208" t="s">
        <v>63</v>
      </c>
      <c r="B208" t="s">
        <v>632</v>
      </c>
      <c r="C208">
        <v>0</v>
      </c>
      <c r="D208">
        <v>0</v>
      </c>
      <c r="E208">
        <v>0</v>
      </c>
      <c r="F208">
        <v>0</v>
      </c>
      <c r="H208">
        <v>30</v>
      </c>
      <c r="I208">
        <v>0</v>
      </c>
      <c r="J208">
        <v>30</v>
      </c>
      <c r="K208">
        <v>30</v>
      </c>
      <c r="L208">
        <v>0</v>
      </c>
      <c r="M208">
        <v>30</v>
      </c>
      <c r="N208">
        <v>0</v>
      </c>
    </row>
    <row r="209" spans="1:14">
      <c r="A209" t="s">
        <v>63</v>
      </c>
      <c r="B209" t="s">
        <v>621</v>
      </c>
      <c r="C209">
        <v>0</v>
      </c>
      <c r="D209">
        <v>0</v>
      </c>
      <c r="E209">
        <v>0</v>
      </c>
      <c r="F209">
        <v>0</v>
      </c>
      <c r="H209">
        <v>0</v>
      </c>
      <c r="I209">
        <v>3</v>
      </c>
      <c r="J209">
        <v>0.375</v>
      </c>
      <c r="K209">
        <v>0.375</v>
      </c>
      <c r="L209">
        <v>0</v>
      </c>
      <c r="M209">
        <v>0</v>
      </c>
      <c r="N209">
        <v>3</v>
      </c>
    </row>
    <row r="210" spans="1:14">
      <c r="A210" t="s">
        <v>63</v>
      </c>
      <c r="B210" t="s">
        <v>579</v>
      </c>
      <c r="C210">
        <v>0</v>
      </c>
      <c r="D210">
        <v>0</v>
      </c>
      <c r="E210">
        <v>0</v>
      </c>
      <c r="F210">
        <v>0</v>
      </c>
      <c r="H210">
        <v>0</v>
      </c>
      <c r="I210">
        <v>0</v>
      </c>
      <c r="J210">
        <v>0</v>
      </c>
      <c r="K210">
        <v>0</v>
      </c>
      <c r="L210">
        <v>0</v>
      </c>
      <c r="M210">
        <v>0</v>
      </c>
      <c r="N210">
        <v>0</v>
      </c>
    </row>
    <row r="211" spans="1:14">
      <c r="A211" t="s">
        <v>63</v>
      </c>
      <c r="B211" t="s">
        <v>633</v>
      </c>
      <c r="C211">
        <v>0</v>
      </c>
      <c r="D211">
        <v>0</v>
      </c>
      <c r="E211">
        <v>0</v>
      </c>
      <c r="F211">
        <v>0</v>
      </c>
      <c r="H211">
        <v>0</v>
      </c>
      <c r="I211">
        <v>5</v>
      </c>
      <c r="J211">
        <v>0.625</v>
      </c>
      <c r="K211">
        <v>0.625</v>
      </c>
      <c r="L211">
        <v>0</v>
      </c>
      <c r="M211">
        <v>0</v>
      </c>
      <c r="N211">
        <v>5</v>
      </c>
    </row>
    <row r="212" spans="1:14">
      <c r="A212" t="s">
        <v>63</v>
      </c>
      <c r="B212" t="s">
        <v>579</v>
      </c>
      <c r="C212">
        <v>0</v>
      </c>
      <c r="D212">
        <v>0</v>
      </c>
      <c r="E212">
        <v>0</v>
      </c>
      <c r="F212">
        <v>0</v>
      </c>
      <c r="H212">
        <v>0</v>
      </c>
      <c r="I212">
        <v>0</v>
      </c>
      <c r="J212">
        <v>0</v>
      </c>
      <c r="K212">
        <v>0</v>
      </c>
      <c r="L212">
        <v>0</v>
      </c>
      <c r="M212">
        <v>0</v>
      </c>
      <c r="N212">
        <v>0</v>
      </c>
    </row>
    <row r="213" spans="1:14">
      <c r="A213" t="s">
        <v>63</v>
      </c>
      <c r="B213" t="s">
        <v>634</v>
      </c>
      <c r="C213">
        <v>0</v>
      </c>
      <c r="D213">
        <v>0</v>
      </c>
      <c r="E213">
        <v>0</v>
      </c>
      <c r="F213">
        <v>0</v>
      </c>
      <c r="H213">
        <v>9</v>
      </c>
      <c r="I213">
        <v>2</v>
      </c>
      <c r="J213">
        <v>9.25</v>
      </c>
      <c r="K213">
        <v>9.25</v>
      </c>
      <c r="L213">
        <v>0</v>
      </c>
      <c r="M213">
        <v>9</v>
      </c>
      <c r="N213">
        <v>2</v>
      </c>
    </row>
    <row r="214" spans="1:14">
      <c r="A214" t="s">
        <v>63</v>
      </c>
      <c r="B214" t="s">
        <v>579</v>
      </c>
      <c r="C214">
        <v>0</v>
      </c>
      <c r="D214">
        <v>0</v>
      </c>
      <c r="E214">
        <v>0</v>
      </c>
      <c r="F214">
        <v>0</v>
      </c>
      <c r="H214">
        <v>0</v>
      </c>
      <c r="I214">
        <v>0</v>
      </c>
      <c r="J214">
        <v>0</v>
      </c>
      <c r="K214">
        <v>0</v>
      </c>
      <c r="L214">
        <v>0</v>
      </c>
      <c r="M214">
        <v>0</v>
      </c>
      <c r="N214">
        <v>0</v>
      </c>
    </row>
    <row r="215" spans="1:14">
      <c r="A215" t="s">
        <v>63</v>
      </c>
      <c r="B215" t="s">
        <v>635</v>
      </c>
      <c r="C215">
        <v>0</v>
      </c>
      <c r="D215">
        <v>0</v>
      </c>
      <c r="E215">
        <v>0</v>
      </c>
      <c r="F215">
        <v>0</v>
      </c>
      <c r="H215">
        <v>1</v>
      </c>
      <c r="I215">
        <v>0</v>
      </c>
      <c r="J215">
        <v>1</v>
      </c>
      <c r="K215">
        <v>1</v>
      </c>
      <c r="L215">
        <v>0</v>
      </c>
      <c r="M215">
        <v>1</v>
      </c>
      <c r="N215">
        <v>0</v>
      </c>
    </row>
    <row r="216" spans="1:14">
      <c r="A216" t="s">
        <v>63</v>
      </c>
      <c r="B216" t="s">
        <v>636</v>
      </c>
      <c r="C216">
        <v>0</v>
      </c>
      <c r="D216">
        <v>0</v>
      </c>
      <c r="E216">
        <v>0</v>
      </c>
      <c r="F216">
        <v>0</v>
      </c>
      <c r="H216">
        <v>53</v>
      </c>
      <c r="I216">
        <v>0</v>
      </c>
      <c r="J216">
        <v>53</v>
      </c>
      <c r="K216">
        <v>53</v>
      </c>
      <c r="L216">
        <v>0</v>
      </c>
      <c r="M216">
        <v>53</v>
      </c>
      <c r="N216">
        <v>0</v>
      </c>
    </row>
    <row r="217" spans="1:14">
      <c r="A217" t="s">
        <v>63</v>
      </c>
      <c r="B217" t="s">
        <v>637</v>
      </c>
      <c r="C217">
        <v>0</v>
      </c>
      <c r="D217">
        <v>0</v>
      </c>
      <c r="E217">
        <v>0</v>
      </c>
      <c r="F217">
        <v>0</v>
      </c>
      <c r="H217">
        <v>93</v>
      </c>
      <c r="I217">
        <v>7</v>
      </c>
      <c r="J217">
        <v>93.875</v>
      </c>
      <c r="K217">
        <v>93.875</v>
      </c>
      <c r="L217">
        <v>0</v>
      </c>
      <c r="M217">
        <v>93</v>
      </c>
      <c r="N217">
        <v>7</v>
      </c>
    </row>
    <row r="218" spans="1:14">
      <c r="A218" t="s">
        <v>425</v>
      </c>
      <c r="B218" t="s">
        <v>426</v>
      </c>
      <c r="C218">
        <v>0</v>
      </c>
      <c r="D218">
        <v>0</v>
      </c>
      <c r="E218">
        <v>0</v>
      </c>
      <c r="F218">
        <v>0</v>
      </c>
      <c r="H218">
        <v>0</v>
      </c>
      <c r="I218">
        <v>0</v>
      </c>
      <c r="J218">
        <v>0</v>
      </c>
      <c r="K218">
        <v>0</v>
      </c>
      <c r="L218">
        <v>0</v>
      </c>
      <c r="M218">
        <v>0</v>
      </c>
      <c r="N218">
        <v>0</v>
      </c>
    </row>
    <row r="219" spans="1:14">
      <c r="A219" t="s">
        <v>425</v>
      </c>
      <c r="B219" t="s">
        <v>427</v>
      </c>
      <c r="C219">
        <v>0</v>
      </c>
      <c r="D219">
        <v>0</v>
      </c>
      <c r="E219">
        <v>0</v>
      </c>
      <c r="F219">
        <v>0</v>
      </c>
      <c r="H219">
        <v>0</v>
      </c>
      <c r="I219">
        <v>0</v>
      </c>
      <c r="J219">
        <v>0</v>
      </c>
      <c r="K219">
        <v>0</v>
      </c>
      <c r="L219">
        <v>0</v>
      </c>
      <c r="M219">
        <v>0</v>
      </c>
      <c r="N219">
        <v>0</v>
      </c>
    </row>
    <row r="220" spans="1:14">
      <c r="A220" t="s">
        <v>425</v>
      </c>
      <c r="B220" t="s">
        <v>428</v>
      </c>
      <c r="C220">
        <v>0</v>
      </c>
      <c r="D220">
        <v>0</v>
      </c>
      <c r="E220">
        <v>0</v>
      </c>
      <c r="F220">
        <v>0</v>
      </c>
      <c r="H220">
        <v>0</v>
      </c>
      <c r="I220">
        <v>0</v>
      </c>
      <c r="J220">
        <v>0</v>
      </c>
      <c r="K220">
        <v>0</v>
      </c>
      <c r="L220">
        <v>0</v>
      </c>
      <c r="M220">
        <v>0</v>
      </c>
      <c r="N220">
        <v>0</v>
      </c>
    </row>
    <row r="221" spans="1:14">
      <c r="A221" t="s">
        <v>425</v>
      </c>
      <c r="B221" t="s">
        <v>429</v>
      </c>
      <c r="C221">
        <v>0</v>
      </c>
      <c r="D221">
        <v>0</v>
      </c>
      <c r="E221">
        <v>0</v>
      </c>
      <c r="F221">
        <v>0</v>
      </c>
      <c r="H221">
        <v>0</v>
      </c>
      <c r="I221">
        <v>0</v>
      </c>
      <c r="J221">
        <v>0</v>
      </c>
      <c r="K221">
        <v>0</v>
      </c>
      <c r="L221">
        <v>0</v>
      </c>
      <c r="M221">
        <v>0</v>
      </c>
      <c r="N221">
        <v>0</v>
      </c>
    </row>
    <row r="222" spans="1:14">
      <c r="A222" t="s">
        <v>425</v>
      </c>
      <c r="B222" t="s">
        <v>430</v>
      </c>
      <c r="C222">
        <v>0</v>
      </c>
      <c r="D222">
        <v>0</v>
      </c>
      <c r="E222">
        <v>0</v>
      </c>
      <c r="F222">
        <v>0</v>
      </c>
      <c r="H222">
        <v>0</v>
      </c>
      <c r="I222">
        <v>0</v>
      </c>
      <c r="J222">
        <v>0</v>
      </c>
      <c r="K222">
        <v>0</v>
      </c>
      <c r="L222">
        <v>0</v>
      </c>
      <c r="M222">
        <v>0</v>
      </c>
      <c r="N222">
        <v>0</v>
      </c>
    </row>
    <row r="223" spans="1:14">
      <c r="A223" t="s">
        <v>425</v>
      </c>
      <c r="B223" t="s">
        <v>431</v>
      </c>
      <c r="C223">
        <v>0</v>
      </c>
      <c r="D223">
        <v>0</v>
      </c>
      <c r="E223">
        <v>0</v>
      </c>
      <c r="F223">
        <v>0</v>
      </c>
      <c r="H223">
        <v>0</v>
      </c>
      <c r="I223">
        <v>0</v>
      </c>
      <c r="J223">
        <v>0</v>
      </c>
      <c r="K223">
        <v>0</v>
      </c>
      <c r="L223">
        <v>0</v>
      </c>
      <c r="M223">
        <v>0</v>
      </c>
      <c r="N223">
        <v>0</v>
      </c>
    </row>
    <row r="224" spans="1:14">
      <c r="A224" t="s">
        <v>425</v>
      </c>
      <c r="B224" t="s">
        <v>432</v>
      </c>
      <c r="C224">
        <v>0</v>
      </c>
      <c r="D224">
        <v>0</v>
      </c>
      <c r="E224">
        <v>0</v>
      </c>
      <c r="F224">
        <v>0</v>
      </c>
      <c r="H224">
        <v>0</v>
      </c>
      <c r="I224">
        <v>0</v>
      </c>
      <c r="J224">
        <v>0</v>
      </c>
      <c r="K224">
        <v>0</v>
      </c>
      <c r="L224">
        <v>0</v>
      </c>
      <c r="M224">
        <v>0</v>
      </c>
      <c r="N224">
        <v>0</v>
      </c>
    </row>
    <row r="225" spans="1:14">
      <c r="A225" t="s">
        <v>425</v>
      </c>
      <c r="B225" t="s">
        <v>433</v>
      </c>
      <c r="C225">
        <v>0</v>
      </c>
      <c r="D225">
        <v>0</v>
      </c>
      <c r="E225">
        <v>0</v>
      </c>
      <c r="F225">
        <v>0</v>
      </c>
      <c r="H225">
        <v>0</v>
      </c>
      <c r="I225">
        <v>0</v>
      </c>
      <c r="J225">
        <v>0</v>
      </c>
      <c r="K225">
        <v>0</v>
      </c>
      <c r="L225">
        <v>0</v>
      </c>
      <c r="M225">
        <v>0</v>
      </c>
      <c r="N225">
        <v>0</v>
      </c>
    </row>
    <row r="226" spans="1:14">
      <c r="A226" t="s">
        <v>425</v>
      </c>
      <c r="B226" t="s">
        <v>434</v>
      </c>
      <c r="C226">
        <v>0</v>
      </c>
      <c r="D226">
        <v>0</v>
      </c>
      <c r="E226">
        <v>0</v>
      </c>
      <c r="F226">
        <v>0</v>
      </c>
      <c r="H226">
        <v>0</v>
      </c>
      <c r="I226">
        <v>0</v>
      </c>
      <c r="J226">
        <v>0</v>
      </c>
      <c r="K226">
        <v>0</v>
      </c>
      <c r="L226">
        <v>0</v>
      </c>
      <c r="M226">
        <v>0</v>
      </c>
      <c r="N226">
        <v>0</v>
      </c>
    </row>
    <row r="227" spans="1:14">
      <c r="A227" t="s">
        <v>425</v>
      </c>
      <c r="B227" t="s">
        <v>435</v>
      </c>
      <c r="C227">
        <v>0</v>
      </c>
      <c r="D227">
        <v>0</v>
      </c>
      <c r="E227">
        <v>0</v>
      </c>
      <c r="F227">
        <v>0</v>
      </c>
      <c r="H227">
        <v>0</v>
      </c>
      <c r="I227">
        <v>0</v>
      </c>
      <c r="J227">
        <v>0</v>
      </c>
      <c r="K227">
        <v>0</v>
      </c>
      <c r="L227">
        <v>0</v>
      </c>
      <c r="M227">
        <v>0</v>
      </c>
      <c r="N227">
        <v>0</v>
      </c>
    </row>
    <row r="228" spans="1:14">
      <c r="A228" t="s">
        <v>425</v>
      </c>
      <c r="B228" t="s">
        <v>436</v>
      </c>
      <c r="C228">
        <v>0</v>
      </c>
      <c r="D228">
        <v>0</v>
      </c>
      <c r="E228">
        <v>0</v>
      </c>
      <c r="F228">
        <v>0</v>
      </c>
      <c r="H228">
        <v>0</v>
      </c>
      <c r="I228">
        <v>0</v>
      </c>
      <c r="J228">
        <v>0</v>
      </c>
      <c r="K228">
        <v>0</v>
      </c>
      <c r="L228">
        <v>0</v>
      </c>
      <c r="M228">
        <v>0</v>
      </c>
      <c r="N228">
        <v>0</v>
      </c>
    </row>
    <row r="229" spans="1:14">
      <c r="A229" t="s">
        <v>425</v>
      </c>
      <c r="B229" t="s">
        <v>437</v>
      </c>
      <c r="C229">
        <v>0</v>
      </c>
      <c r="D229">
        <v>0</v>
      </c>
      <c r="E229">
        <v>0</v>
      </c>
      <c r="F229">
        <v>0</v>
      </c>
      <c r="H229">
        <v>0</v>
      </c>
      <c r="I229">
        <v>0</v>
      </c>
      <c r="J229">
        <v>0</v>
      </c>
      <c r="K229">
        <v>0</v>
      </c>
      <c r="L229">
        <v>0</v>
      </c>
      <c r="M229">
        <v>0</v>
      </c>
      <c r="N229">
        <v>0</v>
      </c>
    </row>
    <row r="230" spans="1:14">
      <c r="A230" t="s">
        <v>425</v>
      </c>
      <c r="B230" t="s">
        <v>438</v>
      </c>
      <c r="C230">
        <v>0</v>
      </c>
      <c r="D230">
        <v>0</v>
      </c>
      <c r="E230">
        <v>0</v>
      </c>
      <c r="F230">
        <v>0</v>
      </c>
      <c r="H230">
        <v>0</v>
      </c>
      <c r="I230">
        <v>0</v>
      </c>
      <c r="J230">
        <v>0</v>
      </c>
      <c r="K230">
        <v>0</v>
      </c>
      <c r="L230">
        <v>0</v>
      </c>
      <c r="M230">
        <v>0</v>
      </c>
      <c r="N230">
        <v>0</v>
      </c>
    </row>
    <row r="231" spans="1:14">
      <c r="A231" t="s">
        <v>425</v>
      </c>
      <c r="B231" t="s">
        <v>439</v>
      </c>
      <c r="C231">
        <v>0</v>
      </c>
      <c r="D231">
        <v>0</v>
      </c>
      <c r="E231">
        <v>0</v>
      </c>
      <c r="F231">
        <v>0</v>
      </c>
      <c r="H231">
        <v>0</v>
      </c>
      <c r="I231">
        <v>0</v>
      </c>
      <c r="J231">
        <v>0</v>
      </c>
      <c r="K231">
        <v>0</v>
      </c>
      <c r="L231">
        <v>0</v>
      </c>
      <c r="M231">
        <v>0</v>
      </c>
      <c r="N231">
        <v>0</v>
      </c>
    </row>
    <row r="232" spans="1:14">
      <c r="A232" t="s">
        <v>425</v>
      </c>
      <c r="B232" t="s">
        <v>440</v>
      </c>
      <c r="C232">
        <v>0</v>
      </c>
      <c r="D232">
        <v>0</v>
      </c>
      <c r="E232">
        <v>0</v>
      </c>
      <c r="F232">
        <v>0</v>
      </c>
      <c r="H232">
        <v>0</v>
      </c>
      <c r="I232">
        <v>0</v>
      </c>
      <c r="J232">
        <v>0</v>
      </c>
      <c r="K232">
        <v>0</v>
      </c>
      <c r="L232">
        <v>0</v>
      </c>
      <c r="M232">
        <v>0</v>
      </c>
      <c r="N232">
        <v>0</v>
      </c>
    </row>
    <row r="233" spans="1:14">
      <c r="A233" t="s">
        <v>425</v>
      </c>
      <c r="B233" t="s">
        <v>441</v>
      </c>
      <c r="C233">
        <v>0</v>
      </c>
      <c r="D233">
        <v>0</v>
      </c>
      <c r="E233">
        <v>0</v>
      </c>
      <c r="F233">
        <v>0</v>
      </c>
      <c r="H233">
        <v>0</v>
      </c>
      <c r="I233">
        <v>0</v>
      </c>
      <c r="J233">
        <v>0</v>
      </c>
      <c r="K233">
        <v>0</v>
      </c>
      <c r="L233">
        <v>0</v>
      </c>
      <c r="M233">
        <v>0</v>
      </c>
      <c r="N233">
        <v>0</v>
      </c>
    </row>
    <row r="234" spans="1:14">
      <c r="A234" t="s">
        <v>425</v>
      </c>
      <c r="B234" t="s">
        <v>442</v>
      </c>
      <c r="C234">
        <v>0</v>
      </c>
      <c r="D234">
        <v>0</v>
      </c>
      <c r="E234">
        <v>0</v>
      </c>
      <c r="F234">
        <v>0</v>
      </c>
      <c r="H234">
        <v>0</v>
      </c>
      <c r="I234">
        <v>0</v>
      </c>
      <c r="J234">
        <v>0</v>
      </c>
      <c r="K234">
        <v>0</v>
      </c>
      <c r="L234">
        <v>0</v>
      </c>
      <c r="M234">
        <v>0</v>
      </c>
      <c r="N234">
        <v>0</v>
      </c>
    </row>
    <row r="235" spans="1:14">
      <c r="A235" t="s">
        <v>425</v>
      </c>
      <c r="B235" t="s">
        <v>443</v>
      </c>
      <c r="C235">
        <v>0</v>
      </c>
      <c r="D235">
        <v>0</v>
      </c>
      <c r="E235">
        <v>0</v>
      </c>
      <c r="F235">
        <v>0</v>
      </c>
      <c r="H235">
        <v>0</v>
      </c>
      <c r="I235">
        <v>0</v>
      </c>
      <c r="J235">
        <v>0</v>
      </c>
      <c r="K235">
        <v>0</v>
      </c>
      <c r="L235">
        <v>0</v>
      </c>
      <c r="M235">
        <v>0</v>
      </c>
      <c r="N235">
        <v>0</v>
      </c>
    </row>
    <row r="236" spans="1:14">
      <c r="A236" t="s">
        <v>425</v>
      </c>
      <c r="B236" t="s">
        <v>444</v>
      </c>
      <c r="C236">
        <v>0</v>
      </c>
      <c r="D236">
        <v>0</v>
      </c>
      <c r="E236">
        <v>0</v>
      </c>
      <c r="F236">
        <v>0</v>
      </c>
      <c r="H236">
        <v>0</v>
      </c>
      <c r="I236">
        <v>0</v>
      </c>
      <c r="J236">
        <v>0</v>
      </c>
      <c r="K236">
        <v>0</v>
      </c>
      <c r="L236">
        <v>0</v>
      </c>
      <c r="M236">
        <v>0</v>
      </c>
      <c r="N236">
        <v>0</v>
      </c>
    </row>
    <row r="237" spans="1:14">
      <c r="A237" t="s">
        <v>425</v>
      </c>
      <c r="B237" t="s">
        <v>445</v>
      </c>
      <c r="C237">
        <v>0</v>
      </c>
      <c r="D237">
        <v>0</v>
      </c>
      <c r="E237">
        <v>0</v>
      </c>
      <c r="F237">
        <v>0</v>
      </c>
      <c r="H237">
        <v>0</v>
      </c>
      <c r="I237">
        <v>0</v>
      </c>
      <c r="J237">
        <v>0</v>
      </c>
      <c r="K237">
        <v>0</v>
      </c>
      <c r="L237">
        <v>0</v>
      </c>
      <c r="M237">
        <v>0</v>
      </c>
      <c r="N237">
        <v>0</v>
      </c>
    </row>
    <row r="238" spans="1:14">
      <c r="A238" t="s">
        <v>425</v>
      </c>
      <c r="B238" t="s">
        <v>446</v>
      </c>
      <c r="C238">
        <v>0</v>
      </c>
      <c r="D238">
        <v>0</v>
      </c>
      <c r="E238">
        <v>0</v>
      </c>
      <c r="F238">
        <v>0</v>
      </c>
      <c r="H238">
        <v>0</v>
      </c>
      <c r="I238">
        <v>0</v>
      </c>
      <c r="J238">
        <v>0</v>
      </c>
      <c r="K238">
        <v>0</v>
      </c>
      <c r="L238">
        <v>0</v>
      </c>
      <c r="M238">
        <v>0</v>
      </c>
      <c r="N238">
        <v>0</v>
      </c>
    </row>
    <row r="239" spans="1:14">
      <c r="A239" t="s">
        <v>425</v>
      </c>
      <c r="B239" t="s">
        <v>447</v>
      </c>
      <c r="C239">
        <v>0</v>
      </c>
      <c r="D239">
        <v>0</v>
      </c>
      <c r="E239">
        <v>0</v>
      </c>
      <c r="F239">
        <v>0</v>
      </c>
      <c r="H239">
        <v>0</v>
      </c>
      <c r="I239">
        <v>0</v>
      </c>
      <c r="J239">
        <v>0</v>
      </c>
      <c r="K239">
        <v>0</v>
      </c>
      <c r="L239">
        <v>0</v>
      </c>
      <c r="M239">
        <v>0</v>
      </c>
      <c r="N239">
        <v>0</v>
      </c>
    </row>
    <row r="240" spans="1:14">
      <c r="A240" t="s">
        <v>425</v>
      </c>
      <c r="B240" t="s">
        <v>448</v>
      </c>
      <c r="C240">
        <v>0</v>
      </c>
      <c r="D240">
        <v>0</v>
      </c>
      <c r="E240">
        <v>0</v>
      </c>
      <c r="F240">
        <v>0</v>
      </c>
      <c r="H240">
        <v>0</v>
      </c>
      <c r="I240">
        <v>0</v>
      </c>
      <c r="J240">
        <v>0</v>
      </c>
      <c r="K240">
        <v>0</v>
      </c>
      <c r="L240">
        <v>0</v>
      </c>
      <c r="M240">
        <v>0</v>
      </c>
      <c r="N240">
        <v>0</v>
      </c>
    </row>
    <row r="241" spans="1:14">
      <c r="A241" t="s">
        <v>425</v>
      </c>
      <c r="B241" t="s">
        <v>449</v>
      </c>
      <c r="C241">
        <v>0</v>
      </c>
      <c r="D241">
        <v>0</v>
      </c>
      <c r="E241">
        <v>0</v>
      </c>
      <c r="F241">
        <v>0</v>
      </c>
      <c r="H241">
        <v>0</v>
      </c>
      <c r="I241">
        <v>0</v>
      </c>
      <c r="J241">
        <v>0</v>
      </c>
      <c r="K241">
        <v>0</v>
      </c>
      <c r="L241">
        <v>0</v>
      </c>
      <c r="M241">
        <v>0</v>
      </c>
      <c r="N241">
        <v>0</v>
      </c>
    </row>
    <row r="242" spans="1:14">
      <c r="A242" t="s">
        <v>425</v>
      </c>
      <c r="B242" t="s">
        <v>450</v>
      </c>
      <c r="C242">
        <v>0</v>
      </c>
      <c r="D242">
        <v>0</v>
      </c>
      <c r="E242">
        <v>0</v>
      </c>
      <c r="F242">
        <v>0</v>
      </c>
      <c r="H242">
        <v>0</v>
      </c>
      <c r="I242">
        <v>0</v>
      </c>
      <c r="J242">
        <v>0</v>
      </c>
      <c r="K242">
        <v>0</v>
      </c>
      <c r="L242">
        <v>0</v>
      </c>
      <c r="M242">
        <v>0</v>
      </c>
      <c r="N242">
        <v>0</v>
      </c>
    </row>
    <row r="243" spans="1:14">
      <c r="A243" t="s">
        <v>425</v>
      </c>
      <c r="B243" t="s">
        <v>451</v>
      </c>
      <c r="C243">
        <v>0</v>
      </c>
      <c r="D243">
        <v>0</v>
      </c>
      <c r="E243">
        <v>0</v>
      </c>
      <c r="F243">
        <v>0</v>
      </c>
      <c r="H243">
        <v>0</v>
      </c>
      <c r="I243">
        <v>0</v>
      </c>
      <c r="J243">
        <v>0</v>
      </c>
      <c r="K243">
        <v>0</v>
      </c>
      <c r="L243">
        <v>0</v>
      </c>
      <c r="M243">
        <v>0</v>
      </c>
      <c r="N243">
        <v>0</v>
      </c>
    </row>
    <row r="244" spans="1:14">
      <c r="A244" t="s">
        <v>425</v>
      </c>
      <c r="B244" t="s">
        <v>452</v>
      </c>
      <c r="C244">
        <v>0</v>
      </c>
      <c r="D244">
        <v>0</v>
      </c>
      <c r="E244">
        <v>0</v>
      </c>
      <c r="F244">
        <v>0</v>
      </c>
      <c r="H244">
        <v>0</v>
      </c>
      <c r="I244">
        <v>0</v>
      </c>
      <c r="J244">
        <v>0</v>
      </c>
      <c r="K244">
        <v>0</v>
      </c>
      <c r="L244">
        <v>0</v>
      </c>
      <c r="M244">
        <v>0</v>
      </c>
      <c r="N244">
        <v>0</v>
      </c>
    </row>
    <row r="245" spans="1:14">
      <c r="A245" t="s">
        <v>425</v>
      </c>
      <c r="B245" t="s">
        <v>453</v>
      </c>
      <c r="C245">
        <v>0</v>
      </c>
      <c r="D245">
        <v>0</v>
      </c>
      <c r="E245">
        <v>0</v>
      </c>
      <c r="F245">
        <v>0</v>
      </c>
      <c r="H245">
        <v>0</v>
      </c>
      <c r="I245">
        <v>0</v>
      </c>
      <c r="J245">
        <v>0</v>
      </c>
      <c r="K245">
        <v>0</v>
      </c>
      <c r="L245">
        <v>0</v>
      </c>
      <c r="M245">
        <v>0</v>
      </c>
      <c r="N245">
        <v>0</v>
      </c>
    </row>
    <row r="246" spans="1:14">
      <c r="A246" t="s">
        <v>425</v>
      </c>
      <c r="B246" t="s">
        <v>454</v>
      </c>
      <c r="C246">
        <v>0</v>
      </c>
      <c r="D246">
        <v>0</v>
      </c>
      <c r="E246">
        <v>0</v>
      </c>
      <c r="F246">
        <v>0</v>
      </c>
      <c r="H246">
        <v>0</v>
      </c>
      <c r="I246">
        <v>0</v>
      </c>
      <c r="J246">
        <v>0</v>
      </c>
      <c r="K246">
        <v>0</v>
      </c>
      <c r="L246">
        <v>0</v>
      </c>
      <c r="M246">
        <v>0</v>
      </c>
      <c r="N246">
        <v>0</v>
      </c>
    </row>
    <row r="247" spans="1:14">
      <c r="A247" t="s">
        <v>425</v>
      </c>
      <c r="B247" t="s">
        <v>455</v>
      </c>
      <c r="C247">
        <v>0</v>
      </c>
      <c r="D247">
        <v>0</v>
      </c>
      <c r="E247">
        <v>0</v>
      </c>
      <c r="F247">
        <v>0</v>
      </c>
      <c r="H247">
        <v>0</v>
      </c>
      <c r="I247">
        <v>0</v>
      </c>
      <c r="J247">
        <v>0</v>
      </c>
      <c r="K247">
        <v>0</v>
      </c>
      <c r="L247">
        <v>0</v>
      </c>
      <c r="M247">
        <v>0</v>
      </c>
      <c r="N247">
        <v>0</v>
      </c>
    </row>
    <row r="248" spans="1:14">
      <c r="A248" t="s">
        <v>425</v>
      </c>
      <c r="B248" t="s">
        <v>456</v>
      </c>
      <c r="C248">
        <v>0</v>
      </c>
      <c r="D248">
        <v>0</v>
      </c>
      <c r="E248">
        <v>0</v>
      </c>
      <c r="F248">
        <v>0</v>
      </c>
      <c r="H248">
        <v>0</v>
      </c>
      <c r="I248">
        <v>0</v>
      </c>
      <c r="J248">
        <v>0</v>
      </c>
      <c r="K248">
        <v>0</v>
      </c>
      <c r="L248">
        <v>0</v>
      </c>
      <c r="M248">
        <v>0</v>
      </c>
      <c r="N248">
        <v>0</v>
      </c>
    </row>
    <row r="249" spans="1:14">
      <c r="A249" t="s">
        <v>425</v>
      </c>
      <c r="B249" t="s">
        <v>457</v>
      </c>
      <c r="C249">
        <v>0</v>
      </c>
      <c r="D249">
        <v>0</v>
      </c>
      <c r="E249">
        <v>0</v>
      </c>
      <c r="F249">
        <v>0</v>
      </c>
      <c r="H249">
        <v>0</v>
      </c>
      <c r="I249">
        <v>0</v>
      </c>
      <c r="J249">
        <v>0</v>
      </c>
      <c r="K249">
        <v>0</v>
      </c>
      <c r="L249">
        <v>0</v>
      </c>
      <c r="M249">
        <v>0</v>
      </c>
      <c r="N249">
        <v>0</v>
      </c>
    </row>
    <row r="250" spans="1:14">
      <c r="A250" t="s">
        <v>425</v>
      </c>
      <c r="B250" t="s">
        <v>458</v>
      </c>
      <c r="C250">
        <v>0</v>
      </c>
      <c r="D250">
        <v>0</v>
      </c>
      <c r="E250">
        <v>0</v>
      </c>
      <c r="F250">
        <v>0</v>
      </c>
      <c r="H250">
        <v>0</v>
      </c>
      <c r="I250">
        <v>0</v>
      </c>
      <c r="J250">
        <v>0</v>
      </c>
      <c r="K250">
        <v>0</v>
      </c>
      <c r="L250">
        <v>0</v>
      </c>
      <c r="M250">
        <v>0</v>
      </c>
      <c r="N250">
        <v>0</v>
      </c>
    </row>
    <row r="251" spans="1:14">
      <c r="A251" t="s">
        <v>425</v>
      </c>
      <c r="B251" t="s">
        <v>638</v>
      </c>
      <c r="C251">
        <v>0</v>
      </c>
      <c r="D251">
        <v>0</v>
      </c>
      <c r="E251">
        <v>0</v>
      </c>
      <c r="F251">
        <v>0</v>
      </c>
      <c r="H251">
        <v>0</v>
      </c>
      <c r="I251">
        <v>0</v>
      </c>
      <c r="J251">
        <v>0</v>
      </c>
      <c r="K251">
        <v>0</v>
      </c>
      <c r="L251">
        <v>0</v>
      </c>
      <c r="M251">
        <v>0</v>
      </c>
      <c r="N251">
        <v>0</v>
      </c>
    </row>
    <row r="252" spans="1:14">
      <c r="A252" t="s">
        <v>425</v>
      </c>
      <c r="B252" t="s">
        <v>639</v>
      </c>
      <c r="C252">
        <v>0</v>
      </c>
      <c r="D252">
        <v>0</v>
      </c>
      <c r="E252">
        <v>0</v>
      </c>
      <c r="F252">
        <v>0</v>
      </c>
      <c r="H252">
        <v>0</v>
      </c>
      <c r="I252">
        <v>0</v>
      </c>
      <c r="J252">
        <v>0</v>
      </c>
      <c r="K252">
        <v>0</v>
      </c>
      <c r="L252">
        <v>0</v>
      </c>
      <c r="M252">
        <v>0</v>
      </c>
      <c r="N252">
        <v>0</v>
      </c>
    </row>
    <row r="253" spans="1:14">
      <c r="A253" t="s">
        <v>425</v>
      </c>
      <c r="B253" t="s">
        <v>460</v>
      </c>
      <c r="C253">
        <v>0</v>
      </c>
      <c r="D253">
        <v>0</v>
      </c>
      <c r="E253">
        <v>0</v>
      </c>
      <c r="F253">
        <v>0</v>
      </c>
      <c r="H253">
        <v>0</v>
      </c>
      <c r="I253">
        <v>0</v>
      </c>
      <c r="J253">
        <v>0</v>
      </c>
      <c r="K253">
        <v>0</v>
      </c>
      <c r="L253">
        <v>0</v>
      </c>
      <c r="M253">
        <v>0</v>
      </c>
      <c r="N253">
        <v>0</v>
      </c>
    </row>
    <row r="254" spans="1:14">
      <c r="A254" t="s">
        <v>425</v>
      </c>
      <c r="B254" t="s">
        <v>461</v>
      </c>
      <c r="C254">
        <v>0</v>
      </c>
      <c r="D254">
        <v>0</v>
      </c>
      <c r="E254">
        <v>0</v>
      </c>
      <c r="F254">
        <v>0</v>
      </c>
      <c r="H254">
        <v>0</v>
      </c>
      <c r="I254">
        <v>0</v>
      </c>
      <c r="J254">
        <v>0</v>
      </c>
      <c r="K254">
        <v>0</v>
      </c>
      <c r="L254">
        <v>0</v>
      </c>
      <c r="M254">
        <v>0</v>
      </c>
      <c r="N254">
        <v>0</v>
      </c>
    </row>
    <row r="255" spans="1:14">
      <c r="A255" t="s">
        <v>425</v>
      </c>
      <c r="B255" t="s">
        <v>462</v>
      </c>
      <c r="C255">
        <v>0</v>
      </c>
      <c r="D255">
        <v>0</v>
      </c>
      <c r="E255">
        <v>0</v>
      </c>
      <c r="F255">
        <v>0</v>
      </c>
      <c r="H255">
        <v>0</v>
      </c>
      <c r="I255">
        <v>0</v>
      </c>
      <c r="J255">
        <v>0</v>
      </c>
      <c r="K255">
        <v>0</v>
      </c>
      <c r="L255">
        <v>0</v>
      </c>
      <c r="M255">
        <v>0</v>
      </c>
      <c r="N255">
        <v>0</v>
      </c>
    </row>
    <row r="256" spans="1:14">
      <c r="A256" t="s">
        <v>425</v>
      </c>
      <c r="B256" t="s">
        <v>463</v>
      </c>
      <c r="C256">
        <v>0</v>
      </c>
      <c r="D256">
        <v>0</v>
      </c>
      <c r="E256">
        <v>0</v>
      </c>
      <c r="F256">
        <v>0</v>
      </c>
      <c r="H256">
        <v>0</v>
      </c>
      <c r="I256">
        <v>0</v>
      </c>
      <c r="J256">
        <v>0</v>
      </c>
      <c r="K256">
        <v>0</v>
      </c>
      <c r="L256">
        <v>0</v>
      </c>
      <c r="M256">
        <v>0</v>
      </c>
      <c r="N256">
        <v>0</v>
      </c>
    </row>
    <row r="257" spans="1:14">
      <c r="A257" t="s">
        <v>425</v>
      </c>
      <c r="B257" t="s">
        <v>464</v>
      </c>
      <c r="C257">
        <v>0</v>
      </c>
      <c r="D257">
        <v>0</v>
      </c>
      <c r="E257">
        <v>0</v>
      </c>
      <c r="F257">
        <v>0</v>
      </c>
      <c r="H257">
        <v>0</v>
      </c>
      <c r="I257">
        <v>0</v>
      </c>
      <c r="J257">
        <v>0</v>
      </c>
      <c r="K257">
        <v>0</v>
      </c>
      <c r="L257">
        <v>0</v>
      </c>
      <c r="M257">
        <v>0</v>
      </c>
      <c r="N257">
        <v>0</v>
      </c>
    </row>
    <row r="258" spans="1:14">
      <c r="A258" t="s">
        <v>425</v>
      </c>
      <c r="B258" t="s">
        <v>465</v>
      </c>
      <c r="C258">
        <v>0</v>
      </c>
      <c r="D258">
        <v>0</v>
      </c>
      <c r="E258">
        <v>0</v>
      </c>
      <c r="F258">
        <v>0</v>
      </c>
      <c r="H258">
        <v>0</v>
      </c>
      <c r="I258">
        <v>0</v>
      </c>
      <c r="J258">
        <v>0</v>
      </c>
      <c r="K258">
        <v>0</v>
      </c>
      <c r="L258">
        <v>0</v>
      </c>
      <c r="M258">
        <v>0</v>
      </c>
      <c r="N258">
        <v>0</v>
      </c>
    </row>
    <row r="259" spans="1:14">
      <c r="A259" t="s">
        <v>425</v>
      </c>
      <c r="B259" t="s">
        <v>466</v>
      </c>
      <c r="C259">
        <v>0</v>
      </c>
      <c r="D259">
        <v>0</v>
      </c>
      <c r="E259">
        <v>0</v>
      </c>
      <c r="F259">
        <v>0</v>
      </c>
      <c r="H259">
        <v>0</v>
      </c>
      <c r="I259">
        <v>0</v>
      </c>
      <c r="J259">
        <v>0</v>
      </c>
      <c r="K259">
        <v>0</v>
      </c>
      <c r="L259">
        <v>0</v>
      </c>
      <c r="M259">
        <v>0</v>
      </c>
      <c r="N259">
        <v>0</v>
      </c>
    </row>
    <row r="260" spans="1:14">
      <c r="A260" t="s">
        <v>425</v>
      </c>
      <c r="B260" t="s">
        <v>467</v>
      </c>
      <c r="C260">
        <v>0</v>
      </c>
      <c r="D260">
        <v>0</v>
      </c>
      <c r="E260">
        <v>0</v>
      </c>
      <c r="F260">
        <v>0</v>
      </c>
      <c r="H260">
        <v>0</v>
      </c>
      <c r="I260">
        <v>0</v>
      </c>
      <c r="J260">
        <v>0</v>
      </c>
      <c r="K260">
        <v>0</v>
      </c>
      <c r="L260">
        <v>0</v>
      </c>
      <c r="M260">
        <v>0</v>
      </c>
      <c r="N260">
        <v>0</v>
      </c>
    </row>
    <row r="261" spans="1:14">
      <c r="A261" t="s">
        <v>425</v>
      </c>
      <c r="B261" t="s">
        <v>468</v>
      </c>
      <c r="C261">
        <v>0</v>
      </c>
      <c r="D261">
        <v>0</v>
      </c>
      <c r="E261">
        <v>0</v>
      </c>
      <c r="F261">
        <v>0</v>
      </c>
      <c r="H261">
        <v>0</v>
      </c>
      <c r="I261">
        <v>0</v>
      </c>
      <c r="J261">
        <v>0</v>
      </c>
      <c r="K261">
        <v>0</v>
      </c>
      <c r="L261">
        <v>0</v>
      </c>
      <c r="M261">
        <v>0</v>
      </c>
      <c r="N261">
        <v>0</v>
      </c>
    </row>
    <row r="262" spans="1:14">
      <c r="A262" t="s">
        <v>425</v>
      </c>
      <c r="B262" t="s">
        <v>469</v>
      </c>
      <c r="C262">
        <v>0</v>
      </c>
      <c r="D262">
        <v>0</v>
      </c>
      <c r="E262">
        <v>0</v>
      </c>
      <c r="F262">
        <v>0</v>
      </c>
      <c r="H262">
        <v>0</v>
      </c>
      <c r="I262">
        <v>0</v>
      </c>
      <c r="J262">
        <v>0</v>
      </c>
      <c r="K262">
        <v>0</v>
      </c>
      <c r="L262">
        <v>0</v>
      </c>
      <c r="M262">
        <v>0</v>
      </c>
      <c r="N262">
        <v>0</v>
      </c>
    </row>
    <row r="263" spans="1:14">
      <c r="A263" t="s">
        <v>425</v>
      </c>
      <c r="B263" t="s">
        <v>470</v>
      </c>
      <c r="C263">
        <v>0</v>
      </c>
      <c r="D263">
        <v>0</v>
      </c>
      <c r="E263">
        <v>0</v>
      </c>
      <c r="F263">
        <v>0</v>
      </c>
      <c r="H263">
        <v>0</v>
      </c>
      <c r="I263">
        <v>0</v>
      </c>
      <c r="J263">
        <v>0</v>
      </c>
      <c r="K263">
        <v>0</v>
      </c>
      <c r="L263">
        <v>0</v>
      </c>
      <c r="M263">
        <v>0</v>
      </c>
      <c r="N263">
        <v>0</v>
      </c>
    </row>
    <row r="264" spans="1:14">
      <c r="A264" t="s">
        <v>425</v>
      </c>
      <c r="B264" t="s">
        <v>471</v>
      </c>
      <c r="C264">
        <v>0</v>
      </c>
      <c r="D264">
        <v>0</v>
      </c>
      <c r="E264">
        <v>0</v>
      </c>
      <c r="F264">
        <v>0</v>
      </c>
      <c r="H264">
        <v>0</v>
      </c>
      <c r="I264">
        <v>0</v>
      </c>
      <c r="J264">
        <v>0</v>
      </c>
      <c r="K264">
        <v>0</v>
      </c>
      <c r="L264">
        <v>0</v>
      </c>
      <c r="M264">
        <v>0</v>
      </c>
      <c r="N264">
        <v>0</v>
      </c>
    </row>
    <row r="265" spans="1:14">
      <c r="A265" t="s">
        <v>425</v>
      </c>
      <c r="B265" t="s">
        <v>472</v>
      </c>
      <c r="C265">
        <v>0</v>
      </c>
      <c r="D265">
        <v>0</v>
      </c>
      <c r="E265">
        <v>0</v>
      </c>
      <c r="F265">
        <v>0</v>
      </c>
      <c r="H265">
        <v>0</v>
      </c>
      <c r="I265">
        <v>0</v>
      </c>
      <c r="J265">
        <v>0</v>
      </c>
      <c r="K265">
        <v>0</v>
      </c>
      <c r="L265">
        <v>0</v>
      </c>
      <c r="M265">
        <v>0</v>
      </c>
      <c r="N265">
        <v>0</v>
      </c>
    </row>
    <row r="266" spans="1:14">
      <c r="A266" t="s">
        <v>425</v>
      </c>
      <c r="B266" t="s">
        <v>473</v>
      </c>
      <c r="C266">
        <v>0</v>
      </c>
      <c r="D266">
        <v>0</v>
      </c>
      <c r="E266">
        <v>0</v>
      </c>
      <c r="F266">
        <v>0</v>
      </c>
      <c r="H266">
        <v>0</v>
      </c>
      <c r="I266">
        <v>0</v>
      </c>
      <c r="J266">
        <v>0</v>
      </c>
      <c r="K266">
        <v>0</v>
      </c>
      <c r="L266">
        <v>0</v>
      </c>
      <c r="M266">
        <v>0</v>
      </c>
      <c r="N266">
        <v>0</v>
      </c>
    </row>
    <row r="267" spans="1:14">
      <c r="A267" t="s">
        <v>425</v>
      </c>
      <c r="B267" t="s">
        <v>474</v>
      </c>
      <c r="C267">
        <v>0</v>
      </c>
      <c r="D267">
        <v>0</v>
      </c>
      <c r="E267">
        <v>0</v>
      </c>
      <c r="F267">
        <v>0</v>
      </c>
      <c r="H267">
        <v>0</v>
      </c>
      <c r="I267">
        <v>0</v>
      </c>
      <c r="J267">
        <v>0</v>
      </c>
      <c r="K267">
        <v>0</v>
      </c>
      <c r="L267">
        <v>0</v>
      </c>
      <c r="M267">
        <v>0</v>
      </c>
      <c r="N267">
        <v>0</v>
      </c>
    </row>
    <row r="268" spans="1:14">
      <c r="A268" t="s">
        <v>425</v>
      </c>
      <c r="B268" t="s">
        <v>475</v>
      </c>
      <c r="C268">
        <v>0</v>
      </c>
      <c r="D268">
        <v>0</v>
      </c>
      <c r="E268">
        <v>0</v>
      </c>
      <c r="F268">
        <v>0</v>
      </c>
      <c r="H268">
        <v>0</v>
      </c>
      <c r="I268">
        <v>0</v>
      </c>
      <c r="J268">
        <v>0</v>
      </c>
      <c r="K268">
        <v>0</v>
      </c>
      <c r="L268">
        <v>0</v>
      </c>
      <c r="M268">
        <v>0</v>
      </c>
      <c r="N268">
        <v>0</v>
      </c>
    </row>
    <row r="269" spans="1:14">
      <c r="A269" t="s">
        <v>425</v>
      </c>
      <c r="B269" t="s">
        <v>476</v>
      </c>
      <c r="C269">
        <v>0</v>
      </c>
      <c r="D269">
        <v>0</v>
      </c>
      <c r="E269">
        <v>0</v>
      </c>
      <c r="F269">
        <v>0</v>
      </c>
      <c r="H269">
        <v>0</v>
      </c>
      <c r="I269">
        <v>0</v>
      </c>
      <c r="J269">
        <v>0</v>
      </c>
      <c r="K269">
        <v>0</v>
      </c>
      <c r="L269">
        <v>0</v>
      </c>
      <c r="M269">
        <v>0</v>
      </c>
      <c r="N269">
        <v>0</v>
      </c>
    </row>
    <row r="270" spans="1:14">
      <c r="A270" t="s">
        <v>425</v>
      </c>
      <c r="B270" t="s">
        <v>477</v>
      </c>
      <c r="C270">
        <v>0</v>
      </c>
      <c r="D270">
        <v>0</v>
      </c>
      <c r="E270">
        <v>0</v>
      </c>
      <c r="F270">
        <v>0</v>
      </c>
      <c r="H270">
        <v>0</v>
      </c>
      <c r="I270">
        <v>0</v>
      </c>
      <c r="J270">
        <v>0</v>
      </c>
      <c r="K270">
        <v>0</v>
      </c>
      <c r="L270">
        <v>0</v>
      </c>
      <c r="M270">
        <v>0</v>
      </c>
      <c r="N270">
        <v>0</v>
      </c>
    </row>
    <row r="271" spans="1:14">
      <c r="A271" t="s">
        <v>425</v>
      </c>
      <c r="B271" t="s">
        <v>478</v>
      </c>
      <c r="C271">
        <v>0</v>
      </c>
      <c r="D271">
        <v>0</v>
      </c>
      <c r="E271">
        <v>0</v>
      </c>
      <c r="F271">
        <v>0</v>
      </c>
      <c r="H271">
        <v>0</v>
      </c>
      <c r="I271">
        <v>0</v>
      </c>
      <c r="J271">
        <v>0</v>
      </c>
      <c r="K271">
        <v>0</v>
      </c>
      <c r="L271">
        <v>0</v>
      </c>
      <c r="M271">
        <v>0</v>
      </c>
      <c r="N271">
        <v>0</v>
      </c>
    </row>
    <row r="272" spans="1:14">
      <c r="A272" t="s">
        <v>425</v>
      </c>
      <c r="B272" t="s">
        <v>427</v>
      </c>
      <c r="C272">
        <v>0</v>
      </c>
      <c r="D272">
        <v>0</v>
      </c>
      <c r="E272">
        <v>0</v>
      </c>
      <c r="F272">
        <v>0</v>
      </c>
      <c r="H272">
        <v>0</v>
      </c>
      <c r="I272">
        <v>0</v>
      </c>
      <c r="J272">
        <v>0</v>
      </c>
      <c r="K272">
        <v>0</v>
      </c>
      <c r="L272">
        <v>0</v>
      </c>
      <c r="M272">
        <v>0</v>
      </c>
      <c r="N272">
        <v>0</v>
      </c>
    </row>
    <row r="273" spans="1:14">
      <c r="A273" t="s">
        <v>425</v>
      </c>
      <c r="B273" t="s">
        <v>479</v>
      </c>
      <c r="C273">
        <v>0</v>
      </c>
      <c r="D273">
        <v>0</v>
      </c>
      <c r="E273">
        <v>0</v>
      </c>
      <c r="F273">
        <v>0</v>
      </c>
      <c r="H273">
        <v>0</v>
      </c>
      <c r="I273">
        <v>0</v>
      </c>
      <c r="J273">
        <v>0</v>
      </c>
      <c r="K273">
        <v>0</v>
      </c>
      <c r="L273">
        <v>0</v>
      </c>
      <c r="M273">
        <v>0</v>
      </c>
      <c r="N273">
        <v>0</v>
      </c>
    </row>
    <row r="274" spans="1:14">
      <c r="A274" t="s">
        <v>425</v>
      </c>
      <c r="B274" t="s">
        <v>480</v>
      </c>
      <c r="C274">
        <v>0</v>
      </c>
      <c r="D274">
        <v>0</v>
      </c>
      <c r="E274">
        <v>0</v>
      </c>
      <c r="F274">
        <v>0</v>
      </c>
      <c r="H274">
        <v>0</v>
      </c>
      <c r="I274">
        <v>0</v>
      </c>
      <c r="J274">
        <v>0</v>
      </c>
      <c r="K274">
        <v>0</v>
      </c>
      <c r="L274">
        <v>0</v>
      </c>
      <c r="M274">
        <v>0</v>
      </c>
      <c r="N274">
        <v>0</v>
      </c>
    </row>
    <row r="275" spans="1:14">
      <c r="A275" t="s">
        <v>425</v>
      </c>
      <c r="B275" t="s">
        <v>481</v>
      </c>
      <c r="C275">
        <v>0</v>
      </c>
      <c r="D275">
        <v>0</v>
      </c>
      <c r="E275">
        <v>0</v>
      </c>
      <c r="F275">
        <v>0</v>
      </c>
      <c r="H275">
        <v>0</v>
      </c>
      <c r="I275">
        <v>0</v>
      </c>
      <c r="J275">
        <v>0</v>
      </c>
      <c r="K275">
        <v>0</v>
      </c>
      <c r="L275">
        <v>0</v>
      </c>
      <c r="M275">
        <v>0</v>
      </c>
      <c r="N275">
        <v>0</v>
      </c>
    </row>
    <row r="276" spans="1:14">
      <c r="A276" t="s">
        <v>425</v>
      </c>
      <c r="B276" t="s">
        <v>482</v>
      </c>
      <c r="C276">
        <v>0</v>
      </c>
      <c r="D276">
        <v>0</v>
      </c>
      <c r="E276">
        <v>0</v>
      </c>
      <c r="F276">
        <v>0</v>
      </c>
      <c r="H276">
        <v>0</v>
      </c>
      <c r="I276">
        <v>0</v>
      </c>
      <c r="J276">
        <v>0</v>
      </c>
      <c r="K276">
        <v>0</v>
      </c>
      <c r="L276">
        <v>0</v>
      </c>
      <c r="M276">
        <v>0</v>
      </c>
      <c r="N276">
        <v>0</v>
      </c>
    </row>
    <row r="277" spans="1:14">
      <c r="A277" t="s">
        <v>425</v>
      </c>
      <c r="B277" t="s">
        <v>483</v>
      </c>
      <c r="C277">
        <v>0</v>
      </c>
      <c r="D277">
        <v>0</v>
      </c>
      <c r="E277">
        <v>0</v>
      </c>
      <c r="F277">
        <v>0</v>
      </c>
      <c r="H277">
        <v>0</v>
      </c>
      <c r="I277">
        <v>0</v>
      </c>
      <c r="J277">
        <v>0</v>
      </c>
      <c r="K277">
        <v>0</v>
      </c>
      <c r="L277">
        <v>0</v>
      </c>
      <c r="M277">
        <v>0</v>
      </c>
      <c r="N277">
        <v>0</v>
      </c>
    </row>
    <row r="278" spans="1:14">
      <c r="A278" t="s">
        <v>425</v>
      </c>
      <c r="B278" t="s">
        <v>484</v>
      </c>
      <c r="C278">
        <v>0</v>
      </c>
      <c r="D278">
        <v>0</v>
      </c>
      <c r="E278">
        <v>0</v>
      </c>
      <c r="F278">
        <v>0</v>
      </c>
      <c r="H278">
        <v>0</v>
      </c>
      <c r="I278">
        <v>0</v>
      </c>
      <c r="J278">
        <v>0</v>
      </c>
      <c r="K278">
        <v>0</v>
      </c>
      <c r="L278">
        <v>0</v>
      </c>
      <c r="M278">
        <v>0</v>
      </c>
      <c r="N278">
        <v>0</v>
      </c>
    </row>
    <row r="279" spans="1:14">
      <c r="A279" t="s">
        <v>425</v>
      </c>
      <c r="B279" t="s">
        <v>485</v>
      </c>
      <c r="C279">
        <v>0.21</v>
      </c>
      <c r="D279">
        <v>0</v>
      </c>
      <c r="E279">
        <v>4</v>
      </c>
      <c r="F279">
        <v>2</v>
      </c>
      <c r="H279">
        <v>0</v>
      </c>
      <c r="I279">
        <v>0</v>
      </c>
      <c r="J279">
        <v>0</v>
      </c>
      <c r="K279">
        <v>0</v>
      </c>
      <c r="L279">
        <v>0</v>
      </c>
      <c r="M279">
        <v>0</v>
      </c>
      <c r="N279">
        <v>0</v>
      </c>
    </row>
    <row r="280" spans="1:14">
      <c r="A280" t="s">
        <v>425</v>
      </c>
      <c r="B280" t="s">
        <v>487</v>
      </c>
      <c r="C280">
        <v>0</v>
      </c>
      <c r="D280">
        <v>0</v>
      </c>
      <c r="E280">
        <v>0</v>
      </c>
      <c r="F280">
        <v>0</v>
      </c>
      <c r="H280">
        <v>0</v>
      </c>
      <c r="I280">
        <v>0</v>
      </c>
      <c r="J280">
        <v>0</v>
      </c>
      <c r="K280">
        <v>0</v>
      </c>
      <c r="L280">
        <v>0</v>
      </c>
      <c r="M280">
        <v>0</v>
      </c>
      <c r="N280">
        <v>0</v>
      </c>
    </row>
    <row r="281" spans="1:14">
      <c r="A281" t="s">
        <v>425</v>
      </c>
      <c r="B281" t="s">
        <v>488</v>
      </c>
      <c r="C281">
        <v>0</v>
      </c>
      <c r="D281">
        <v>0</v>
      </c>
      <c r="E281">
        <v>0</v>
      </c>
      <c r="F281">
        <v>0</v>
      </c>
      <c r="H281">
        <v>0</v>
      </c>
      <c r="I281">
        <v>0</v>
      </c>
      <c r="J281">
        <v>0</v>
      </c>
      <c r="K281">
        <v>0</v>
      </c>
      <c r="L281">
        <v>0</v>
      </c>
      <c r="M281">
        <v>0</v>
      </c>
      <c r="N281">
        <v>0</v>
      </c>
    </row>
    <row r="282" spans="1:14">
      <c r="A282" t="s">
        <v>425</v>
      </c>
      <c r="B282" t="s">
        <v>489</v>
      </c>
      <c r="C282">
        <v>0</v>
      </c>
      <c r="D282">
        <v>0</v>
      </c>
      <c r="E282">
        <v>0</v>
      </c>
      <c r="F282">
        <v>0</v>
      </c>
      <c r="H282">
        <v>0</v>
      </c>
      <c r="I282">
        <v>0</v>
      </c>
      <c r="J282">
        <v>0</v>
      </c>
      <c r="K282">
        <v>0</v>
      </c>
      <c r="L282">
        <v>0</v>
      </c>
      <c r="M282">
        <v>0</v>
      </c>
      <c r="N282">
        <v>0</v>
      </c>
    </row>
    <row r="283" spans="1:14">
      <c r="A283" t="s">
        <v>425</v>
      </c>
      <c r="B283" t="s">
        <v>490</v>
      </c>
      <c r="C283">
        <v>0</v>
      </c>
      <c r="D283">
        <v>0</v>
      </c>
      <c r="E283">
        <v>0</v>
      </c>
      <c r="F283">
        <v>0</v>
      </c>
      <c r="H283">
        <v>0</v>
      </c>
      <c r="I283">
        <v>0</v>
      </c>
      <c r="J283">
        <v>0</v>
      </c>
      <c r="K283">
        <v>0</v>
      </c>
      <c r="L283">
        <v>0</v>
      </c>
      <c r="M283">
        <v>0</v>
      </c>
      <c r="N283">
        <v>0</v>
      </c>
    </row>
    <row r="284" spans="1:14">
      <c r="A284" t="s">
        <v>425</v>
      </c>
      <c r="B284" t="s">
        <v>491</v>
      </c>
      <c r="C284">
        <v>0</v>
      </c>
      <c r="D284">
        <v>0</v>
      </c>
      <c r="E284">
        <v>0</v>
      </c>
      <c r="F284">
        <v>0</v>
      </c>
      <c r="H284">
        <v>0</v>
      </c>
      <c r="I284">
        <v>0</v>
      </c>
      <c r="J284">
        <v>0</v>
      </c>
      <c r="K284">
        <v>0</v>
      </c>
      <c r="L284">
        <v>0</v>
      </c>
      <c r="M284">
        <v>0</v>
      </c>
      <c r="N284">
        <v>0</v>
      </c>
    </row>
    <row r="285" spans="1:14">
      <c r="A285" t="s">
        <v>425</v>
      </c>
      <c r="B285" t="s">
        <v>492</v>
      </c>
      <c r="C285">
        <v>0.02</v>
      </c>
      <c r="D285">
        <v>0</v>
      </c>
      <c r="E285">
        <v>0</v>
      </c>
      <c r="F285">
        <v>5.75</v>
      </c>
      <c r="H285">
        <v>0</v>
      </c>
      <c r="I285">
        <v>0</v>
      </c>
      <c r="J285">
        <v>0</v>
      </c>
      <c r="K285">
        <v>0</v>
      </c>
      <c r="L285">
        <v>0</v>
      </c>
      <c r="M285">
        <v>0</v>
      </c>
      <c r="N285">
        <v>0</v>
      </c>
    </row>
    <row r="286" spans="1:14">
      <c r="A286" t="s">
        <v>425</v>
      </c>
      <c r="B286" t="s">
        <v>493</v>
      </c>
      <c r="C286">
        <v>0</v>
      </c>
      <c r="D286">
        <v>0</v>
      </c>
      <c r="E286">
        <v>0</v>
      </c>
      <c r="F286">
        <v>0</v>
      </c>
      <c r="H286">
        <v>0</v>
      </c>
      <c r="I286">
        <v>0</v>
      </c>
      <c r="J286">
        <v>0</v>
      </c>
      <c r="K286">
        <v>0</v>
      </c>
      <c r="L286">
        <v>0</v>
      </c>
      <c r="M286">
        <v>0</v>
      </c>
      <c r="N286">
        <v>0</v>
      </c>
    </row>
    <row r="287" spans="1:14">
      <c r="A287" t="s">
        <v>425</v>
      </c>
      <c r="B287" t="s">
        <v>469</v>
      </c>
      <c r="C287">
        <v>0</v>
      </c>
      <c r="D287">
        <v>0</v>
      </c>
      <c r="E287">
        <v>0</v>
      </c>
      <c r="F287">
        <v>0</v>
      </c>
      <c r="H287">
        <v>0</v>
      </c>
      <c r="I287">
        <v>0</v>
      </c>
      <c r="J287">
        <v>0</v>
      </c>
      <c r="K287">
        <v>0</v>
      </c>
      <c r="L287">
        <v>0</v>
      </c>
      <c r="M287">
        <v>0</v>
      </c>
      <c r="N287">
        <v>0</v>
      </c>
    </row>
    <row r="288" spans="1:14">
      <c r="A288" t="s">
        <v>425</v>
      </c>
      <c r="B288" t="s">
        <v>494</v>
      </c>
      <c r="C288">
        <v>0</v>
      </c>
      <c r="D288">
        <v>0</v>
      </c>
      <c r="E288">
        <v>0</v>
      </c>
      <c r="F288">
        <v>0</v>
      </c>
      <c r="H288">
        <v>0</v>
      </c>
      <c r="I288">
        <v>0</v>
      </c>
      <c r="J288">
        <v>0</v>
      </c>
      <c r="K288">
        <v>0</v>
      </c>
      <c r="L288">
        <v>0</v>
      </c>
      <c r="M288">
        <v>0</v>
      </c>
      <c r="N288">
        <v>0</v>
      </c>
    </row>
    <row r="289" spans="1:14">
      <c r="A289" t="s">
        <v>425</v>
      </c>
      <c r="B289" t="s">
        <v>495</v>
      </c>
      <c r="C289">
        <v>0</v>
      </c>
      <c r="D289">
        <v>0</v>
      </c>
      <c r="E289">
        <v>0</v>
      </c>
      <c r="F289">
        <v>0</v>
      </c>
      <c r="H289">
        <v>0</v>
      </c>
      <c r="I289">
        <v>0</v>
      </c>
      <c r="J289">
        <v>0</v>
      </c>
      <c r="K289">
        <v>0</v>
      </c>
      <c r="L289">
        <v>0</v>
      </c>
      <c r="M289">
        <v>0</v>
      </c>
      <c r="N289">
        <v>0</v>
      </c>
    </row>
    <row r="290" spans="1:14">
      <c r="A290" t="s">
        <v>425</v>
      </c>
      <c r="B290" t="s">
        <v>496</v>
      </c>
      <c r="C290">
        <v>0</v>
      </c>
      <c r="D290">
        <v>0</v>
      </c>
      <c r="E290">
        <v>0</v>
      </c>
      <c r="F290">
        <v>0</v>
      </c>
      <c r="H290">
        <v>0</v>
      </c>
      <c r="I290">
        <v>0</v>
      </c>
      <c r="J290">
        <v>0</v>
      </c>
      <c r="K290">
        <v>0</v>
      </c>
      <c r="L290">
        <v>0</v>
      </c>
      <c r="M290">
        <v>0</v>
      </c>
      <c r="N290">
        <v>0</v>
      </c>
    </row>
    <row r="291" spans="1:14">
      <c r="A291" t="s">
        <v>425</v>
      </c>
      <c r="B291" t="s">
        <v>498</v>
      </c>
      <c r="C291">
        <v>0</v>
      </c>
      <c r="D291">
        <v>0</v>
      </c>
      <c r="E291">
        <v>0</v>
      </c>
      <c r="F291">
        <v>0</v>
      </c>
      <c r="H291">
        <v>0</v>
      </c>
      <c r="I291">
        <v>0</v>
      </c>
      <c r="J291">
        <v>0</v>
      </c>
      <c r="K291">
        <v>0</v>
      </c>
      <c r="L291">
        <v>0</v>
      </c>
      <c r="M291">
        <v>0</v>
      </c>
      <c r="N291">
        <v>0</v>
      </c>
    </row>
    <row r="292" spans="1:14">
      <c r="A292" t="s">
        <v>425</v>
      </c>
      <c r="B292" t="s">
        <v>499</v>
      </c>
      <c r="C292">
        <v>0</v>
      </c>
      <c r="D292">
        <v>0</v>
      </c>
      <c r="E292">
        <v>0</v>
      </c>
      <c r="F292">
        <v>0</v>
      </c>
      <c r="H292">
        <v>0</v>
      </c>
      <c r="I292">
        <v>0</v>
      </c>
      <c r="J292">
        <v>0</v>
      </c>
      <c r="K292">
        <v>0</v>
      </c>
      <c r="L292">
        <v>0</v>
      </c>
      <c r="M292">
        <v>0</v>
      </c>
      <c r="N292">
        <v>0</v>
      </c>
    </row>
    <row r="293" spans="1:14">
      <c r="A293" t="s">
        <v>425</v>
      </c>
      <c r="B293" t="s">
        <v>501</v>
      </c>
      <c r="C293">
        <v>0</v>
      </c>
      <c r="D293">
        <v>0</v>
      </c>
      <c r="E293">
        <v>0</v>
      </c>
      <c r="F293">
        <v>0</v>
      </c>
      <c r="H293">
        <v>0</v>
      </c>
      <c r="I293">
        <v>0</v>
      </c>
      <c r="J293">
        <v>0</v>
      </c>
      <c r="K293">
        <v>0</v>
      </c>
      <c r="L293">
        <v>0</v>
      </c>
      <c r="M293">
        <v>0</v>
      </c>
      <c r="N293">
        <v>0</v>
      </c>
    </row>
    <row r="294" spans="1:14">
      <c r="A294" t="s">
        <v>425</v>
      </c>
      <c r="B294" t="s">
        <v>502</v>
      </c>
      <c r="C294">
        <v>0</v>
      </c>
      <c r="D294">
        <v>0</v>
      </c>
      <c r="E294">
        <v>0</v>
      </c>
      <c r="F294">
        <v>0</v>
      </c>
      <c r="H294">
        <v>0</v>
      </c>
      <c r="I294">
        <v>0</v>
      </c>
      <c r="J294">
        <v>0</v>
      </c>
      <c r="K294">
        <v>0</v>
      </c>
      <c r="L294">
        <v>0</v>
      </c>
      <c r="M294">
        <v>0</v>
      </c>
      <c r="N294">
        <v>0</v>
      </c>
    </row>
    <row r="295" spans="1:14">
      <c r="A295" t="s">
        <v>425</v>
      </c>
      <c r="B295" t="s">
        <v>504</v>
      </c>
      <c r="C295">
        <v>0</v>
      </c>
      <c r="D295">
        <v>0</v>
      </c>
      <c r="E295">
        <v>0</v>
      </c>
      <c r="F295">
        <v>0</v>
      </c>
      <c r="H295">
        <v>0</v>
      </c>
      <c r="I295">
        <v>0</v>
      </c>
      <c r="J295">
        <v>0</v>
      </c>
      <c r="K295">
        <v>0</v>
      </c>
      <c r="L295">
        <v>0</v>
      </c>
      <c r="M295">
        <v>0</v>
      </c>
      <c r="N295">
        <v>0</v>
      </c>
    </row>
    <row r="296" spans="1:14">
      <c r="A296" t="s">
        <v>425</v>
      </c>
      <c r="B296" t="s">
        <v>505</v>
      </c>
      <c r="C296">
        <v>0</v>
      </c>
      <c r="D296">
        <v>0</v>
      </c>
      <c r="E296">
        <v>0</v>
      </c>
      <c r="F296">
        <v>0</v>
      </c>
      <c r="H296">
        <v>0</v>
      </c>
      <c r="I296">
        <v>0</v>
      </c>
      <c r="J296">
        <v>0</v>
      </c>
      <c r="K296">
        <v>0</v>
      </c>
      <c r="L296">
        <v>0</v>
      </c>
      <c r="M296">
        <v>0</v>
      </c>
      <c r="N296">
        <v>0</v>
      </c>
    </row>
    <row r="297" spans="1:14">
      <c r="A297" t="s">
        <v>425</v>
      </c>
      <c r="B297" t="s">
        <v>506</v>
      </c>
      <c r="C297">
        <v>0</v>
      </c>
      <c r="D297">
        <v>0</v>
      </c>
      <c r="E297">
        <v>0</v>
      </c>
      <c r="F297">
        <v>0</v>
      </c>
      <c r="H297">
        <v>0</v>
      </c>
      <c r="I297">
        <v>0</v>
      </c>
      <c r="J297">
        <v>0</v>
      </c>
      <c r="K297">
        <v>0</v>
      </c>
      <c r="L297">
        <v>0</v>
      </c>
      <c r="M297">
        <v>0</v>
      </c>
      <c r="N297">
        <v>0</v>
      </c>
    </row>
    <row r="298" spans="1:14">
      <c r="A298" t="s">
        <v>425</v>
      </c>
      <c r="B298" t="s">
        <v>507</v>
      </c>
      <c r="C298">
        <v>0</v>
      </c>
      <c r="D298">
        <v>0</v>
      </c>
      <c r="E298">
        <v>0</v>
      </c>
      <c r="F298">
        <v>0</v>
      </c>
      <c r="H298">
        <v>0</v>
      </c>
      <c r="I298">
        <v>0</v>
      </c>
      <c r="J298">
        <v>0</v>
      </c>
      <c r="K298">
        <v>0</v>
      </c>
      <c r="L298">
        <v>0</v>
      </c>
      <c r="M298">
        <v>0</v>
      </c>
      <c r="N298">
        <v>0</v>
      </c>
    </row>
    <row r="299" spans="1:14">
      <c r="A299" t="s">
        <v>425</v>
      </c>
      <c r="B299" t="s">
        <v>508</v>
      </c>
      <c r="C299">
        <v>0</v>
      </c>
      <c r="D299">
        <v>0</v>
      </c>
      <c r="E299">
        <v>0</v>
      </c>
      <c r="F299">
        <v>0</v>
      </c>
      <c r="H299">
        <v>0</v>
      </c>
      <c r="I299">
        <v>0</v>
      </c>
      <c r="J299">
        <v>0</v>
      </c>
      <c r="K299">
        <v>0</v>
      </c>
      <c r="L299">
        <v>0</v>
      </c>
      <c r="M299">
        <v>0</v>
      </c>
      <c r="N299">
        <v>0</v>
      </c>
    </row>
    <row r="300" spans="1:14">
      <c r="A300" t="s">
        <v>425</v>
      </c>
      <c r="B300" t="s">
        <v>509</v>
      </c>
      <c r="C300">
        <v>0</v>
      </c>
      <c r="D300">
        <v>0</v>
      </c>
      <c r="E300">
        <v>0</v>
      </c>
      <c r="F300">
        <v>0</v>
      </c>
      <c r="H300">
        <v>0</v>
      </c>
      <c r="I300">
        <v>0</v>
      </c>
      <c r="J300">
        <v>0</v>
      </c>
      <c r="K300">
        <v>0</v>
      </c>
      <c r="L300">
        <v>0</v>
      </c>
      <c r="M300">
        <v>0</v>
      </c>
      <c r="N300">
        <v>0</v>
      </c>
    </row>
    <row r="301" spans="1:14">
      <c r="A301" t="s">
        <v>425</v>
      </c>
      <c r="B301" t="s">
        <v>510</v>
      </c>
      <c r="C301">
        <v>0</v>
      </c>
      <c r="D301">
        <v>0</v>
      </c>
      <c r="E301">
        <v>0</v>
      </c>
      <c r="F301">
        <v>0</v>
      </c>
      <c r="H301">
        <v>0</v>
      </c>
      <c r="I301">
        <v>0</v>
      </c>
      <c r="J301">
        <v>0</v>
      </c>
      <c r="K301">
        <v>0</v>
      </c>
      <c r="L301">
        <v>0</v>
      </c>
      <c r="M301">
        <v>0</v>
      </c>
      <c r="N301">
        <v>0</v>
      </c>
    </row>
    <row r="302" spans="1:14">
      <c r="A302" t="s">
        <v>425</v>
      </c>
      <c r="B302" t="s">
        <v>511</v>
      </c>
      <c r="C302">
        <v>0</v>
      </c>
      <c r="D302">
        <v>0</v>
      </c>
      <c r="E302">
        <v>0</v>
      </c>
      <c r="F302">
        <v>0</v>
      </c>
      <c r="H302">
        <v>0</v>
      </c>
      <c r="I302">
        <v>0</v>
      </c>
      <c r="J302">
        <v>0</v>
      </c>
      <c r="K302">
        <v>0</v>
      </c>
      <c r="L302">
        <v>0</v>
      </c>
      <c r="M302">
        <v>0</v>
      </c>
      <c r="N302">
        <v>0</v>
      </c>
    </row>
    <row r="303" spans="1:14">
      <c r="A303" t="s">
        <v>425</v>
      </c>
      <c r="B303" t="s">
        <v>512</v>
      </c>
      <c r="C303">
        <v>0</v>
      </c>
      <c r="D303">
        <v>0</v>
      </c>
      <c r="E303">
        <v>0</v>
      </c>
      <c r="F303">
        <v>0</v>
      </c>
      <c r="H303">
        <v>0</v>
      </c>
      <c r="I303">
        <v>0</v>
      </c>
      <c r="J303">
        <v>0</v>
      </c>
      <c r="K303">
        <v>0</v>
      </c>
      <c r="L303">
        <v>0</v>
      </c>
      <c r="M303">
        <v>0</v>
      </c>
      <c r="N303">
        <v>0</v>
      </c>
    </row>
    <row r="304" spans="1:14">
      <c r="A304" t="s">
        <v>425</v>
      </c>
      <c r="B304" t="s">
        <v>514</v>
      </c>
      <c r="C304">
        <v>0</v>
      </c>
      <c r="D304">
        <v>0</v>
      </c>
      <c r="E304">
        <v>0</v>
      </c>
      <c r="F304">
        <v>0</v>
      </c>
      <c r="H304">
        <v>0</v>
      </c>
      <c r="I304">
        <v>0</v>
      </c>
      <c r="J304">
        <v>0</v>
      </c>
      <c r="K304">
        <v>0</v>
      </c>
      <c r="L304">
        <v>0</v>
      </c>
      <c r="M304">
        <v>0</v>
      </c>
      <c r="N304">
        <v>0</v>
      </c>
    </row>
    <row r="305" spans="1:14">
      <c r="A305" t="s">
        <v>425</v>
      </c>
      <c r="B305" t="s">
        <v>516</v>
      </c>
      <c r="C305">
        <v>0</v>
      </c>
      <c r="D305">
        <v>0</v>
      </c>
      <c r="E305">
        <v>0</v>
      </c>
      <c r="F305">
        <v>0</v>
      </c>
      <c r="H305">
        <v>0</v>
      </c>
      <c r="I305">
        <v>0</v>
      </c>
      <c r="J305">
        <v>0</v>
      </c>
      <c r="K305">
        <v>0</v>
      </c>
      <c r="L305">
        <v>0</v>
      </c>
      <c r="M305">
        <v>0</v>
      </c>
      <c r="N305">
        <v>0</v>
      </c>
    </row>
    <row r="306" spans="1:14">
      <c r="A306" t="s">
        <v>425</v>
      </c>
      <c r="B306" t="s">
        <v>517</v>
      </c>
      <c r="C306">
        <v>0</v>
      </c>
      <c r="D306">
        <v>0</v>
      </c>
      <c r="E306">
        <v>0</v>
      </c>
      <c r="F306">
        <v>0</v>
      </c>
      <c r="H306">
        <v>0</v>
      </c>
      <c r="I306">
        <v>0</v>
      </c>
      <c r="J306">
        <v>0</v>
      </c>
      <c r="K306">
        <v>0</v>
      </c>
      <c r="L306">
        <v>0</v>
      </c>
      <c r="M306">
        <v>0</v>
      </c>
      <c r="N306">
        <v>0</v>
      </c>
    </row>
    <row r="307" spans="1:14">
      <c r="A307" t="s">
        <v>425</v>
      </c>
      <c r="B307" t="s">
        <v>640</v>
      </c>
      <c r="C307">
        <v>0</v>
      </c>
      <c r="D307">
        <v>0</v>
      </c>
      <c r="E307">
        <v>0</v>
      </c>
      <c r="F307">
        <v>0</v>
      </c>
      <c r="H307">
        <v>0</v>
      </c>
      <c r="I307">
        <v>0</v>
      </c>
      <c r="J307">
        <v>0</v>
      </c>
      <c r="K307">
        <v>0</v>
      </c>
      <c r="L307">
        <v>0</v>
      </c>
      <c r="M307">
        <v>0</v>
      </c>
      <c r="N307">
        <v>0</v>
      </c>
    </row>
    <row r="308" spans="1:14">
      <c r="A308" t="s">
        <v>425</v>
      </c>
      <c r="B308" t="s">
        <v>520</v>
      </c>
      <c r="C308">
        <v>0</v>
      </c>
      <c r="D308">
        <v>0</v>
      </c>
      <c r="E308">
        <v>0</v>
      </c>
      <c r="F308">
        <v>0</v>
      </c>
      <c r="H308">
        <v>0</v>
      </c>
      <c r="I308">
        <v>0</v>
      </c>
      <c r="J308">
        <v>0</v>
      </c>
      <c r="K308">
        <v>0</v>
      </c>
      <c r="L308">
        <v>0</v>
      </c>
      <c r="M308">
        <v>0</v>
      </c>
      <c r="N308">
        <v>0</v>
      </c>
    </row>
    <row r="309" spans="1:14">
      <c r="A309" t="s">
        <v>425</v>
      </c>
      <c r="B309" t="s">
        <v>521</v>
      </c>
      <c r="C309">
        <v>0</v>
      </c>
      <c r="D309">
        <v>0</v>
      </c>
      <c r="E309">
        <v>0</v>
      </c>
      <c r="F309">
        <v>0</v>
      </c>
      <c r="H309">
        <v>0</v>
      </c>
      <c r="I309">
        <v>0</v>
      </c>
      <c r="J309">
        <v>0</v>
      </c>
      <c r="K309">
        <v>0</v>
      </c>
      <c r="L309">
        <v>0</v>
      </c>
      <c r="M309">
        <v>0</v>
      </c>
      <c r="N309">
        <v>0</v>
      </c>
    </row>
    <row r="310" spans="1:14">
      <c r="A310" t="s">
        <v>425</v>
      </c>
      <c r="B310" t="s">
        <v>522</v>
      </c>
      <c r="C310">
        <v>0</v>
      </c>
      <c r="D310">
        <v>0</v>
      </c>
      <c r="E310">
        <v>0</v>
      </c>
      <c r="F310">
        <v>0</v>
      </c>
      <c r="H310">
        <v>0</v>
      </c>
      <c r="I310">
        <v>0</v>
      </c>
      <c r="J310">
        <v>0</v>
      </c>
      <c r="K310">
        <v>0</v>
      </c>
      <c r="L310">
        <v>0</v>
      </c>
      <c r="M310">
        <v>0</v>
      </c>
      <c r="N310">
        <v>0</v>
      </c>
    </row>
    <row r="311" spans="1:14">
      <c r="A311" t="s">
        <v>425</v>
      </c>
      <c r="B311" t="s">
        <v>517</v>
      </c>
      <c r="C311">
        <v>0</v>
      </c>
      <c r="D311">
        <v>0</v>
      </c>
      <c r="E311">
        <v>0</v>
      </c>
      <c r="F311">
        <v>0</v>
      </c>
      <c r="H311">
        <v>0</v>
      </c>
      <c r="I311">
        <v>0</v>
      </c>
      <c r="J311">
        <v>0</v>
      </c>
      <c r="K311">
        <v>0</v>
      </c>
      <c r="L311">
        <v>0</v>
      </c>
      <c r="M311">
        <v>0</v>
      </c>
      <c r="N311">
        <v>0</v>
      </c>
    </row>
    <row r="312" spans="1:14">
      <c r="A312" t="s">
        <v>425</v>
      </c>
      <c r="B312" t="s">
        <v>523</v>
      </c>
      <c r="C312">
        <v>0</v>
      </c>
      <c r="D312">
        <v>0</v>
      </c>
      <c r="E312">
        <v>0</v>
      </c>
      <c r="F312">
        <v>0</v>
      </c>
      <c r="H312">
        <v>0</v>
      </c>
      <c r="I312">
        <v>0</v>
      </c>
      <c r="J312">
        <v>0</v>
      </c>
      <c r="K312">
        <v>0</v>
      </c>
      <c r="L312">
        <v>0</v>
      </c>
      <c r="M312">
        <v>0</v>
      </c>
      <c r="N312">
        <v>0</v>
      </c>
    </row>
    <row r="313" spans="1:14">
      <c r="A313" t="s">
        <v>425</v>
      </c>
      <c r="B313" t="s">
        <v>641</v>
      </c>
      <c r="C313">
        <v>0</v>
      </c>
      <c r="D313">
        <v>0</v>
      </c>
      <c r="E313">
        <v>0</v>
      </c>
      <c r="F313">
        <v>0</v>
      </c>
      <c r="H313">
        <v>0</v>
      </c>
      <c r="I313">
        <v>0</v>
      </c>
      <c r="J313">
        <v>0</v>
      </c>
      <c r="K313">
        <v>0</v>
      </c>
      <c r="L313">
        <v>0</v>
      </c>
      <c r="M313">
        <v>0</v>
      </c>
      <c r="N313">
        <v>0</v>
      </c>
    </row>
    <row r="314" spans="1:14">
      <c r="A314" t="s">
        <v>425</v>
      </c>
      <c r="B314" t="s">
        <v>526</v>
      </c>
      <c r="C314">
        <v>0</v>
      </c>
      <c r="D314">
        <v>0</v>
      </c>
      <c r="E314">
        <v>0</v>
      </c>
      <c r="F314">
        <v>0</v>
      </c>
      <c r="H314">
        <v>0</v>
      </c>
      <c r="I314">
        <v>0</v>
      </c>
      <c r="J314">
        <v>0</v>
      </c>
      <c r="K314">
        <v>0</v>
      </c>
      <c r="L314">
        <v>0</v>
      </c>
      <c r="M314">
        <v>0</v>
      </c>
      <c r="N314">
        <v>0</v>
      </c>
    </row>
    <row r="315" spans="1:14">
      <c r="A315" t="s">
        <v>425</v>
      </c>
      <c r="B315" t="s">
        <v>527</v>
      </c>
      <c r="C315">
        <v>0</v>
      </c>
      <c r="D315">
        <v>0</v>
      </c>
      <c r="E315">
        <v>0</v>
      </c>
      <c r="F315">
        <v>0</v>
      </c>
      <c r="H315">
        <v>0</v>
      </c>
      <c r="I315">
        <v>0</v>
      </c>
      <c r="J315">
        <v>0</v>
      </c>
      <c r="K315">
        <v>0</v>
      </c>
      <c r="L315">
        <v>0</v>
      </c>
      <c r="M315">
        <v>0</v>
      </c>
      <c r="N315">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67"/>
  <sheetViews>
    <sheetView workbookViewId="0">
      <pane xSplit="1" ySplit="1" topLeftCell="B2" activePane="bottomRight" state="frozen"/>
      <selection pane="topRight" activeCell="B1" sqref="B1"/>
      <selection pane="bottomLeft" activeCell="A2" sqref="A2"/>
      <selection pane="bottomRight" activeCell="AE50" sqref="AE50"/>
    </sheetView>
  </sheetViews>
  <sheetFormatPr defaultColWidth="8.81640625" defaultRowHeight="14.5"/>
  <cols>
    <col min="1" max="1" width="12.1796875" bestFit="1" customWidth="1"/>
    <col min="2" max="2" width="102.453125" customWidth="1"/>
    <col min="3" max="3" width="11" bestFit="1" customWidth="1"/>
    <col min="4" max="4" width="10" bestFit="1" customWidth="1"/>
    <col min="5" max="5" width="12.453125" bestFit="1" customWidth="1"/>
    <col min="6" max="6" width="11.453125" bestFit="1" customWidth="1"/>
    <col min="7" max="7" width="16.81640625" bestFit="1" customWidth="1"/>
    <col min="8" max="8" width="15.7265625" bestFit="1" customWidth="1"/>
    <col min="9" max="9" width="14.7265625" bestFit="1" customWidth="1"/>
    <col min="10" max="10" width="20" bestFit="1" customWidth="1"/>
    <col min="11" max="11" width="12.26953125" bestFit="1" customWidth="1"/>
    <col min="12" max="12" width="11.26953125" bestFit="1" customWidth="1"/>
    <col min="13" max="13" width="16.7265625" bestFit="1" customWidth="1"/>
    <col min="14" max="14" width="31.26953125" bestFit="1" customWidth="1"/>
    <col min="15" max="15" width="30.26953125" bestFit="1" customWidth="1"/>
    <col min="16" max="16" width="35.7265625" bestFit="1" customWidth="1"/>
    <col min="17" max="17" width="11.7265625" bestFit="1" customWidth="1"/>
    <col min="18" max="18" width="10.7265625" bestFit="1" customWidth="1"/>
    <col min="19" max="19" width="15.81640625" bestFit="1" customWidth="1"/>
    <col min="20" max="20" width="14.81640625" bestFit="1" customWidth="1"/>
    <col min="21" max="21" width="13.81640625" bestFit="1" customWidth="1"/>
    <col min="22" max="22" width="19.1796875" bestFit="1" customWidth="1"/>
    <col min="23" max="23" width="10.26953125" bestFit="1" customWidth="1"/>
    <col min="24" max="24" width="19.1796875" bestFit="1" customWidth="1"/>
    <col min="25" max="25" width="18.1796875" bestFit="1" customWidth="1"/>
    <col min="26" max="26" width="18.7265625" bestFit="1" customWidth="1"/>
    <col min="27" max="27" width="23.453125" bestFit="1" customWidth="1"/>
    <col min="28" max="28" width="16.26953125" bestFit="1" customWidth="1"/>
    <col min="29" max="29" width="11" bestFit="1" customWidth="1"/>
    <col min="30" max="30" width="10" bestFit="1" customWidth="1"/>
    <col min="31" max="31" width="9.26953125" bestFit="1" customWidth="1"/>
    <col min="32" max="32" width="8.26953125" bestFit="1" customWidth="1"/>
  </cols>
  <sheetData>
    <row r="1" spans="1:36">
      <c r="A1" s="1" t="s">
        <v>161</v>
      </c>
      <c r="B1" s="1" t="s">
        <v>402</v>
      </c>
      <c r="C1" s="1" t="s">
        <v>642</v>
      </c>
      <c r="D1" s="1" t="s">
        <v>643</v>
      </c>
      <c r="E1" s="1" t="s">
        <v>644</v>
      </c>
      <c r="F1" s="1" t="s">
        <v>645</v>
      </c>
      <c r="G1" s="1" t="s">
        <v>646</v>
      </c>
      <c r="H1" s="1" t="s">
        <v>373</v>
      </c>
      <c r="I1" s="1" t="s">
        <v>374</v>
      </c>
      <c r="J1" s="1" t="s">
        <v>375</v>
      </c>
      <c r="K1" s="1" t="s">
        <v>647</v>
      </c>
      <c r="L1" s="1" t="s">
        <v>648</v>
      </c>
      <c r="M1" s="1" t="s">
        <v>649</v>
      </c>
      <c r="N1" s="1" t="s">
        <v>650</v>
      </c>
      <c r="O1" s="1" t="s">
        <v>651</v>
      </c>
      <c r="P1" s="1" t="s">
        <v>652</v>
      </c>
      <c r="Q1" s="1" t="s">
        <v>376</v>
      </c>
      <c r="R1" s="1" t="s">
        <v>377</v>
      </c>
      <c r="S1" s="1" t="s">
        <v>378</v>
      </c>
      <c r="T1" s="1" t="s">
        <v>370</v>
      </c>
      <c r="U1" s="1" t="s">
        <v>371</v>
      </c>
      <c r="V1" s="1" t="s">
        <v>372</v>
      </c>
      <c r="W1" s="1" t="s">
        <v>653</v>
      </c>
      <c r="X1" s="1" t="s">
        <v>538</v>
      </c>
      <c r="Y1" s="1" t="s">
        <v>539</v>
      </c>
      <c r="Z1" s="1" t="s">
        <v>540</v>
      </c>
      <c r="AA1" s="1" t="s">
        <v>541</v>
      </c>
      <c r="AB1" s="1" t="s">
        <v>542</v>
      </c>
      <c r="AC1" s="1" t="s">
        <v>654</v>
      </c>
      <c r="AD1" s="1" t="s">
        <v>655</v>
      </c>
      <c r="AE1" s="1" t="s">
        <v>545</v>
      </c>
      <c r="AF1" s="1" t="s">
        <v>546</v>
      </c>
      <c r="AG1" s="1" t="s">
        <v>547</v>
      </c>
      <c r="AH1" s="1" t="s">
        <v>548</v>
      </c>
      <c r="AI1" s="1" t="s">
        <v>549</v>
      </c>
      <c r="AJ1" s="1" t="s">
        <v>550</v>
      </c>
    </row>
    <row r="2" spans="1:36">
      <c r="A2" t="s">
        <v>47</v>
      </c>
      <c r="B2" t="s">
        <v>109</v>
      </c>
      <c r="C2">
        <v>0</v>
      </c>
      <c r="D2">
        <v>0</v>
      </c>
      <c r="E2">
        <v>0</v>
      </c>
      <c r="F2">
        <v>0</v>
      </c>
      <c r="G2">
        <v>0</v>
      </c>
      <c r="H2">
        <v>0</v>
      </c>
      <c r="I2">
        <v>0</v>
      </c>
      <c r="J2">
        <v>0</v>
      </c>
      <c r="K2">
        <v>0</v>
      </c>
      <c r="L2">
        <v>0</v>
      </c>
      <c r="M2">
        <v>0</v>
      </c>
      <c r="N2">
        <v>0</v>
      </c>
      <c r="O2">
        <v>0</v>
      </c>
      <c r="P2">
        <v>0</v>
      </c>
      <c r="Q2">
        <v>0</v>
      </c>
      <c r="R2">
        <v>0</v>
      </c>
      <c r="S2">
        <v>0</v>
      </c>
      <c r="T2">
        <v>0</v>
      </c>
      <c r="U2">
        <v>0</v>
      </c>
      <c r="V2">
        <v>0</v>
      </c>
      <c r="W2">
        <v>0</v>
      </c>
    </row>
    <row r="3" spans="1:36">
      <c r="A3" t="s">
        <v>58</v>
      </c>
      <c r="B3" t="s">
        <v>656</v>
      </c>
      <c r="C3">
        <v>0</v>
      </c>
      <c r="D3">
        <v>0</v>
      </c>
      <c r="E3">
        <v>0</v>
      </c>
      <c r="F3">
        <v>0</v>
      </c>
      <c r="G3">
        <v>0</v>
      </c>
      <c r="H3">
        <v>0</v>
      </c>
      <c r="I3">
        <v>0</v>
      </c>
      <c r="J3">
        <v>0</v>
      </c>
      <c r="K3">
        <v>0</v>
      </c>
      <c r="L3">
        <v>0</v>
      </c>
      <c r="M3">
        <v>0</v>
      </c>
      <c r="N3">
        <v>0</v>
      </c>
      <c r="O3">
        <v>0</v>
      </c>
      <c r="P3">
        <v>0</v>
      </c>
      <c r="Q3">
        <v>0</v>
      </c>
      <c r="R3">
        <v>0</v>
      </c>
      <c r="S3">
        <v>0</v>
      </c>
      <c r="T3">
        <v>0</v>
      </c>
      <c r="U3">
        <v>0</v>
      </c>
      <c r="V3">
        <v>0</v>
      </c>
      <c r="W3">
        <v>0</v>
      </c>
    </row>
    <row r="4" spans="1:36">
      <c r="A4" t="s">
        <v>58</v>
      </c>
      <c r="B4" t="s">
        <v>596</v>
      </c>
      <c r="C4">
        <v>0</v>
      </c>
      <c r="D4">
        <v>0</v>
      </c>
      <c r="E4">
        <v>0</v>
      </c>
      <c r="F4">
        <v>0</v>
      </c>
      <c r="G4">
        <v>0</v>
      </c>
      <c r="H4">
        <v>0</v>
      </c>
      <c r="I4">
        <v>0</v>
      </c>
      <c r="J4">
        <v>0</v>
      </c>
      <c r="K4">
        <v>0</v>
      </c>
      <c r="L4">
        <v>0</v>
      </c>
      <c r="M4">
        <v>0</v>
      </c>
      <c r="N4">
        <v>0</v>
      </c>
      <c r="O4">
        <v>0</v>
      </c>
      <c r="P4">
        <v>0</v>
      </c>
      <c r="Q4">
        <v>0</v>
      </c>
      <c r="R4">
        <v>0</v>
      </c>
      <c r="S4">
        <v>0</v>
      </c>
      <c r="T4">
        <v>38</v>
      </c>
      <c r="U4">
        <v>3</v>
      </c>
      <c r="V4">
        <v>38.375</v>
      </c>
      <c r="W4">
        <v>0</v>
      </c>
      <c r="X4">
        <v>38</v>
      </c>
      <c r="Y4">
        <v>3</v>
      </c>
      <c r="Z4">
        <v>38.375</v>
      </c>
      <c r="AA4">
        <v>38.375</v>
      </c>
      <c r="AB4">
        <v>0</v>
      </c>
      <c r="AC4">
        <v>38</v>
      </c>
      <c r="AD4">
        <v>3</v>
      </c>
    </row>
    <row r="5" spans="1:36">
      <c r="A5" t="s">
        <v>58</v>
      </c>
      <c r="B5" t="s">
        <v>597</v>
      </c>
      <c r="C5">
        <v>0</v>
      </c>
      <c r="D5">
        <v>0</v>
      </c>
      <c r="E5">
        <v>52.5</v>
      </c>
      <c r="F5">
        <v>3</v>
      </c>
      <c r="G5">
        <v>52.875</v>
      </c>
      <c r="H5">
        <v>0</v>
      </c>
      <c r="I5">
        <v>0</v>
      </c>
      <c r="J5">
        <v>0</v>
      </c>
      <c r="K5">
        <v>0</v>
      </c>
      <c r="L5">
        <v>0</v>
      </c>
      <c r="M5">
        <v>0</v>
      </c>
      <c r="N5">
        <v>0</v>
      </c>
      <c r="O5">
        <v>0</v>
      </c>
      <c r="P5">
        <v>0</v>
      </c>
      <c r="Q5">
        <v>0</v>
      </c>
      <c r="R5">
        <v>0</v>
      </c>
      <c r="S5">
        <v>0</v>
      </c>
      <c r="T5">
        <v>0</v>
      </c>
      <c r="U5">
        <v>0</v>
      </c>
      <c r="V5">
        <v>0</v>
      </c>
      <c r="W5">
        <v>0</v>
      </c>
      <c r="X5">
        <v>14.5</v>
      </c>
      <c r="Y5">
        <v>3</v>
      </c>
      <c r="Z5">
        <v>14.875</v>
      </c>
      <c r="AA5">
        <v>38.375</v>
      </c>
      <c r="AB5">
        <v>-23.5</v>
      </c>
      <c r="AC5">
        <v>38</v>
      </c>
      <c r="AD5">
        <v>3</v>
      </c>
      <c r="AE5">
        <v>14.5</v>
      </c>
      <c r="AF5">
        <v>0</v>
      </c>
    </row>
    <row r="6" spans="1:36">
      <c r="A6" t="s">
        <v>58</v>
      </c>
      <c r="B6" t="s">
        <v>598</v>
      </c>
      <c r="C6">
        <v>0</v>
      </c>
      <c r="D6">
        <v>0</v>
      </c>
      <c r="E6">
        <v>0</v>
      </c>
      <c r="F6">
        <v>0</v>
      </c>
      <c r="G6">
        <v>0</v>
      </c>
      <c r="H6">
        <v>0</v>
      </c>
      <c r="I6">
        <v>0</v>
      </c>
      <c r="J6">
        <v>0</v>
      </c>
      <c r="K6">
        <v>0</v>
      </c>
      <c r="L6">
        <v>0</v>
      </c>
      <c r="M6">
        <v>0</v>
      </c>
      <c r="N6">
        <v>0</v>
      </c>
      <c r="O6">
        <v>0</v>
      </c>
      <c r="P6">
        <v>0</v>
      </c>
      <c r="Q6">
        <v>0</v>
      </c>
      <c r="R6">
        <v>0</v>
      </c>
      <c r="S6">
        <v>0</v>
      </c>
      <c r="T6">
        <v>0</v>
      </c>
      <c r="U6">
        <v>0</v>
      </c>
      <c r="V6">
        <v>0</v>
      </c>
      <c r="W6">
        <v>0</v>
      </c>
      <c r="X6">
        <v>0</v>
      </c>
      <c r="Y6">
        <v>2</v>
      </c>
      <c r="Z6">
        <v>0.25</v>
      </c>
      <c r="AA6">
        <v>0.25</v>
      </c>
      <c r="AB6">
        <v>0</v>
      </c>
      <c r="AC6">
        <v>0</v>
      </c>
      <c r="AD6">
        <v>2</v>
      </c>
    </row>
    <row r="7" spans="1:36">
      <c r="A7" t="s">
        <v>58</v>
      </c>
      <c r="B7" t="s">
        <v>579</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row r="8" spans="1:36">
      <c r="A8" t="s">
        <v>58</v>
      </c>
      <c r="B8" t="s">
        <v>579</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6">
      <c r="A9" t="s">
        <v>58</v>
      </c>
      <c r="B9" t="s">
        <v>599</v>
      </c>
      <c r="C9">
        <v>0</v>
      </c>
      <c r="D9">
        <v>0</v>
      </c>
      <c r="E9">
        <v>0</v>
      </c>
      <c r="F9">
        <v>0</v>
      </c>
      <c r="G9">
        <v>0</v>
      </c>
      <c r="H9">
        <v>0</v>
      </c>
      <c r="I9">
        <v>0</v>
      </c>
      <c r="J9">
        <v>0</v>
      </c>
      <c r="K9">
        <v>0</v>
      </c>
      <c r="L9">
        <v>0</v>
      </c>
      <c r="M9">
        <v>0</v>
      </c>
      <c r="N9">
        <v>0</v>
      </c>
      <c r="O9">
        <v>0</v>
      </c>
      <c r="P9">
        <v>0</v>
      </c>
      <c r="Q9">
        <v>0</v>
      </c>
      <c r="R9">
        <v>0</v>
      </c>
      <c r="S9">
        <v>0</v>
      </c>
      <c r="T9">
        <v>0</v>
      </c>
      <c r="U9">
        <v>0</v>
      </c>
      <c r="V9">
        <v>0</v>
      </c>
      <c r="W9">
        <v>0</v>
      </c>
      <c r="X9">
        <v>4</v>
      </c>
      <c r="Y9">
        <v>0</v>
      </c>
      <c r="Z9">
        <v>4</v>
      </c>
      <c r="AA9">
        <v>4</v>
      </c>
      <c r="AB9">
        <v>0</v>
      </c>
      <c r="AC9">
        <v>4</v>
      </c>
      <c r="AD9">
        <v>0</v>
      </c>
    </row>
    <row r="10" spans="1:36">
      <c r="A10" t="s">
        <v>58</v>
      </c>
      <c r="B10" t="s">
        <v>579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6">
      <c r="A11" t="s">
        <v>58</v>
      </c>
      <c r="B11" t="s">
        <v>579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6">
      <c r="A12" t="s">
        <v>58</v>
      </c>
      <c r="B12" t="s">
        <v>600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3</v>
      </c>
      <c r="Z12">
        <v>0.375</v>
      </c>
      <c r="AA12">
        <v>0.375</v>
      </c>
      <c r="AB12">
        <v>0</v>
      </c>
      <c r="AC12">
        <v>0</v>
      </c>
      <c r="AD12">
        <v>3</v>
      </c>
    </row>
    <row r="13" spans="1:36">
      <c r="A13" t="s">
        <v>58</v>
      </c>
      <c r="B13" t="s">
        <v>601</v>
      </c>
      <c r="C13">
        <v>0</v>
      </c>
      <c r="D13">
        <v>0</v>
      </c>
      <c r="E13">
        <v>0</v>
      </c>
      <c r="F13">
        <v>0</v>
      </c>
      <c r="G13">
        <v>0</v>
      </c>
      <c r="H13">
        <v>0</v>
      </c>
      <c r="I13">
        <v>0</v>
      </c>
      <c r="J13">
        <v>0</v>
      </c>
      <c r="K13">
        <v>0</v>
      </c>
      <c r="L13">
        <v>0</v>
      </c>
      <c r="M13">
        <v>0</v>
      </c>
      <c r="N13">
        <v>0</v>
      </c>
      <c r="O13">
        <v>0</v>
      </c>
      <c r="P13">
        <v>0</v>
      </c>
      <c r="Q13">
        <v>19.5</v>
      </c>
      <c r="R13">
        <v>0</v>
      </c>
      <c r="S13">
        <v>19.5</v>
      </c>
      <c r="T13">
        <v>0</v>
      </c>
      <c r="U13">
        <v>0</v>
      </c>
      <c r="V13">
        <v>0</v>
      </c>
      <c r="W13">
        <v>0</v>
      </c>
      <c r="X13">
        <v>19.5</v>
      </c>
      <c r="Y13">
        <v>0</v>
      </c>
      <c r="Z13">
        <v>19.5</v>
      </c>
      <c r="AA13">
        <v>19.5</v>
      </c>
      <c r="AB13">
        <v>0</v>
      </c>
      <c r="AC13">
        <v>19.5</v>
      </c>
      <c r="AD13">
        <v>0</v>
      </c>
    </row>
    <row r="14" spans="1:36">
      <c r="A14" t="s">
        <v>58</v>
      </c>
      <c r="B14" t="s">
        <v>602</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38</v>
      </c>
      <c r="Y14">
        <v>3</v>
      </c>
      <c r="Z14">
        <v>38.375</v>
      </c>
      <c r="AA14">
        <v>38.375</v>
      </c>
      <c r="AB14">
        <v>0</v>
      </c>
      <c r="AC14">
        <v>38</v>
      </c>
      <c r="AD14">
        <v>3</v>
      </c>
    </row>
    <row r="15" spans="1:36">
      <c r="A15" t="s">
        <v>58</v>
      </c>
      <c r="B15" t="s">
        <v>109</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36">
      <c r="A16" t="s">
        <v>59</v>
      </c>
      <c r="B16" t="s">
        <v>603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4</v>
      </c>
      <c r="Y16">
        <v>2</v>
      </c>
      <c r="Z16">
        <v>4.25</v>
      </c>
      <c r="AA16">
        <v>4.25</v>
      </c>
      <c r="AB16">
        <v>0</v>
      </c>
      <c r="AC16">
        <v>4</v>
      </c>
      <c r="AD16">
        <v>2</v>
      </c>
    </row>
    <row r="17" spans="1:32">
      <c r="A17" t="s">
        <v>59</v>
      </c>
      <c r="B17" t="s">
        <v>604</v>
      </c>
      <c r="C17">
        <v>0</v>
      </c>
      <c r="D17">
        <v>0</v>
      </c>
      <c r="E17">
        <v>0</v>
      </c>
      <c r="F17">
        <v>0</v>
      </c>
      <c r="G17">
        <v>0</v>
      </c>
      <c r="H17">
        <v>0</v>
      </c>
      <c r="I17">
        <v>0</v>
      </c>
      <c r="J17">
        <v>0</v>
      </c>
      <c r="K17">
        <v>0</v>
      </c>
      <c r="L17">
        <v>0</v>
      </c>
      <c r="M17">
        <v>0</v>
      </c>
      <c r="N17">
        <v>0</v>
      </c>
      <c r="O17">
        <v>0</v>
      </c>
      <c r="P17">
        <v>0</v>
      </c>
      <c r="Q17">
        <v>0</v>
      </c>
      <c r="R17">
        <v>0</v>
      </c>
      <c r="S17">
        <v>0</v>
      </c>
      <c r="T17">
        <v>184</v>
      </c>
      <c r="U17">
        <v>7</v>
      </c>
      <c r="V17">
        <v>184.875</v>
      </c>
      <c r="W17">
        <v>0</v>
      </c>
      <c r="X17">
        <v>34</v>
      </c>
      <c r="Y17">
        <v>7</v>
      </c>
      <c r="Z17">
        <v>34.875</v>
      </c>
      <c r="AA17">
        <v>150</v>
      </c>
      <c r="AB17">
        <v>-115.125</v>
      </c>
      <c r="AC17">
        <v>150</v>
      </c>
      <c r="AD17">
        <v>0</v>
      </c>
      <c r="AE17">
        <v>34</v>
      </c>
      <c r="AF17">
        <v>7</v>
      </c>
    </row>
    <row r="18" spans="1:32">
      <c r="A18" t="s">
        <v>59</v>
      </c>
      <c r="B18" t="s">
        <v>605</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7</v>
      </c>
      <c r="Z18">
        <v>0.875</v>
      </c>
      <c r="AA18">
        <v>0.875</v>
      </c>
      <c r="AB18">
        <v>0</v>
      </c>
      <c r="AC18">
        <v>0</v>
      </c>
      <c r="AD18">
        <v>7</v>
      </c>
    </row>
    <row r="19" spans="1:32">
      <c r="A19" t="s">
        <v>59</v>
      </c>
      <c r="B19" t="s">
        <v>606</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150</v>
      </c>
      <c r="Y19">
        <v>0</v>
      </c>
      <c r="Z19">
        <v>150</v>
      </c>
      <c r="AA19">
        <v>150</v>
      </c>
      <c r="AB19">
        <v>0</v>
      </c>
      <c r="AC19">
        <v>150</v>
      </c>
      <c r="AD19">
        <v>0</v>
      </c>
    </row>
    <row r="20" spans="1:32">
      <c r="A20" t="s">
        <v>59</v>
      </c>
      <c r="B20" t="s">
        <v>607</v>
      </c>
      <c r="C20">
        <v>0</v>
      </c>
      <c r="D20">
        <v>0</v>
      </c>
      <c r="E20">
        <v>26</v>
      </c>
      <c r="F20">
        <v>2</v>
      </c>
      <c r="G20">
        <v>26.25</v>
      </c>
      <c r="H20">
        <v>0</v>
      </c>
      <c r="I20">
        <v>0</v>
      </c>
      <c r="J20">
        <v>0</v>
      </c>
      <c r="K20">
        <v>0</v>
      </c>
      <c r="L20">
        <v>0</v>
      </c>
      <c r="M20">
        <v>0</v>
      </c>
      <c r="N20">
        <v>0</v>
      </c>
      <c r="O20">
        <v>0</v>
      </c>
      <c r="P20">
        <v>0</v>
      </c>
      <c r="Q20">
        <v>0</v>
      </c>
      <c r="R20">
        <v>0</v>
      </c>
      <c r="S20">
        <v>0</v>
      </c>
      <c r="T20">
        <v>0</v>
      </c>
      <c r="U20">
        <v>0</v>
      </c>
      <c r="V20">
        <v>0</v>
      </c>
      <c r="W20">
        <v>0</v>
      </c>
      <c r="X20">
        <v>26</v>
      </c>
      <c r="Y20">
        <v>2</v>
      </c>
      <c r="Z20">
        <v>26.25</v>
      </c>
      <c r="AA20">
        <v>26.25</v>
      </c>
      <c r="AB20">
        <v>0</v>
      </c>
      <c r="AC20">
        <v>26</v>
      </c>
      <c r="AD20">
        <v>2</v>
      </c>
    </row>
    <row r="21" spans="1:32">
      <c r="A21" t="s">
        <v>59</v>
      </c>
      <c r="B21" t="s">
        <v>598</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2</v>
      </c>
      <c r="Z21">
        <v>0.25</v>
      </c>
      <c r="AA21">
        <v>0.25</v>
      </c>
      <c r="AB21">
        <v>0</v>
      </c>
      <c r="AC21">
        <v>0</v>
      </c>
      <c r="AD21">
        <v>2</v>
      </c>
    </row>
    <row r="22" spans="1:32">
      <c r="A22" t="s">
        <v>59</v>
      </c>
      <c r="B22" t="s">
        <v>608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4</v>
      </c>
      <c r="Y22">
        <v>2.5</v>
      </c>
      <c r="Z22">
        <v>4.3125</v>
      </c>
      <c r="AA22">
        <v>4.3125</v>
      </c>
      <c r="AB22">
        <v>0</v>
      </c>
      <c r="AC22">
        <v>4</v>
      </c>
      <c r="AD22">
        <v>2.5</v>
      </c>
    </row>
    <row r="23" spans="1:32">
      <c r="A23" t="s">
        <v>59</v>
      </c>
      <c r="B23" t="s">
        <v>609</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3</v>
      </c>
      <c r="Y23">
        <v>6</v>
      </c>
      <c r="Z23">
        <v>3.75</v>
      </c>
      <c r="AA23">
        <v>3.75</v>
      </c>
      <c r="AB23">
        <v>0</v>
      </c>
      <c r="AC23">
        <v>3</v>
      </c>
      <c r="AD23">
        <v>6</v>
      </c>
    </row>
    <row r="24" spans="1:32">
      <c r="A24" t="s">
        <v>59</v>
      </c>
      <c r="B24" t="s">
        <v>610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2</v>
      </c>
      <c r="Y24">
        <v>2</v>
      </c>
      <c r="Z24">
        <v>2.25</v>
      </c>
      <c r="AA24">
        <v>2.25</v>
      </c>
      <c r="AB24">
        <v>0</v>
      </c>
      <c r="AC24">
        <v>2</v>
      </c>
      <c r="AD24">
        <v>2</v>
      </c>
    </row>
    <row r="25" spans="1:32">
      <c r="A25" t="s">
        <v>59</v>
      </c>
      <c r="B25" t="s">
        <v>657</v>
      </c>
      <c r="C25">
        <v>0</v>
      </c>
      <c r="D25">
        <v>0</v>
      </c>
      <c r="E25">
        <v>0</v>
      </c>
      <c r="F25">
        <v>0</v>
      </c>
      <c r="G25">
        <v>0</v>
      </c>
      <c r="H25">
        <v>0</v>
      </c>
      <c r="I25">
        <v>0</v>
      </c>
      <c r="J25">
        <v>0</v>
      </c>
      <c r="K25">
        <v>0</v>
      </c>
      <c r="L25">
        <v>0</v>
      </c>
      <c r="M25">
        <v>0</v>
      </c>
      <c r="N25">
        <v>0</v>
      </c>
      <c r="O25">
        <v>0</v>
      </c>
      <c r="P25">
        <v>0</v>
      </c>
      <c r="Q25">
        <v>0</v>
      </c>
      <c r="R25">
        <v>0</v>
      </c>
      <c r="S25">
        <v>0</v>
      </c>
      <c r="T25">
        <v>0</v>
      </c>
      <c r="U25">
        <v>0</v>
      </c>
      <c r="V25">
        <v>0</v>
      </c>
      <c r="W25">
        <v>0</v>
      </c>
    </row>
    <row r="26" spans="1:32">
      <c r="A26" t="s">
        <v>59</v>
      </c>
      <c r="B26" t="s">
        <v>579</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2">
      <c r="A27" t="s">
        <v>59</v>
      </c>
      <c r="B27" t="s">
        <v>658</v>
      </c>
      <c r="C27">
        <v>0</v>
      </c>
      <c r="D27">
        <v>0</v>
      </c>
      <c r="E27">
        <v>0</v>
      </c>
      <c r="F27">
        <v>0</v>
      </c>
      <c r="G27">
        <v>0</v>
      </c>
      <c r="H27">
        <v>0</v>
      </c>
      <c r="I27">
        <v>0</v>
      </c>
      <c r="J27">
        <v>0</v>
      </c>
      <c r="K27">
        <v>0</v>
      </c>
      <c r="L27">
        <v>0</v>
      </c>
      <c r="M27">
        <v>0</v>
      </c>
      <c r="N27">
        <v>0</v>
      </c>
      <c r="O27">
        <v>0</v>
      </c>
      <c r="P27">
        <v>0</v>
      </c>
      <c r="Q27">
        <v>0</v>
      </c>
      <c r="R27">
        <v>0</v>
      </c>
      <c r="S27">
        <v>0</v>
      </c>
      <c r="T27">
        <v>0</v>
      </c>
      <c r="U27">
        <v>0</v>
      </c>
      <c r="V27">
        <v>0</v>
      </c>
      <c r="W27">
        <v>0</v>
      </c>
    </row>
    <row r="28" spans="1:32">
      <c r="A28" t="s">
        <v>59</v>
      </c>
      <c r="B28" t="s">
        <v>613</v>
      </c>
      <c r="C28">
        <v>0</v>
      </c>
      <c r="D28">
        <v>0</v>
      </c>
      <c r="E28">
        <v>0</v>
      </c>
      <c r="F28">
        <v>0</v>
      </c>
      <c r="G28">
        <v>0</v>
      </c>
      <c r="H28">
        <v>0</v>
      </c>
      <c r="I28">
        <v>0</v>
      </c>
      <c r="J28">
        <v>0</v>
      </c>
      <c r="K28">
        <v>0</v>
      </c>
      <c r="L28">
        <v>0</v>
      </c>
      <c r="M28">
        <v>0</v>
      </c>
      <c r="N28">
        <v>0</v>
      </c>
      <c r="O28">
        <v>0</v>
      </c>
      <c r="P28">
        <v>0</v>
      </c>
      <c r="Q28">
        <v>111</v>
      </c>
      <c r="R28">
        <v>0</v>
      </c>
      <c r="S28">
        <v>111</v>
      </c>
      <c r="T28">
        <v>0</v>
      </c>
      <c r="U28">
        <v>0</v>
      </c>
      <c r="V28">
        <v>0</v>
      </c>
      <c r="W28">
        <v>0</v>
      </c>
      <c r="X28">
        <v>111</v>
      </c>
      <c r="Y28">
        <v>0</v>
      </c>
      <c r="Z28">
        <v>111</v>
      </c>
      <c r="AA28">
        <v>111</v>
      </c>
      <c r="AB28">
        <v>0</v>
      </c>
      <c r="AC28">
        <v>111</v>
      </c>
      <c r="AD28">
        <v>0</v>
      </c>
    </row>
    <row r="29" spans="1:32">
      <c r="A29" t="s">
        <v>59</v>
      </c>
      <c r="B29" t="s">
        <v>614</v>
      </c>
      <c r="C29">
        <v>0</v>
      </c>
      <c r="D29">
        <v>0</v>
      </c>
      <c r="E29">
        <v>0</v>
      </c>
      <c r="F29">
        <v>0</v>
      </c>
      <c r="G29">
        <v>0</v>
      </c>
      <c r="H29">
        <v>0</v>
      </c>
      <c r="I29">
        <v>0</v>
      </c>
      <c r="J29">
        <v>0</v>
      </c>
      <c r="K29">
        <v>0</v>
      </c>
      <c r="L29">
        <v>0</v>
      </c>
      <c r="M29">
        <v>0</v>
      </c>
      <c r="N29">
        <v>0</v>
      </c>
      <c r="O29">
        <v>0</v>
      </c>
      <c r="P29">
        <v>0</v>
      </c>
      <c r="Q29">
        <v>150</v>
      </c>
      <c r="R29">
        <v>0</v>
      </c>
      <c r="S29">
        <v>150</v>
      </c>
      <c r="T29">
        <v>0</v>
      </c>
      <c r="U29">
        <v>0</v>
      </c>
      <c r="V29">
        <v>0</v>
      </c>
      <c r="W29">
        <v>0</v>
      </c>
      <c r="X29">
        <v>150</v>
      </c>
      <c r="Y29">
        <v>5</v>
      </c>
      <c r="Z29">
        <v>150.625</v>
      </c>
      <c r="AA29">
        <v>0.625</v>
      </c>
      <c r="AB29">
        <v>150</v>
      </c>
      <c r="AC29">
        <v>0</v>
      </c>
      <c r="AD29">
        <v>5</v>
      </c>
      <c r="AE29">
        <v>150</v>
      </c>
      <c r="AF29">
        <v>0</v>
      </c>
    </row>
    <row r="30" spans="1:32">
      <c r="A30" t="s">
        <v>59</v>
      </c>
      <c r="B30" t="s">
        <v>615</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2">
      <c r="A31" t="s">
        <v>59</v>
      </c>
      <c r="B31" t="s">
        <v>109</v>
      </c>
      <c r="C31">
        <v>0</v>
      </c>
      <c r="D31">
        <v>0</v>
      </c>
      <c r="E31">
        <v>0</v>
      </c>
      <c r="F31">
        <v>0</v>
      </c>
      <c r="G31">
        <v>0</v>
      </c>
      <c r="H31">
        <v>0</v>
      </c>
      <c r="I31">
        <v>0</v>
      </c>
      <c r="J31">
        <v>0</v>
      </c>
      <c r="K31">
        <v>0</v>
      </c>
      <c r="L31">
        <v>0</v>
      </c>
      <c r="M31">
        <v>0</v>
      </c>
      <c r="N31">
        <v>0</v>
      </c>
      <c r="O31">
        <v>0</v>
      </c>
      <c r="P31">
        <v>0</v>
      </c>
      <c r="Q31">
        <v>0</v>
      </c>
      <c r="R31">
        <v>0</v>
      </c>
      <c r="S31">
        <v>0</v>
      </c>
      <c r="T31">
        <v>0</v>
      </c>
      <c r="U31">
        <v>0</v>
      </c>
      <c r="V31">
        <v>0</v>
      </c>
      <c r="W31">
        <v>0</v>
      </c>
    </row>
    <row r="32" spans="1:32">
      <c r="A32" t="s">
        <v>60</v>
      </c>
      <c r="B32" t="s">
        <v>659</v>
      </c>
      <c r="C32">
        <v>0</v>
      </c>
      <c r="D32">
        <v>0</v>
      </c>
      <c r="E32">
        <v>0</v>
      </c>
      <c r="F32">
        <v>0</v>
      </c>
      <c r="G32">
        <v>0</v>
      </c>
      <c r="H32">
        <v>0</v>
      </c>
      <c r="I32">
        <v>0</v>
      </c>
      <c r="J32">
        <v>0</v>
      </c>
      <c r="K32">
        <v>0</v>
      </c>
      <c r="L32">
        <v>0</v>
      </c>
      <c r="M32">
        <v>0</v>
      </c>
      <c r="N32">
        <v>0</v>
      </c>
      <c r="O32">
        <v>0</v>
      </c>
      <c r="P32">
        <v>0</v>
      </c>
      <c r="Q32">
        <v>0</v>
      </c>
      <c r="R32">
        <v>0</v>
      </c>
      <c r="S32">
        <v>0</v>
      </c>
      <c r="T32">
        <v>0</v>
      </c>
      <c r="U32">
        <v>0</v>
      </c>
      <c r="V32">
        <v>0</v>
      </c>
      <c r="W32">
        <v>0</v>
      </c>
    </row>
    <row r="33" spans="1:30">
      <c r="A33" t="s">
        <v>60</v>
      </c>
      <c r="B33" t="s">
        <v>617</v>
      </c>
      <c r="C33">
        <v>0</v>
      </c>
      <c r="D33">
        <v>0</v>
      </c>
      <c r="E33">
        <v>0</v>
      </c>
      <c r="F33">
        <v>0</v>
      </c>
      <c r="G33">
        <v>0</v>
      </c>
      <c r="H33">
        <v>0</v>
      </c>
      <c r="I33">
        <v>0</v>
      </c>
      <c r="J33">
        <v>0</v>
      </c>
      <c r="K33">
        <v>0</v>
      </c>
      <c r="L33">
        <v>0</v>
      </c>
      <c r="M33">
        <v>0</v>
      </c>
      <c r="N33">
        <v>0</v>
      </c>
      <c r="O33">
        <v>0</v>
      </c>
      <c r="P33">
        <v>0</v>
      </c>
      <c r="Q33">
        <v>0</v>
      </c>
      <c r="R33">
        <v>0</v>
      </c>
      <c r="S33">
        <v>0</v>
      </c>
      <c r="T33">
        <v>116</v>
      </c>
      <c r="U33">
        <v>3</v>
      </c>
      <c r="V33">
        <v>116.375</v>
      </c>
      <c r="W33">
        <v>0</v>
      </c>
      <c r="X33">
        <v>116</v>
      </c>
      <c r="Y33">
        <v>3</v>
      </c>
      <c r="Z33">
        <v>116.375</v>
      </c>
      <c r="AA33">
        <v>116.375</v>
      </c>
      <c r="AB33">
        <v>0</v>
      </c>
      <c r="AC33">
        <v>116</v>
      </c>
      <c r="AD33">
        <v>3</v>
      </c>
    </row>
    <row r="34" spans="1:30">
      <c r="A34" t="s">
        <v>60</v>
      </c>
      <c r="B34" t="s">
        <v>618</v>
      </c>
      <c r="C34">
        <v>0</v>
      </c>
      <c r="D34">
        <v>0</v>
      </c>
      <c r="E34">
        <v>0</v>
      </c>
      <c r="F34">
        <v>0</v>
      </c>
      <c r="G34">
        <v>0</v>
      </c>
      <c r="H34">
        <v>7</v>
      </c>
      <c r="I34">
        <v>3</v>
      </c>
      <c r="J34">
        <v>7.375</v>
      </c>
      <c r="K34">
        <v>0</v>
      </c>
      <c r="L34">
        <v>0</v>
      </c>
      <c r="M34">
        <v>0</v>
      </c>
      <c r="N34">
        <v>0</v>
      </c>
      <c r="O34">
        <v>0</v>
      </c>
      <c r="P34">
        <v>0</v>
      </c>
      <c r="Q34">
        <v>0</v>
      </c>
      <c r="R34">
        <v>0</v>
      </c>
      <c r="S34">
        <v>0</v>
      </c>
      <c r="T34">
        <v>0</v>
      </c>
      <c r="U34">
        <v>0</v>
      </c>
      <c r="V34">
        <v>0</v>
      </c>
      <c r="W34">
        <v>0</v>
      </c>
      <c r="X34">
        <v>7</v>
      </c>
      <c r="Y34">
        <v>3</v>
      </c>
      <c r="Z34">
        <v>7.375</v>
      </c>
      <c r="AA34">
        <v>7.375</v>
      </c>
      <c r="AB34">
        <v>0</v>
      </c>
      <c r="AC34">
        <v>7</v>
      </c>
      <c r="AD34">
        <v>3</v>
      </c>
    </row>
    <row r="35" spans="1:30">
      <c r="A35" t="s">
        <v>60</v>
      </c>
      <c r="B35" t="s">
        <v>619</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123</v>
      </c>
      <c r="Y35">
        <v>6</v>
      </c>
      <c r="Z35">
        <v>123.75</v>
      </c>
      <c r="AA35">
        <v>123.75</v>
      </c>
      <c r="AB35">
        <v>0</v>
      </c>
      <c r="AC35">
        <v>123</v>
      </c>
      <c r="AD35">
        <v>6</v>
      </c>
    </row>
    <row r="36" spans="1:30">
      <c r="A36" t="s">
        <v>60</v>
      </c>
      <c r="B36" t="s">
        <v>620</v>
      </c>
      <c r="C36">
        <v>0</v>
      </c>
      <c r="D36">
        <v>0</v>
      </c>
      <c r="E36">
        <v>38</v>
      </c>
      <c r="F36">
        <v>2</v>
      </c>
      <c r="G36">
        <v>38.25</v>
      </c>
      <c r="H36">
        <v>0</v>
      </c>
      <c r="I36">
        <v>0</v>
      </c>
      <c r="J36">
        <v>0</v>
      </c>
      <c r="K36">
        <v>0</v>
      </c>
      <c r="L36">
        <v>0</v>
      </c>
      <c r="M36">
        <v>0</v>
      </c>
      <c r="N36">
        <v>0</v>
      </c>
      <c r="O36">
        <v>0</v>
      </c>
      <c r="P36">
        <v>0</v>
      </c>
      <c r="Q36">
        <v>0</v>
      </c>
      <c r="R36">
        <v>0</v>
      </c>
      <c r="S36">
        <v>0</v>
      </c>
      <c r="T36">
        <v>0</v>
      </c>
      <c r="U36">
        <v>0</v>
      </c>
      <c r="V36">
        <v>0</v>
      </c>
      <c r="W36">
        <v>0</v>
      </c>
      <c r="X36">
        <v>38</v>
      </c>
      <c r="Y36">
        <v>2</v>
      </c>
      <c r="Z36">
        <v>38.25</v>
      </c>
      <c r="AA36">
        <v>38.25</v>
      </c>
      <c r="AB36">
        <v>0</v>
      </c>
      <c r="AC36">
        <v>38</v>
      </c>
      <c r="AD36">
        <v>2</v>
      </c>
    </row>
    <row r="37" spans="1:30">
      <c r="A37" t="s">
        <v>60</v>
      </c>
      <c r="B37" t="s">
        <v>621</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3</v>
      </c>
      <c r="Z37">
        <v>0.375</v>
      </c>
      <c r="AA37">
        <v>0.375</v>
      </c>
      <c r="AB37">
        <v>0</v>
      </c>
      <c r="AC37">
        <v>0</v>
      </c>
      <c r="AD37">
        <v>3</v>
      </c>
    </row>
    <row r="38" spans="1:30">
      <c r="A38" t="s">
        <v>60</v>
      </c>
      <c r="B38" t="s">
        <v>660</v>
      </c>
      <c r="C38">
        <v>0</v>
      </c>
      <c r="D38">
        <v>0</v>
      </c>
      <c r="E38">
        <v>0</v>
      </c>
      <c r="F38">
        <v>0</v>
      </c>
      <c r="G38">
        <v>0</v>
      </c>
      <c r="H38">
        <v>0</v>
      </c>
      <c r="I38">
        <v>0</v>
      </c>
      <c r="J38">
        <v>0</v>
      </c>
      <c r="K38">
        <v>0</v>
      </c>
      <c r="L38">
        <v>0</v>
      </c>
      <c r="M38">
        <v>0</v>
      </c>
      <c r="N38">
        <v>0</v>
      </c>
      <c r="O38">
        <v>0</v>
      </c>
      <c r="P38">
        <v>0</v>
      </c>
      <c r="Q38">
        <v>0</v>
      </c>
      <c r="R38">
        <v>0</v>
      </c>
      <c r="S38">
        <v>0</v>
      </c>
      <c r="T38">
        <v>0</v>
      </c>
      <c r="U38">
        <v>0</v>
      </c>
      <c r="V38">
        <v>0</v>
      </c>
      <c r="W38">
        <v>0</v>
      </c>
    </row>
    <row r="39" spans="1:30">
      <c r="A39" t="s">
        <v>60</v>
      </c>
      <c r="B39" t="s">
        <v>623</v>
      </c>
      <c r="C39">
        <v>0</v>
      </c>
      <c r="D39">
        <v>0</v>
      </c>
      <c r="E39">
        <v>0</v>
      </c>
      <c r="F39">
        <v>0</v>
      </c>
      <c r="G39">
        <v>0</v>
      </c>
      <c r="H39">
        <v>0</v>
      </c>
      <c r="I39">
        <v>0</v>
      </c>
      <c r="J39">
        <v>0</v>
      </c>
      <c r="K39">
        <v>0</v>
      </c>
      <c r="L39">
        <v>0</v>
      </c>
      <c r="M39">
        <v>0</v>
      </c>
      <c r="N39">
        <v>0</v>
      </c>
      <c r="O39">
        <v>0</v>
      </c>
      <c r="P39">
        <v>0</v>
      </c>
      <c r="Q39">
        <v>85</v>
      </c>
      <c r="R39">
        <v>0</v>
      </c>
      <c r="S39">
        <v>85</v>
      </c>
      <c r="T39">
        <v>0</v>
      </c>
      <c r="U39">
        <v>0</v>
      </c>
      <c r="V39">
        <v>0</v>
      </c>
      <c r="W39">
        <v>0</v>
      </c>
      <c r="X39">
        <v>85</v>
      </c>
      <c r="Y39">
        <v>0</v>
      </c>
      <c r="Z39">
        <v>85</v>
      </c>
      <c r="AA39">
        <v>85</v>
      </c>
      <c r="AB39">
        <v>0</v>
      </c>
      <c r="AC39">
        <v>85</v>
      </c>
      <c r="AD39">
        <v>0</v>
      </c>
    </row>
    <row r="40" spans="1:30">
      <c r="A40" t="s">
        <v>60</v>
      </c>
      <c r="B40" t="s">
        <v>624</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123</v>
      </c>
      <c r="Y40">
        <v>6</v>
      </c>
      <c r="Z40">
        <v>123.75</v>
      </c>
      <c r="AA40">
        <v>123.75</v>
      </c>
      <c r="AB40">
        <v>0</v>
      </c>
      <c r="AC40">
        <v>123</v>
      </c>
      <c r="AD40">
        <v>6</v>
      </c>
    </row>
    <row r="41" spans="1:30">
      <c r="A41" t="s">
        <v>60</v>
      </c>
      <c r="B41" t="s">
        <v>109</v>
      </c>
      <c r="C41">
        <v>0</v>
      </c>
      <c r="D41">
        <v>0</v>
      </c>
      <c r="E41">
        <v>0</v>
      </c>
      <c r="F41">
        <v>0</v>
      </c>
      <c r="G41">
        <v>0</v>
      </c>
      <c r="H41">
        <v>0</v>
      </c>
      <c r="I41">
        <v>0</v>
      </c>
      <c r="J41">
        <v>0</v>
      </c>
      <c r="K41">
        <v>0</v>
      </c>
      <c r="L41">
        <v>0</v>
      </c>
      <c r="M41">
        <v>0</v>
      </c>
      <c r="N41">
        <v>0</v>
      </c>
      <c r="O41">
        <v>0</v>
      </c>
      <c r="P41">
        <v>0</v>
      </c>
      <c r="Q41">
        <v>0</v>
      </c>
      <c r="R41">
        <v>0</v>
      </c>
      <c r="S41">
        <v>0</v>
      </c>
      <c r="T41">
        <v>0</v>
      </c>
      <c r="U41">
        <v>0</v>
      </c>
      <c r="V41">
        <v>0</v>
      </c>
      <c r="W41">
        <v>0</v>
      </c>
    </row>
    <row r="42" spans="1:30">
      <c r="A42" t="s">
        <v>65</v>
      </c>
      <c r="B42" t="s">
        <v>625</v>
      </c>
      <c r="C42">
        <v>0</v>
      </c>
      <c r="D42">
        <v>0</v>
      </c>
      <c r="E42">
        <v>0</v>
      </c>
      <c r="F42">
        <v>0</v>
      </c>
      <c r="G42">
        <v>0</v>
      </c>
      <c r="H42">
        <v>0</v>
      </c>
      <c r="I42">
        <v>0</v>
      </c>
      <c r="J42">
        <v>0</v>
      </c>
      <c r="K42">
        <v>0</v>
      </c>
      <c r="L42">
        <v>0</v>
      </c>
      <c r="M42">
        <v>0</v>
      </c>
      <c r="N42">
        <v>0</v>
      </c>
      <c r="O42">
        <v>0</v>
      </c>
      <c r="P42">
        <v>0</v>
      </c>
      <c r="Q42">
        <v>0</v>
      </c>
      <c r="R42">
        <v>0</v>
      </c>
      <c r="S42">
        <v>0</v>
      </c>
      <c r="T42">
        <v>11</v>
      </c>
      <c r="U42">
        <v>1</v>
      </c>
      <c r="V42">
        <v>11.125</v>
      </c>
      <c r="W42">
        <v>0</v>
      </c>
      <c r="X42">
        <v>11</v>
      </c>
      <c r="Y42">
        <v>1</v>
      </c>
      <c r="Z42">
        <v>11.125</v>
      </c>
      <c r="AA42">
        <v>11.125</v>
      </c>
      <c r="AB42">
        <v>0</v>
      </c>
      <c r="AC42">
        <v>11</v>
      </c>
      <c r="AD42">
        <v>1</v>
      </c>
    </row>
    <row r="43" spans="1:30">
      <c r="A43" t="s">
        <v>65</v>
      </c>
      <c r="B43" t="s">
        <v>626</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11</v>
      </c>
      <c r="Y43">
        <v>1</v>
      </c>
      <c r="Z43">
        <v>11.125</v>
      </c>
      <c r="AA43">
        <v>11.125</v>
      </c>
      <c r="AB43">
        <v>0</v>
      </c>
      <c r="AC43">
        <v>11</v>
      </c>
      <c r="AD43">
        <v>1</v>
      </c>
    </row>
    <row r="44" spans="1:30">
      <c r="A44" t="s">
        <v>65</v>
      </c>
      <c r="B44" t="s">
        <v>627</v>
      </c>
      <c r="C44">
        <v>0</v>
      </c>
      <c r="D44">
        <v>0</v>
      </c>
      <c r="E44">
        <v>3</v>
      </c>
      <c r="F44">
        <v>5</v>
      </c>
      <c r="G44">
        <v>3.625</v>
      </c>
      <c r="H44">
        <v>0</v>
      </c>
      <c r="I44">
        <v>0</v>
      </c>
      <c r="J44">
        <v>0</v>
      </c>
      <c r="K44">
        <v>0</v>
      </c>
      <c r="L44">
        <v>0</v>
      </c>
      <c r="M44">
        <v>0</v>
      </c>
      <c r="N44">
        <v>0</v>
      </c>
      <c r="O44">
        <v>0</v>
      </c>
      <c r="P44">
        <v>0</v>
      </c>
      <c r="Q44">
        <v>0</v>
      </c>
      <c r="R44">
        <v>0</v>
      </c>
      <c r="S44">
        <v>0</v>
      </c>
      <c r="T44">
        <v>0</v>
      </c>
      <c r="U44">
        <v>0</v>
      </c>
      <c r="V44">
        <v>0</v>
      </c>
      <c r="W44">
        <v>0</v>
      </c>
      <c r="X44">
        <v>3</v>
      </c>
      <c r="Y44">
        <v>5</v>
      </c>
      <c r="Z44">
        <v>3.625</v>
      </c>
      <c r="AA44">
        <v>3.625</v>
      </c>
      <c r="AB44">
        <v>0</v>
      </c>
      <c r="AC44">
        <v>3</v>
      </c>
      <c r="AD44">
        <v>5</v>
      </c>
    </row>
    <row r="45" spans="1:30">
      <c r="A45" t="s">
        <v>65</v>
      </c>
      <c r="B45" t="s">
        <v>661</v>
      </c>
      <c r="C45">
        <v>0</v>
      </c>
      <c r="D45">
        <v>0</v>
      </c>
      <c r="E45">
        <v>0</v>
      </c>
      <c r="F45">
        <v>0</v>
      </c>
      <c r="G45">
        <v>0</v>
      </c>
      <c r="H45">
        <v>0</v>
      </c>
      <c r="I45">
        <v>0</v>
      </c>
      <c r="J45">
        <v>0</v>
      </c>
      <c r="K45">
        <v>0</v>
      </c>
      <c r="L45">
        <v>0</v>
      </c>
      <c r="M45">
        <v>0</v>
      </c>
      <c r="N45">
        <v>0</v>
      </c>
      <c r="O45">
        <v>7</v>
      </c>
      <c r="P45">
        <v>0</v>
      </c>
      <c r="Q45">
        <v>0</v>
      </c>
      <c r="R45">
        <v>0</v>
      </c>
      <c r="S45">
        <v>0</v>
      </c>
      <c r="T45">
        <v>0</v>
      </c>
      <c r="U45">
        <v>0</v>
      </c>
      <c r="V45">
        <v>0</v>
      </c>
      <c r="W45">
        <v>0</v>
      </c>
      <c r="X45">
        <v>0</v>
      </c>
      <c r="Y45">
        <v>7</v>
      </c>
      <c r="Z45">
        <f>7/8</f>
        <v>0.875</v>
      </c>
      <c r="AA45">
        <f>7/8</f>
        <v>0.875</v>
      </c>
      <c r="AB45">
        <v>0</v>
      </c>
      <c r="AC45">
        <v>0</v>
      </c>
      <c r="AD45">
        <v>7</v>
      </c>
    </row>
    <row r="46" spans="1:30">
      <c r="A46" t="s">
        <v>65</v>
      </c>
      <c r="B46" t="s">
        <v>662</v>
      </c>
      <c r="C46">
        <v>0</v>
      </c>
      <c r="D46">
        <v>0</v>
      </c>
      <c r="E46">
        <v>0</v>
      </c>
      <c r="F46">
        <v>0</v>
      </c>
      <c r="G46">
        <v>0</v>
      </c>
      <c r="H46">
        <v>0</v>
      </c>
      <c r="I46">
        <v>0</v>
      </c>
      <c r="J46">
        <v>0</v>
      </c>
      <c r="K46">
        <v>0</v>
      </c>
      <c r="L46">
        <v>0</v>
      </c>
      <c r="M46">
        <v>0</v>
      </c>
      <c r="N46">
        <v>0</v>
      </c>
      <c r="O46">
        <v>0</v>
      </c>
      <c r="P46">
        <v>0</v>
      </c>
      <c r="Q46">
        <v>6</v>
      </c>
      <c r="R46">
        <v>5</v>
      </c>
      <c r="S46">
        <f>Q46+5/8</f>
        <v>6.625</v>
      </c>
      <c r="T46">
        <v>0</v>
      </c>
      <c r="U46">
        <v>0</v>
      </c>
      <c r="V46">
        <v>0</v>
      </c>
      <c r="W46">
        <v>0</v>
      </c>
      <c r="X46">
        <v>6</v>
      </c>
      <c r="Y46">
        <v>5</v>
      </c>
      <c r="Z46">
        <f>6+5/8</f>
        <v>6.625</v>
      </c>
      <c r="AA46">
        <f>6+5/8</f>
        <v>6.625</v>
      </c>
      <c r="AB46">
        <v>0</v>
      </c>
      <c r="AC46">
        <v>6</v>
      </c>
      <c r="AD46">
        <v>5</v>
      </c>
    </row>
    <row r="47" spans="1:30">
      <c r="A47" t="s">
        <v>65</v>
      </c>
      <c r="B47" t="s">
        <v>663</v>
      </c>
      <c r="C47">
        <v>0</v>
      </c>
      <c r="D47">
        <v>0</v>
      </c>
      <c r="E47">
        <v>0</v>
      </c>
      <c r="F47">
        <v>0</v>
      </c>
      <c r="G47">
        <v>0</v>
      </c>
      <c r="H47">
        <v>0</v>
      </c>
      <c r="I47">
        <v>0</v>
      </c>
      <c r="J47">
        <v>0</v>
      </c>
      <c r="K47">
        <v>0</v>
      </c>
      <c r="L47">
        <v>0</v>
      </c>
      <c r="M47">
        <v>0</v>
      </c>
      <c r="N47">
        <v>0</v>
      </c>
      <c r="O47">
        <v>0</v>
      </c>
      <c r="P47">
        <v>0</v>
      </c>
      <c r="Q47">
        <v>0</v>
      </c>
      <c r="R47">
        <v>0</v>
      </c>
      <c r="S47">
        <v>0</v>
      </c>
      <c r="T47">
        <v>11</v>
      </c>
      <c r="U47">
        <v>1</v>
      </c>
      <c r="V47">
        <v>0</v>
      </c>
      <c r="W47">
        <v>0</v>
      </c>
      <c r="X47">
        <v>11</v>
      </c>
      <c r="Y47">
        <v>1</v>
      </c>
      <c r="Z47">
        <v>11.125</v>
      </c>
      <c r="AA47">
        <v>11.125</v>
      </c>
      <c r="AB47">
        <v>0</v>
      </c>
      <c r="AC47">
        <v>11</v>
      </c>
      <c r="AD47">
        <v>1</v>
      </c>
    </row>
    <row r="48" spans="1:30">
      <c r="A48" t="s">
        <v>65</v>
      </c>
      <c r="B48" t="s">
        <v>109</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11</v>
      </c>
      <c r="Y48">
        <v>1</v>
      </c>
      <c r="Z48">
        <v>11.125</v>
      </c>
      <c r="AA48">
        <v>11.125</v>
      </c>
      <c r="AB48">
        <v>0</v>
      </c>
      <c r="AC48">
        <v>11</v>
      </c>
      <c r="AD48">
        <v>1</v>
      </c>
    </row>
    <row r="49" spans="1:34">
      <c r="A49" t="s">
        <v>63</v>
      </c>
      <c r="B49" t="s">
        <v>629</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5</v>
      </c>
      <c r="Y49">
        <v>7.5</v>
      </c>
      <c r="Z49">
        <v>5.9375</v>
      </c>
      <c r="AA49">
        <v>5.9375</v>
      </c>
      <c r="AB49">
        <v>0</v>
      </c>
      <c r="AC49">
        <v>5</v>
      </c>
      <c r="AD49">
        <v>7.5</v>
      </c>
    </row>
    <row r="50" spans="1:34">
      <c r="A50" t="s">
        <v>63</v>
      </c>
      <c r="B50" t="s">
        <v>630</v>
      </c>
      <c r="C50">
        <v>0</v>
      </c>
      <c r="D50">
        <v>0</v>
      </c>
      <c r="E50">
        <v>0</v>
      </c>
      <c r="F50">
        <v>0</v>
      </c>
      <c r="G50">
        <v>0</v>
      </c>
      <c r="H50">
        <v>0</v>
      </c>
      <c r="I50">
        <v>0</v>
      </c>
      <c r="J50">
        <v>0</v>
      </c>
      <c r="K50">
        <v>0</v>
      </c>
      <c r="L50">
        <v>0</v>
      </c>
      <c r="M50">
        <v>0</v>
      </c>
      <c r="N50">
        <v>0</v>
      </c>
      <c r="O50">
        <v>0</v>
      </c>
      <c r="P50">
        <v>0</v>
      </c>
      <c r="Q50">
        <v>0</v>
      </c>
      <c r="R50">
        <v>0</v>
      </c>
      <c r="S50">
        <v>0</v>
      </c>
      <c r="T50">
        <v>186</v>
      </c>
      <c r="U50">
        <v>14</v>
      </c>
      <c r="V50">
        <v>187.75</v>
      </c>
      <c r="W50">
        <v>0</v>
      </c>
      <c r="X50">
        <v>93</v>
      </c>
      <c r="Y50">
        <v>7</v>
      </c>
      <c r="Z50">
        <v>93.875</v>
      </c>
      <c r="AA50">
        <v>93.875</v>
      </c>
      <c r="AB50">
        <v>0</v>
      </c>
      <c r="AC50">
        <v>93</v>
      </c>
      <c r="AD50">
        <v>7</v>
      </c>
      <c r="AE50">
        <v>81</v>
      </c>
      <c r="AF50">
        <v>7</v>
      </c>
      <c r="AG50">
        <v>12</v>
      </c>
      <c r="AH50">
        <v>0</v>
      </c>
    </row>
    <row r="51" spans="1:34">
      <c r="A51" t="s">
        <v>63</v>
      </c>
      <c r="B51" t="s">
        <v>631</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93</v>
      </c>
      <c r="Y51">
        <v>7</v>
      </c>
      <c r="Z51">
        <v>93.875</v>
      </c>
      <c r="AA51">
        <v>93.875</v>
      </c>
      <c r="AB51">
        <v>0</v>
      </c>
      <c r="AC51">
        <v>93</v>
      </c>
      <c r="AD51">
        <v>7</v>
      </c>
    </row>
    <row r="52" spans="1:34">
      <c r="A52" t="s">
        <v>63</v>
      </c>
      <c r="B52" t="s">
        <v>632</v>
      </c>
      <c r="C52">
        <v>0</v>
      </c>
      <c r="D52">
        <v>0</v>
      </c>
      <c r="E52">
        <v>30</v>
      </c>
      <c r="F52">
        <v>0</v>
      </c>
      <c r="G52">
        <v>30</v>
      </c>
      <c r="H52">
        <v>0</v>
      </c>
      <c r="I52">
        <v>0</v>
      </c>
      <c r="J52">
        <v>0</v>
      </c>
      <c r="K52">
        <v>0</v>
      </c>
      <c r="L52">
        <v>0</v>
      </c>
      <c r="M52">
        <v>0</v>
      </c>
      <c r="N52">
        <v>0</v>
      </c>
      <c r="O52">
        <v>0</v>
      </c>
      <c r="P52">
        <v>0</v>
      </c>
      <c r="Q52">
        <v>0</v>
      </c>
      <c r="R52">
        <v>0</v>
      </c>
      <c r="S52">
        <v>0</v>
      </c>
      <c r="T52">
        <v>0</v>
      </c>
      <c r="U52">
        <v>0</v>
      </c>
      <c r="V52">
        <v>0</v>
      </c>
      <c r="W52">
        <v>0</v>
      </c>
      <c r="X52">
        <v>30</v>
      </c>
      <c r="Y52">
        <v>0</v>
      </c>
      <c r="Z52">
        <v>30</v>
      </c>
      <c r="AA52">
        <v>30</v>
      </c>
      <c r="AB52">
        <v>0</v>
      </c>
      <c r="AC52">
        <v>30</v>
      </c>
      <c r="AD52">
        <v>0</v>
      </c>
    </row>
    <row r="53" spans="1:34">
      <c r="A53" t="s">
        <v>63</v>
      </c>
      <c r="B53" t="s">
        <v>621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3</v>
      </c>
      <c r="Z53">
        <v>0.375</v>
      </c>
      <c r="AA53">
        <v>0.375</v>
      </c>
      <c r="AB53">
        <v>0</v>
      </c>
      <c r="AC53">
        <v>0</v>
      </c>
      <c r="AD53">
        <v>3</v>
      </c>
    </row>
    <row r="54" spans="1:34">
      <c r="A54" t="s">
        <v>63</v>
      </c>
      <c r="B54" t="s">
        <v>579</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4">
      <c r="A55" t="s">
        <v>63</v>
      </c>
      <c r="B55" t="s">
        <v>579</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4">
      <c r="A56" t="s">
        <v>63</v>
      </c>
      <c r="B56" t="s">
        <v>579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4">
      <c r="A57" t="s">
        <v>63</v>
      </c>
      <c r="B57" t="s">
        <v>633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5</v>
      </c>
      <c r="Z57">
        <v>0.625</v>
      </c>
      <c r="AA57">
        <v>0.625</v>
      </c>
      <c r="AB57">
        <v>0</v>
      </c>
      <c r="AC57">
        <v>0</v>
      </c>
      <c r="AD57">
        <v>5</v>
      </c>
    </row>
    <row r="58" spans="1:34">
      <c r="A58" t="s">
        <v>63</v>
      </c>
      <c r="B58" t="s">
        <v>579</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row>
    <row r="59" spans="1:34">
      <c r="A59" t="s">
        <v>63</v>
      </c>
      <c r="B59" t="s">
        <v>579</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4">
      <c r="A60" t="s">
        <v>63</v>
      </c>
      <c r="B60" t="s">
        <v>579</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4">
      <c r="A61" t="s">
        <v>63</v>
      </c>
      <c r="B61" t="s">
        <v>634</v>
      </c>
      <c r="C61">
        <v>0</v>
      </c>
      <c r="D61">
        <v>0</v>
      </c>
      <c r="E61">
        <v>0</v>
      </c>
      <c r="F61">
        <v>0</v>
      </c>
      <c r="G61">
        <v>0</v>
      </c>
      <c r="H61">
        <v>0</v>
      </c>
      <c r="I61">
        <v>0</v>
      </c>
      <c r="J61">
        <v>0</v>
      </c>
      <c r="K61">
        <v>0</v>
      </c>
      <c r="L61">
        <v>0</v>
      </c>
      <c r="M61">
        <v>0</v>
      </c>
      <c r="N61">
        <v>9</v>
      </c>
      <c r="O61">
        <v>2</v>
      </c>
      <c r="P61">
        <v>9.25</v>
      </c>
      <c r="Q61">
        <v>0</v>
      </c>
      <c r="R61">
        <v>0</v>
      </c>
      <c r="S61">
        <v>0</v>
      </c>
      <c r="T61">
        <v>0</v>
      </c>
      <c r="U61">
        <v>0</v>
      </c>
      <c r="V61">
        <v>0</v>
      </c>
      <c r="W61">
        <v>0</v>
      </c>
      <c r="X61">
        <v>9</v>
      </c>
      <c r="Y61">
        <v>2</v>
      </c>
      <c r="Z61">
        <v>9.25</v>
      </c>
      <c r="AA61">
        <v>9.25</v>
      </c>
      <c r="AB61">
        <v>0</v>
      </c>
      <c r="AC61">
        <v>9</v>
      </c>
      <c r="AD61">
        <v>2</v>
      </c>
    </row>
    <row r="62" spans="1:34">
      <c r="A62" t="s">
        <v>63</v>
      </c>
      <c r="B62" t="s">
        <v>579</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row>
    <row r="63" spans="1:34">
      <c r="A63" t="s">
        <v>63</v>
      </c>
      <c r="B63" t="s">
        <v>579</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row>
    <row r="64" spans="1:34">
      <c r="A64" t="s">
        <v>63</v>
      </c>
      <c r="B64" t="s">
        <v>579</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row>
    <row r="65" spans="1:30">
      <c r="A65" t="s">
        <v>63</v>
      </c>
      <c r="B65" t="s">
        <v>664</v>
      </c>
      <c r="C65">
        <v>0</v>
      </c>
      <c r="D65">
        <v>0</v>
      </c>
      <c r="E65">
        <v>0</v>
      </c>
      <c r="F65">
        <v>0</v>
      </c>
      <c r="G65">
        <v>0</v>
      </c>
      <c r="H65">
        <v>0</v>
      </c>
      <c r="I65">
        <v>0</v>
      </c>
      <c r="J65">
        <v>0</v>
      </c>
      <c r="K65">
        <v>0</v>
      </c>
      <c r="L65">
        <v>0</v>
      </c>
      <c r="M65">
        <v>0</v>
      </c>
      <c r="N65">
        <v>0</v>
      </c>
      <c r="O65">
        <v>0</v>
      </c>
      <c r="P65">
        <v>0</v>
      </c>
      <c r="Q65">
        <v>0</v>
      </c>
      <c r="R65">
        <v>0</v>
      </c>
      <c r="S65">
        <v>0</v>
      </c>
      <c r="T65">
        <v>0</v>
      </c>
      <c r="U65">
        <v>0</v>
      </c>
      <c r="V65">
        <v>0</v>
      </c>
      <c r="W65">
        <v>0</v>
      </c>
    </row>
    <row r="66" spans="1:30">
      <c r="A66" t="s">
        <v>63</v>
      </c>
      <c r="B66" t="s">
        <v>636</v>
      </c>
      <c r="C66">
        <v>0</v>
      </c>
      <c r="D66">
        <v>0</v>
      </c>
      <c r="E66">
        <v>0</v>
      </c>
      <c r="F66">
        <v>0</v>
      </c>
      <c r="G66">
        <v>0</v>
      </c>
      <c r="H66">
        <v>0</v>
      </c>
      <c r="I66">
        <v>0</v>
      </c>
      <c r="J66">
        <v>0</v>
      </c>
      <c r="K66">
        <v>0</v>
      </c>
      <c r="L66">
        <v>0</v>
      </c>
      <c r="M66">
        <v>0</v>
      </c>
      <c r="N66">
        <v>0</v>
      </c>
      <c r="O66">
        <v>0</v>
      </c>
      <c r="P66">
        <v>0</v>
      </c>
      <c r="Q66">
        <v>53</v>
      </c>
      <c r="R66">
        <v>0</v>
      </c>
      <c r="S66">
        <v>53</v>
      </c>
      <c r="T66">
        <v>0</v>
      </c>
      <c r="U66">
        <v>0</v>
      </c>
      <c r="V66">
        <v>0</v>
      </c>
      <c r="W66">
        <v>0</v>
      </c>
      <c r="X66">
        <v>53</v>
      </c>
      <c r="Y66">
        <v>0</v>
      </c>
      <c r="Z66">
        <v>53</v>
      </c>
      <c r="AA66">
        <v>53</v>
      </c>
      <c r="AB66">
        <v>0</v>
      </c>
      <c r="AC66">
        <v>53</v>
      </c>
      <c r="AD66">
        <v>0</v>
      </c>
    </row>
    <row r="67" spans="1:30">
      <c r="A67" t="s">
        <v>63</v>
      </c>
      <c r="B67" t="s">
        <v>637</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93</v>
      </c>
      <c r="Y67">
        <v>7</v>
      </c>
      <c r="Z67">
        <v>93.875</v>
      </c>
      <c r="AA67">
        <v>93.875</v>
      </c>
      <c r="AB67">
        <v>0</v>
      </c>
      <c r="AC67">
        <v>93</v>
      </c>
      <c r="AD67">
        <v>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8"/>
  <sheetViews>
    <sheetView workbookViewId="0">
      <pane xSplit="2" topLeftCell="C1" activePane="topRight" state="frozen"/>
      <selection pane="topRight" activeCell="B3" sqref="B3"/>
    </sheetView>
  </sheetViews>
  <sheetFormatPr defaultColWidth="8.81640625" defaultRowHeight="14.5"/>
  <cols>
    <col min="1" max="1" width="30.1796875" bestFit="1" customWidth="1"/>
    <col min="2" max="2" width="80.7265625" customWidth="1"/>
    <col min="3" max="3" width="12.81640625" bestFit="1" customWidth="1"/>
    <col min="4" max="4" width="6.81640625" bestFit="1" customWidth="1"/>
    <col min="5" max="5" width="7.453125" bestFit="1" customWidth="1"/>
    <col min="6" max="6" width="6" bestFit="1" customWidth="1"/>
    <col min="7" max="7" width="6.26953125" bestFit="1" customWidth="1"/>
    <col min="8" max="8" width="19.1796875" bestFit="1" customWidth="1"/>
    <col min="9" max="9" width="18.1796875" bestFit="1" customWidth="1"/>
    <col min="10" max="10" width="18.7265625" bestFit="1" customWidth="1"/>
    <col min="11" max="11" width="23.453125" bestFit="1" customWidth="1"/>
    <col min="12" max="12" width="16.26953125" bestFit="1" customWidth="1"/>
    <col min="13" max="13" width="9.26953125" bestFit="1" customWidth="1"/>
    <col min="14" max="14" width="8.26953125" bestFit="1" customWidth="1"/>
    <col min="15" max="15" width="15.26953125" bestFit="1" customWidth="1"/>
    <col min="16" max="16" width="14.7265625" bestFit="1" customWidth="1"/>
    <col min="17" max="17" width="9.26953125" bestFit="1" customWidth="1"/>
    <col min="18" max="18" width="8.26953125" bestFit="1" customWidth="1"/>
    <col min="19" max="19" width="15.26953125" bestFit="1" customWidth="1"/>
    <col min="20" max="20" width="14.7265625" bestFit="1" customWidth="1"/>
    <col min="21" max="21" width="9.26953125" bestFit="1" customWidth="1"/>
    <col min="29" max="31" width="12.1796875" bestFit="1" customWidth="1"/>
    <col min="32" max="32" width="10.81640625" bestFit="1" customWidth="1"/>
    <col min="33" max="33" width="11.7265625" bestFit="1" customWidth="1"/>
    <col min="34" max="34" width="29.81640625" bestFit="1" customWidth="1"/>
    <col min="35" max="35" width="33.7265625" bestFit="1" customWidth="1"/>
    <col min="36" max="36" width="13" bestFit="1" customWidth="1"/>
  </cols>
  <sheetData>
    <row r="1" spans="1:36">
      <c r="A1" s="1" t="s">
        <v>161</v>
      </c>
      <c r="B1" s="1" t="s">
        <v>402</v>
      </c>
      <c r="C1" s="1" t="s">
        <v>533</v>
      </c>
      <c r="D1" s="1" t="s">
        <v>534</v>
      </c>
      <c r="E1" s="1" t="s">
        <v>535</v>
      </c>
      <c r="F1" s="1" t="s">
        <v>536</v>
      </c>
      <c r="G1" s="1" t="s">
        <v>537</v>
      </c>
      <c r="H1" s="1" t="s">
        <v>538</v>
      </c>
      <c r="I1" s="1" t="s">
        <v>539</v>
      </c>
      <c r="J1" s="1" t="s">
        <v>540</v>
      </c>
      <c r="K1" s="1" t="s">
        <v>541</v>
      </c>
      <c r="L1" s="1" t="s">
        <v>542</v>
      </c>
      <c r="M1" s="1" t="s">
        <v>665</v>
      </c>
      <c r="N1" s="1" t="s">
        <v>666</v>
      </c>
      <c r="O1" s="1" t="s">
        <v>551</v>
      </c>
      <c r="P1" s="1" t="s">
        <v>552</v>
      </c>
      <c r="Q1" s="1" t="s">
        <v>543</v>
      </c>
      <c r="R1" s="1" t="s">
        <v>544</v>
      </c>
      <c r="S1" s="1" t="s">
        <v>553</v>
      </c>
      <c r="T1" s="1" t="s">
        <v>554</v>
      </c>
      <c r="U1" s="1" t="s">
        <v>545</v>
      </c>
      <c r="V1" s="1" t="s">
        <v>546</v>
      </c>
      <c r="W1" s="1" t="s">
        <v>555</v>
      </c>
      <c r="X1" s="1" t="s">
        <v>556</v>
      </c>
      <c r="Y1" s="1" t="s">
        <v>547</v>
      </c>
      <c r="Z1" s="1" t="s">
        <v>548</v>
      </c>
      <c r="AA1" s="1" t="s">
        <v>557</v>
      </c>
      <c r="AB1" s="1" t="s">
        <v>558</v>
      </c>
      <c r="AC1" s="1" t="s">
        <v>667</v>
      </c>
      <c r="AD1" s="1" t="s">
        <v>668</v>
      </c>
      <c r="AE1" s="1" t="s">
        <v>669</v>
      </c>
      <c r="AF1" s="1" t="s">
        <v>670</v>
      </c>
      <c r="AG1" s="1" t="s">
        <v>671</v>
      </c>
      <c r="AH1" s="1" t="s">
        <v>380</v>
      </c>
      <c r="AI1" s="1" t="s">
        <v>381</v>
      </c>
      <c r="AJ1" s="1" t="s">
        <v>672</v>
      </c>
    </row>
    <row r="2" spans="1:36">
      <c r="A2" t="s">
        <v>230</v>
      </c>
      <c r="B2" t="s">
        <v>569</v>
      </c>
      <c r="C2">
        <v>3.25</v>
      </c>
      <c r="D2">
        <v>3</v>
      </c>
      <c r="E2">
        <v>5</v>
      </c>
      <c r="F2">
        <v>0</v>
      </c>
      <c r="G2" t="s">
        <v>570</v>
      </c>
      <c r="H2">
        <v>19</v>
      </c>
      <c r="I2">
        <v>0</v>
      </c>
      <c r="J2">
        <v>19</v>
      </c>
      <c r="K2">
        <v>19</v>
      </c>
      <c r="L2">
        <v>0</v>
      </c>
      <c r="M2">
        <v>19</v>
      </c>
      <c r="N2">
        <v>0</v>
      </c>
      <c r="O2">
        <v>3</v>
      </c>
      <c r="P2">
        <v>4</v>
      </c>
      <c r="AC2">
        <v>0.16666666666666671</v>
      </c>
      <c r="AG2">
        <v>19</v>
      </c>
      <c r="AH2">
        <v>0.16666666666666671</v>
      </c>
      <c r="AI2">
        <v>0.16666666666666671</v>
      </c>
      <c r="AJ2" t="s">
        <v>570</v>
      </c>
    </row>
    <row r="3" spans="1:36">
      <c r="A3" t="s">
        <v>230</v>
      </c>
      <c r="B3" t="s">
        <v>571</v>
      </c>
      <c r="C3">
        <v>14.98</v>
      </c>
      <c r="D3">
        <v>14</v>
      </c>
      <c r="E3">
        <v>19</v>
      </c>
      <c r="F3">
        <v>7</v>
      </c>
      <c r="G3" t="s">
        <v>572</v>
      </c>
      <c r="H3">
        <v>111</v>
      </c>
      <c r="I3">
        <v>0</v>
      </c>
      <c r="J3">
        <v>111</v>
      </c>
      <c r="K3">
        <v>111</v>
      </c>
      <c r="L3">
        <v>0</v>
      </c>
      <c r="M3">
        <v>111</v>
      </c>
      <c r="N3">
        <v>0</v>
      </c>
      <c r="O3">
        <v>3</v>
      </c>
      <c r="P3">
        <v>0</v>
      </c>
      <c r="Q3">
        <v>62.5</v>
      </c>
      <c r="R3">
        <v>0</v>
      </c>
      <c r="S3">
        <v>2</v>
      </c>
      <c r="T3">
        <v>4</v>
      </c>
      <c r="U3">
        <v>42</v>
      </c>
      <c r="V3">
        <v>0</v>
      </c>
      <c r="W3">
        <v>2</v>
      </c>
      <c r="X3">
        <v>2</v>
      </c>
      <c r="Y3">
        <v>6.5</v>
      </c>
      <c r="Z3">
        <v>0</v>
      </c>
      <c r="AC3">
        <v>0.15</v>
      </c>
      <c r="AD3">
        <v>0.1166666666666667</v>
      </c>
      <c r="AE3">
        <v>0.1083333333333333</v>
      </c>
      <c r="AG3">
        <v>111</v>
      </c>
      <c r="AH3">
        <v>0.13494744744744749</v>
      </c>
      <c r="AI3">
        <v>0.125</v>
      </c>
      <c r="AJ3" t="s">
        <v>572</v>
      </c>
    </row>
    <row r="4" spans="1:36">
      <c r="A4" t="s">
        <v>230</v>
      </c>
      <c r="B4" t="s">
        <v>573</v>
      </c>
      <c r="C4">
        <v>11.73</v>
      </c>
      <c r="D4">
        <v>11</v>
      </c>
      <c r="E4">
        <v>14</v>
      </c>
      <c r="F4">
        <v>7</v>
      </c>
      <c r="G4" t="s">
        <v>574</v>
      </c>
      <c r="H4">
        <v>85</v>
      </c>
      <c r="I4">
        <v>0</v>
      </c>
      <c r="J4">
        <v>85</v>
      </c>
      <c r="K4">
        <v>85</v>
      </c>
      <c r="L4">
        <v>0</v>
      </c>
      <c r="M4">
        <v>60.5</v>
      </c>
      <c r="N4">
        <v>0</v>
      </c>
      <c r="O4">
        <v>3</v>
      </c>
      <c r="P4">
        <v>0</v>
      </c>
      <c r="Q4">
        <v>60.5</v>
      </c>
      <c r="R4">
        <v>0</v>
      </c>
      <c r="S4">
        <v>2</v>
      </c>
      <c r="T4">
        <v>2</v>
      </c>
      <c r="U4">
        <v>24.5</v>
      </c>
      <c r="AC4">
        <v>0.15</v>
      </c>
      <c r="AD4">
        <v>0.1083333333333333</v>
      </c>
      <c r="AG4">
        <v>85</v>
      </c>
      <c r="AH4">
        <f>(Q4*AC4 + AD4*U4)/(Q4+U4)</f>
        <v>0.13799019607843135</v>
      </c>
      <c r="AI4">
        <v>0.12916666666666671</v>
      </c>
      <c r="AJ4" t="s">
        <v>574</v>
      </c>
    </row>
    <row r="5" spans="1:36">
      <c r="A5" t="s">
        <v>230</v>
      </c>
      <c r="B5" t="s">
        <v>575</v>
      </c>
      <c r="C5">
        <v>0.44</v>
      </c>
      <c r="D5">
        <v>0</v>
      </c>
      <c r="E5">
        <v>8</v>
      </c>
      <c r="F5">
        <v>10</v>
      </c>
      <c r="G5" t="s">
        <v>576</v>
      </c>
      <c r="H5">
        <v>6</v>
      </c>
      <c r="I5">
        <v>5</v>
      </c>
      <c r="J5">
        <v>6.625</v>
      </c>
      <c r="K5">
        <v>6.625</v>
      </c>
      <c r="L5">
        <v>0</v>
      </c>
      <c r="M5">
        <v>6</v>
      </c>
      <c r="N5">
        <v>5</v>
      </c>
      <c r="O5">
        <v>1</v>
      </c>
      <c r="P5">
        <v>4</v>
      </c>
      <c r="AC5">
        <v>6.6666666666666666E-2</v>
      </c>
      <c r="AG5">
        <v>6.625</v>
      </c>
      <c r="AH5">
        <v>6.6666666666666666E-2</v>
      </c>
      <c r="AI5">
        <v>6.6666666666666666E-2</v>
      </c>
      <c r="AJ5" t="s">
        <v>576</v>
      </c>
    </row>
    <row r="6" spans="1:36">
      <c r="A6" t="s">
        <v>230</v>
      </c>
      <c r="B6" t="s">
        <v>577</v>
      </c>
      <c r="C6">
        <v>5.3</v>
      </c>
      <c r="D6">
        <v>5</v>
      </c>
      <c r="E6">
        <v>6</v>
      </c>
      <c r="F6">
        <v>0</v>
      </c>
      <c r="G6" t="s">
        <v>578</v>
      </c>
      <c r="H6">
        <v>53</v>
      </c>
      <c r="I6">
        <v>0</v>
      </c>
      <c r="J6">
        <v>53</v>
      </c>
      <c r="K6">
        <v>53</v>
      </c>
      <c r="L6">
        <v>0</v>
      </c>
      <c r="M6">
        <v>53</v>
      </c>
      <c r="N6">
        <v>0</v>
      </c>
      <c r="O6">
        <v>2</v>
      </c>
      <c r="P6">
        <v>0</v>
      </c>
      <c r="AC6">
        <v>0.1</v>
      </c>
      <c r="AG6">
        <v>53</v>
      </c>
      <c r="AH6">
        <v>0.1</v>
      </c>
      <c r="AI6">
        <v>0.1</v>
      </c>
      <c r="AJ6" t="s">
        <v>578</v>
      </c>
    </row>
    <row r="7" spans="1:36">
      <c r="A7" t="s">
        <v>230</v>
      </c>
      <c r="B7" t="s">
        <v>236</v>
      </c>
      <c r="C7">
        <v>0.09</v>
      </c>
      <c r="D7">
        <v>0</v>
      </c>
      <c r="E7">
        <v>1</v>
      </c>
      <c r="F7">
        <v>10.5</v>
      </c>
      <c r="G7" t="s">
        <v>572</v>
      </c>
      <c r="H7">
        <v>0</v>
      </c>
      <c r="I7">
        <v>5</v>
      </c>
      <c r="J7">
        <v>0.625</v>
      </c>
      <c r="K7">
        <v>0.625</v>
      </c>
      <c r="L7">
        <v>0</v>
      </c>
      <c r="M7">
        <v>0</v>
      </c>
      <c r="N7">
        <v>5</v>
      </c>
      <c r="AC7">
        <v>0.14399999999999999</v>
      </c>
      <c r="AG7">
        <v>0.625</v>
      </c>
      <c r="AH7">
        <v>0.14399999999999999</v>
      </c>
      <c r="AI7">
        <v>0.14399999999999999</v>
      </c>
      <c r="AJ7" t="s">
        <v>572</v>
      </c>
    </row>
    <row r="8" spans="1:36">
      <c r="A8" t="s">
        <v>230</v>
      </c>
      <c r="B8" t="s">
        <v>237</v>
      </c>
      <c r="C8">
        <v>35.79</v>
      </c>
      <c r="D8">
        <v>35</v>
      </c>
      <c r="E8">
        <v>15</v>
      </c>
      <c r="F8">
        <v>10.5</v>
      </c>
      <c r="H8">
        <v>0</v>
      </c>
      <c r="I8">
        <v>0</v>
      </c>
      <c r="J8">
        <v>0</v>
      </c>
      <c r="K8">
        <v>0</v>
      </c>
      <c r="L8">
        <v>0</v>
      </c>
      <c r="M8">
        <v>0</v>
      </c>
      <c r="N8">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Adderbury Overview</vt:lpstr>
      <vt:lpstr>Adderbury Receipts</vt:lpstr>
      <vt:lpstr>Adderbury Expenses</vt:lpstr>
      <vt:lpstr>Issues of the Grange</vt:lpstr>
      <vt:lpstr>Issues of the Mills</vt:lpstr>
      <vt:lpstr>Stock</vt:lpstr>
      <vt:lpstr>raw data</vt:lpstr>
      <vt:lpstr>Issues of the Grange raw</vt:lpstr>
      <vt:lpstr>Sale of Corn Prices</vt:lpstr>
      <vt:lpstr>Prices</vt:lpstr>
      <vt:lpstr>Sheet1</vt:lpstr>
      <vt:lpstr>Labour Rents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Kowalski, Kuba</cp:lastModifiedBy>
  <cp:revision/>
  <dcterms:created xsi:type="dcterms:W3CDTF">2024-04-19T11:10:07Z</dcterms:created>
  <dcterms:modified xsi:type="dcterms:W3CDTF">2025-10-31T10:55:40Z</dcterms:modified>
  <cp:category/>
  <cp:contentStatus/>
</cp:coreProperties>
</file>