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chart2.xml" ContentType="application/vnd.openxmlformats-officedocument.drawingml.chart+xml"/>
  <Override PartName="/xl/charts/chart3.xml" ContentType="application/vnd.openxmlformats-officedocument.drawingml.chart+xml"/>
  <Override PartName="/xl/charts/chart4.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27"/>
  <workbookPr/>
  <mc:AlternateContent xmlns:mc="http://schemas.openxmlformats.org/markup-compatibility/2006">
    <mc:Choice Requires="x15">
      <x15ac:absPath xmlns:x15ac="http://schemas.microsoft.com/office/spreadsheetml/2010/11/ac" url="/Users/mat/Dropbox/Mdrive/LEWIE/LEWIE-Lite_repo/Madagascar-NosyBe/"/>
    </mc:Choice>
  </mc:AlternateContent>
  <xr:revisionPtr revIDLastSave="0" documentId="13_ncr:1_{08D3A78A-F92D-D749-9141-825F560AAFE8}" xr6:coauthVersionLast="47" xr6:coauthVersionMax="47" xr10:uidLastSave="{00000000-0000-0000-0000-000000000000}"/>
  <bookViews>
    <workbookView xWindow="0" yWindow="500" windowWidth="24060" windowHeight="16440" firstSheet="1" activeTab="1" xr2:uid="{00000000-000D-0000-FFFF-FFFF00000000}"/>
  </bookViews>
  <sheets>
    <sheet name="Instructions" sheetId="14" r:id="rId1"/>
    <sheet name="Tourists" sheetId="1" r:id="rId2"/>
    <sheet name="Ag" sheetId="2" r:id="rId3"/>
    <sheet name="Nonag" sheetId="4" r:id="rId4"/>
    <sheet name="Fishing" sheetId="5" r:id="rId5"/>
    <sheet name="Restaurants" sheetId="6" r:id="rId6"/>
    <sheet name="Lodges" sheetId="7" r:id="rId7"/>
    <sheet name="Tourism" sheetId="3" r:id="rId8"/>
    <sheet name="NatParkPA" sheetId="10" r:id="rId9"/>
    <sheet name="ComRevSh" sheetId="8" r:id="rId10"/>
    <sheet name="Localgov" sheetId="15" r:id="rId11"/>
    <sheet name="Households" sheetId="9" r:id="rId12"/>
    <sheet name="SAM(LEWIE Input)" sheetId="11" r:id="rId13"/>
    <sheet name="Multiplier Matrix (uncorrected)" sheetId="12" r:id="rId14"/>
    <sheet name="Tourist Spend Mult" sheetId="13" r:id="rId15"/>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E20" i="1" l="1"/>
  <c r="D4" i="9" l="1"/>
  <c r="C4" i="9"/>
  <c r="C17" i="1"/>
  <c r="C58" i="15" l="1"/>
  <c r="B58" i="15"/>
  <c r="B57" i="15"/>
  <c r="R17" i="11" l="1"/>
  <c r="R18" i="11"/>
  <c r="R19" i="11"/>
  <c r="R20" i="11"/>
  <c r="R4" i="11"/>
  <c r="R12" i="11"/>
  <c r="R13" i="11"/>
  <c r="R14" i="11"/>
  <c r="R15" i="11"/>
  <c r="R16" i="11"/>
  <c r="J78" i="9"/>
  <c r="J79" i="9"/>
  <c r="C78" i="9"/>
  <c r="C79" i="9"/>
  <c r="B78" i="9"/>
  <c r="B79" i="9"/>
  <c r="I78" i="9"/>
  <c r="I79" i="9"/>
  <c r="C64" i="3"/>
  <c r="C64" i="7"/>
  <c r="C64" i="6"/>
  <c r="C64" i="5"/>
  <c r="C64" i="4"/>
  <c r="C64" i="2"/>
  <c r="Q11" i="9" l="1"/>
  <c r="Q10" i="9"/>
  <c r="O11" i="9"/>
  <c r="O10" i="9"/>
  <c r="P11" i="9"/>
  <c r="P10" i="9"/>
  <c r="N11" i="9"/>
  <c r="N10" i="9"/>
  <c r="L19" i="11"/>
  <c r="K19" i="11"/>
  <c r="C74" i="15"/>
  <c r="C73" i="15"/>
  <c r="C71" i="15"/>
  <c r="C70" i="15"/>
  <c r="C69" i="15"/>
  <c r="C67" i="15"/>
  <c r="C66" i="15"/>
  <c r="C65" i="15"/>
  <c r="C64" i="15"/>
  <c r="C63" i="15"/>
  <c r="C62" i="15"/>
  <c r="C72" i="15"/>
  <c r="C20" i="2"/>
  <c r="C60" i="9"/>
  <c r="C20" i="6"/>
  <c r="D14" i="6" s="1"/>
  <c r="C20" i="3"/>
  <c r="D14" i="3" s="1"/>
  <c r="C27" i="1"/>
  <c r="D18" i="3"/>
  <c r="C26" i="1"/>
  <c r="C37" i="1"/>
  <c r="C29" i="10"/>
  <c r="C19" i="1"/>
  <c r="C20" i="1"/>
  <c r="B55" i="10"/>
  <c r="C45" i="9" l="1"/>
  <c r="D31" i="9"/>
  <c r="C48" i="9"/>
  <c r="C30" i="9"/>
  <c r="C76" i="15"/>
  <c r="D30" i="9"/>
  <c r="C46" i="9"/>
  <c r="C31" i="9"/>
  <c r="C32" i="9"/>
  <c r="D20" i="1"/>
  <c r="C21" i="8" l="1"/>
  <c r="D17" i="6"/>
  <c r="D16" i="6"/>
  <c r="C76" i="10"/>
  <c r="C68" i="7"/>
  <c r="C55" i="7"/>
  <c r="C56" i="7"/>
  <c r="C57" i="7"/>
  <c r="C58" i="7"/>
  <c r="C59" i="7"/>
  <c r="C60" i="7"/>
  <c r="C61" i="7"/>
  <c r="C62" i="7"/>
  <c r="C63" i="7"/>
  <c r="C65" i="7"/>
  <c r="C54" i="7"/>
  <c r="C68" i="6"/>
  <c r="C55" i="6"/>
  <c r="C56" i="6"/>
  <c r="C57" i="6"/>
  <c r="C58" i="6"/>
  <c r="C59" i="6"/>
  <c r="C60" i="6"/>
  <c r="C61" i="6"/>
  <c r="C62" i="6"/>
  <c r="C63" i="6"/>
  <c r="C65" i="6"/>
  <c r="C54" i="6"/>
  <c r="C68" i="5"/>
  <c r="C55" i="5"/>
  <c r="C56" i="5"/>
  <c r="C57" i="5"/>
  <c r="C58" i="5"/>
  <c r="C59" i="5"/>
  <c r="C60" i="5"/>
  <c r="C61" i="5"/>
  <c r="C62" i="5"/>
  <c r="C63" i="5"/>
  <c r="C65" i="5"/>
  <c r="C54" i="5"/>
  <c r="C68" i="3"/>
  <c r="C68" i="4"/>
  <c r="C55" i="4"/>
  <c r="C56" i="4"/>
  <c r="C57" i="4"/>
  <c r="C58" i="4"/>
  <c r="C59" i="4"/>
  <c r="C60" i="4"/>
  <c r="C61" i="4"/>
  <c r="C62" i="4"/>
  <c r="C63" i="4"/>
  <c r="C65" i="4"/>
  <c r="C54" i="4"/>
  <c r="C55" i="2"/>
  <c r="C56" i="2"/>
  <c r="C57" i="2"/>
  <c r="C58" i="2"/>
  <c r="C59" i="2"/>
  <c r="C60" i="2"/>
  <c r="C61" i="2"/>
  <c r="C62" i="2"/>
  <c r="C63" i="2"/>
  <c r="C65" i="2"/>
  <c r="C54" i="2"/>
  <c r="C55" i="3"/>
  <c r="C56" i="3"/>
  <c r="C57" i="3"/>
  <c r="C58" i="3"/>
  <c r="C59" i="3"/>
  <c r="C60" i="3"/>
  <c r="C61" i="3"/>
  <c r="C62" i="3"/>
  <c r="C63" i="3"/>
  <c r="C65" i="3"/>
  <c r="C54" i="3"/>
  <c r="C75" i="10"/>
  <c r="C73" i="10"/>
  <c r="C72" i="10"/>
  <c r="C71" i="10"/>
  <c r="C69" i="10"/>
  <c r="C68" i="10"/>
  <c r="C67" i="10"/>
  <c r="C66" i="10"/>
  <c r="C65" i="10"/>
  <c r="C64" i="10"/>
  <c r="C42" i="8"/>
  <c r="C44" i="8"/>
  <c r="C78" i="10" l="1"/>
  <c r="C35" i="10"/>
  <c r="C42" i="10"/>
  <c r="C67" i="8"/>
  <c r="C68" i="8"/>
  <c r="C69" i="8"/>
  <c r="C66" i="8"/>
  <c r="C64" i="8"/>
  <c r="C63" i="8"/>
  <c r="C62" i="8"/>
  <c r="C61" i="8"/>
  <c r="C60" i="8"/>
  <c r="C59" i="8"/>
  <c r="D17" i="7"/>
  <c r="D16" i="7"/>
  <c r="C44" i="10" l="1"/>
  <c r="C31" i="10"/>
  <c r="C34" i="10"/>
  <c r="C32" i="10"/>
  <c r="C33" i="10"/>
  <c r="C27" i="10"/>
  <c r="C30" i="10"/>
  <c r="G18" i="8"/>
  <c r="G10" i="8"/>
  <c r="G11" i="8"/>
  <c r="G12" i="8"/>
  <c r="G13" i="8"/>
  <c r="G14" i="8"/>
  <c r="G15" i="8"/>
  <c r="G16" i="8"/>
  <c r="G17" i="8"/>
  <c r="G9" i="8"/>
  <c r="C4" i="8"/>
  <c r="C41" i="8" s="1"/>
  <c r="C59" i="10"/>
  <c r="C60" i="10"/>
  <c r="C39" i="1"/>
  <c r="C27" i="8" l="1"/>
  <c r="C25" i="8"/>
  <c r="C33" i="8"/>
  <c r="C32" i="8"/>
  <c r="C31" i="8"/>
  <c r="C30" i="8"/>
  <c r="C29" i="8"/>
  <c r="C28" i="8"/>
  <c r="C61" i="10"/>
  <c r="C8" i="10"/>
  <c r="D26" i="9"/>
  <c r="C26" i="9"/>
  <c r="C67" i="7"/>
  <c r="C66" i="7"/>
  <c r="C20" i="7"/>
  <c r="D18" i="7"/>
  <c r="C67" i="6"/>
  <c r="C66" i="6"/>
  <c r="D18" i="6"/>
  <c r="C67" i="5"/>
  <c r="C66" i="5"/>
  <c r="C20" i="5"/>
  <c r="D18" i="5"/>
  <c r="D17" i="4"/>
  <c r="C67" i="4" s="1"/>
  <c r="D16" i="4"/>
  <c r="C66" i="4" s="1"/>
  <c r="D17" i="2"/>
  <c r="C67" i="2" s="1"/>
  <c r="D16" i="2"/>
  <c r="C66" i="2" s="1"/>
  <c r="D17" i="3"/>
  <c r="C67" i="3" s="1"/>
  <c r="D16" i="3"/>
  <c r="C66" i="3" s="1"/>
  <c r="C20" i="4"/>
  <c r="D14" i="4" s="1"/>
  <c r="D18" i="4"/>
  <c r="D4" i="3"/>
  <c r="C68" i="2"/>
  <c r="D18" i="2"/>
  <c r="D9" i="5" l="1"/>
  <c r="D14" i="5"/>
  <c r="D4" i="7"/>
  <c r="D14" i="7"/>
  <c r="D9" i="2"/>
  <c r="D14" i="2"/>
  <c r="D15" i="6"/>
  <c r="D9" i="6"/>
  <c r="D6" i="6"/>
  <c r="D4" i="6"/>
  <c r="D13" i="6"/>
  <c r="D5" i="6"/>
  <c r="D7" i="6"/>
  <c r="D11" i="6"/>
  <c r="D8" i="6"/>
  <c r="D10" i="6"/>
  <c r="D12" i="6"/>
  <c r="D15" i="4"/>
  <c r="D9" i="4"/>
  <c r="D8" i="4"/>
  <c r="D6" i="4"/>
  <c r="D10" i="4"/>
  <c r="D11" i="4"/>
  <c r="D7" i="4"/>
  <c r="D12" i="4"/>
  <c r="D12" i="2"/>
  <c r="C21" i="2"/>
  <c r="D8" i="3"/>
  <c r="D9" i="3"/>
  <c r="D10" i="3"/>
  <c r="D5" i="3"/>
  <c r="D11" i="3"/>
  <c r="D12" i="3"/>
  <c r="D13" i="3"/>
  <c r="D15" i="3"/>
  <c r="D6" i="3"/>
  <c r="D7" i="3"/>
  <c r="D12" i="5"/>
  <c r="D13" i="5"/>
  <c r="D5" i="5"/>
  <c r="D15" i="5"/>
  <c r="D6" i="5"/>
  <c r="D4" i="5"/>
  <c r="D7" i="5"/>
  <c r="D8" i="5"/>
  <c r="D10" i="5"/>
  <c r="D11" i="5"/>
  <c r="D7" i="7"/>
  <c r="D10" i="7"/>
  <c r="D8" i="7"/>
  <c r="D11" i="7"/>
  <c r="D13" i="7"/>
  <c r="D12" i="7"/>
  <c r="D5" i="7"/>
  <c r="D15" i="7"/>
  <c r="D9" i="7"/>
  <c r="D6" i="7"/>
  <c r="D6" i="2"/>
  <c r="D11" i="2"/>
  <c r="D10" i="2"/>
  <c r="D4" i="2"/>
  <c r="D15" i="2"/>
  <c r="D13" i="2"/>
  <c r="D8" i="2"/>
  <c r="D7" i="2"/>
  <c r="D5" i="2"/>
  <c r="D4" i="4"/>
  <c r="D13" i="4"/>
  <c r="D5" i="4"/>
  <c r="D20" i="4" l="1"/>
  <c r="G46" i="2"/>
  <c r="D20" i="2"/>
  <c r="D21" i="2" s="1"/>
  <c r="D20" i="3"/>
  <c r="D21" i="3" s="1"/>
  <c r="S28" i="11"/>
  <c r="G2" i="11"/>
  <c r="H2" i="11"/>
  <c r="I2" i="11"/>
  <c r="F2" i="11"/>
  <c r="G7" i="9"/>
  <c r="J61" i="9" l="1"/>
  <c r="J62" i="9"/>
  <c r="J63" i="9"/>
  <c r="J64" i="9"/>
  <c r="J65" i="9"/>
  <c r="C61" i="9"/>
  <c r="C62" i="9"/>
  <c r="C63" i="9"/>
  <c r="B61" i="9"/>
  <c r="I61" i="9" s="1"/>
  <c r="B62" i="9"/>
  <c r="I62" i="9" s="1"/>
  <c r="B63" i="9"/>
  <c r="I63" i="9" s="1"/>
  <c r="I23" i="12"/>
  <c r="I44" i="12" s="1"/>
  <c r="I62" i="12" s="1"/>
  <c r="I80" i="12" s="1"/>
  <c r="H23" i="12"/>
  <c r="H44" i="12" s="1"/>
  <c r="H62" i="12" s="1"/>
  <c r="H80" i="12" s="1"/>
  <c r="G23" i="12"/>
  <c r="G44" i="12" s="1"/>
  <c r="G62" i="12" s="1"/>
  <c r="G80" i="12" s="1"/>
  <c r="F23" i="12"/>
  <c r="F44" i="12" s="1"/>
  <c r="F62" i="12" s="1"/>
  <c r="F80" i="12" s="1"/>
  <c r="T21" i="12"/>
  <c r="A21" i="12"/>
  <c r="S20" i="12"/>
  <c r="J20" i="12"/>
  <c r="I20" i="12"/>
  <c r="H20" i="12"/>
  <c r="G20" i="12"/>
  <c r="F20" i="12"/>
  <c r="A20" i="12"/>
  <c r="A41" i="12" s="1"/>
  <c r="S19" i="12"/>
  <c r="R19" i="12"/>
  <c r="J19" i="12"/>
  <c r="I19" i="12"/>
  <c r="H19" i="12"/>
  <c r="G19" i="12"/>
  <c r="F19" i="12"/>
  <c r="A19" i="12"/>
  <c r="A40" i="12" s="1"/>
  <c r="S18" i="12"/>
  <c r="R18" i="12"/>
  <c r="O18" i="12"/>
  <c r="N18" i="12"/>
  <c r="M18" i="12"/>
  <c r="L18" i="12"/>
  <c r="K18" i="12"/>
  <c r="J18" i="12"/>
  <c r="I18" i="12"/>
  <c r="H18" i="12"/>
  <c r="G18" i="12"/>
  <c r="F18" i="12"/>
  <c r="E18" i="12"/>
  <c r="D18" i="12"/>
  <c r="B18" i="12"/>
  <c r="A18" i="12"/>
  <c r="A39" i="12" s="1"/>
  <c r="A60" i="12" s="1"/>
  <c r="A78" i="12" s="1"/>
  <c r="A96" i="12" s="1"/>
  <c r="S17" i="12"/>
  <c r="J17" i="12"/>
  <c r="I17" i="12"/>
  <c r="H17" i="12"/>
  <c r="G17" i="12"/>
  <c r="F17" i="12"/>
  <c r="A17" i="12"/>
  <c r="A38" i="12" s="1"/>
  <c r="A59" i="12" s="1"/>
  <c r="A77" i="12" s="1"/>
  <c r="A95" i="12" s="1"/>
  <c r="R16" i="12"/>
  <c r="J16" i="12"/>
  <c r="I16" i="12"/>
  <c r="H16" i="12"/>
  <c r="G16" i="12"/>
  <c r="F16" i="12"/>
  <c r="A16" i="12"/>
  <c r="A37" i="12" s="1"/>
  <c r="A58" i="12" s="1"/>
  <c r="A76" i="12" s="1"/>
  <c r="A94" i="12" s="1"/>
  <c r="S15" i="12"/>
  <c r="R15" i="12"/>
  <c r="J15" i="12"/>
  <c r="I15" i="12"/>
  <c r="H15" i="12"/>
  <c r="G15" i="12"/>
  <c r="F15" i="12"/>
  <c r="A15" i="12"/>
  <c r="A36" i="12" s="1"/>
  <c r="A57" i="12" s="1"/>
  <c r="A75" i="12" s="1"/>
  <c r="A93" i="12" s="1"/>
  <c r="A9" i="13" s="1"/>
  <c r="S14" i="12"/>
  <c r="R14" i="12"/>
  <c r="J14" i="12"/>
  <c r="I14" i="12"/>
  <c r="H14" i="12"/>
  <c r="G14" i="12"/>
  <c r="F14" i="12"/>
  <c r="A14" i="12"/>
  <c r="A35" i="12" s="1"/>
  <c r="A56" i="12" s="1"/>
  <c r="A74" i="12" s="1"/>
  <c r="A92" i="12" s="1"/>
  <c r="A8" i="13" s="1"/>
  <c r="R13" i="12"/>
  <c r="A13" i="12"/>
  <c r="A34" i="12" s="1"/>
  <c r="A55" i="12" s="1"/>
  <c r="A73" i="12" s="1"/>
  <c r="A91" i="12" s="1"/>
  <c r="A20" i="13" s="1"/>
  <c r="R12" i="12"/>
  <c r="A12" i="12"/>
  <c r="A33" i="12" s="1"/>
  <c r="A54" i="12" s="1"/>
  <c r="A72" i="12" s="1"/>
  <c r="A90" i="12" s="1"/>
  <c r="A19" i="13" s="1"/>
  <c r="S11" i="12"/>
  <c r="R11" i="12"/>
  <c r="J11" i="12"/>
  <c r="I11" i="12"/>
  <c r="H11" i="12"/>
  <c r="G11" i="12"/>
  <c r="F11" i="12"/>
  <c r="A11" i="12"/>
  <c r="A32" i="12" s="1"/>
  <c r="A53" i="12" s="1"/>
  <c r="A71" i="12" s="1"/>
  <c r="A89" i="12" s="1"/>
  <c r="S10" i="12"/>
  <c r="R10" i="12"/>
  <c r="O10" i="12"/>
  <c r="L10" i="12"/>
  <c r="K10" i="12"/>
  <c r="J10" i="12"/>
  <c r="I10" i="12"/>
  <c r="H10" i="12"/>
  <c r="G10" i="12"/>
  <c r="F10" i="12"/>
  <c r="A10" i="12"/>
  <c r="A31" i="12" s="1"/>
  <c r="A52" i="12" s="1"/>
  <c r="A70" i="12" s="1"/>
  <c r="A88" i="12" s="1"/>
  <c r="A16" i="13" s="1"/>
  <c r="S9" i="12"/>
  <c r="R9" i="12"/>
  <c r="O9" i="12"/>
  <c r="L9" i="12"/>
  <c r="K9" i="12"/>
  <c r="J9" i="12"/>
  <c r="I9" i="12"/>
  <c r="H9" i="12"/>
  <c r="G9" i="12"/>
  <c r="F9" i="12"/>
  <c r="A9" i="12"/>
  <c r="A30" i="12" s="1"/>
  <c r="A51" i="12" s="1"/>
  <c r="A69" i="12" s="1"/>
  <c r="A87" i="12" s="1"/>
  <c r="A15" i="13" s="1"/>
  <c r="S8" i="12"/>
  <c r="R8" i="12"/>
  <c r="O8" i="12"/>
  <c r="L8" i="12"/>
  <c r="K8" i="12"/>
  <c r="J8" i="12"/>
  <c r="I8" i="12"/>
  <c r="H8" i="12"/>
  <c r="G8" i="12"/>
  <c r="F8" i="12"/>
  <c r="A8" i="12"/>
  <c r="A29" i="12" s="1"/>
  <c r="A50" i="12" s="1"/>
  <c r="A68" i="12" s="1"/>
  <c r="A86" i="12" s="1"/>
  <c r="A14" i="13" s="1"/>
  <c r="S7" i="12"/>
  <c r="R7" i="12"/>
  <c r="J7" i="12"/>
  <c r="I7" i="12"/>
  <c r="H7" i="12"/>
  <c r="G7" i="12"/>
  <c r="F7" i="12"/>
  <c r="A7" i="12"/>
  <c r="A28" i="12" s="1"/>
  <c r="A49" i="12" s="1"/>
  <c r="A67" i="12" s="1"/>
  <c r="A85" i="12" s="1"/>
  <c r="A13" i="13" s="1"/>
  <c r="S6" i="12"/>
  <c r="R6" i="12"/>
  <c r="J6" i="12"/>
  <c r="I6" i="12"/>
  <c r="H6" i="12"/>
  <c r="G6" i="12"/>
  <c r="F6" i="12"/>
  <c r="A6" i="12"/>
  <c r="A27" i="12" s="1"/>
  <c r="A48" i="12" s="1"/>
  <c r="A66" i="12" s="1"/>
  <c r="A84" i="12" s="1"/>
  <c r="A7" i="13" s="1"/>
  <c r="S5" i="12"/>
  <c r="R5" i="12"/>
  <c r="J5" i="12"/>
  <c r="I5" i="12"/>
  <c r="H5" i="12"/>
  <c r="G5" i="12"/>
  <c r="F5" i="12"/>
  <c r="A5" i="12"/>
  <c r="A26" i="12" s="1"/>
  <c r="A47" i="12" s="1"/>
  <c r="A65" i="12" s="1"/>
  <c r="A83" i="12" s="1"/>
  <c r="A6" i="13" s="1"/>
  <c r="S4" i="12"/>
  <c r="R4" i="12"/>
  <c r="N4" i="12"/>
  <c r="M4" i="12"/>
  <c r="L4" i="12"/>
  <c r="K4" i="12"/>
  <c r="J4" i="12"/>
  <c r="I4" i="12"/>
  <c r="H4" i="12"/>
  <c r="G4" i="12"/>
  <c r="F4" i="12"/>
  <c r="E4" i="12"/>
  <c r="D4" i="12"/>
  <c r="B4" i="12"/>
  <c r="A4" i="12"/>
  <c r="A25" i="12" s="1"/>
  <c r="A46" i="12" s="1"/>
  <c r="A64" i="12" s="1"/>
  <c r="A82" i="12" s="1"/>
  <c r="A5" i="13" s="1"/>
  <c r="S3" i="12"/>
  <c r="R3" i="12"/>
  <c r="J3" i="12"/>
  <c r="I3" i="12"/>
  <c r="H3" i="12"/>
  <c r="G3" i="12"/>
  <c r="F3" i="12"/>
  <c r="A3" i="12"/>
  <c r="A24" i="12" s="1"/>
  <c r="A45" i="12" s="1"/>
  <c r="A63" i="12" s="1"/>
  <c r="A81" i="12" s="1"/>
  <c r="A4" i="13" s="1"/>
  <c r="T2" i="12"/>
  <c r="S2" i="12"/>
  <c r="S23" i="12" s="1"/>
  <c r="R2" i="12"/>
  <c r="R23" i="12" s="1"/>
  <c r="Q2" i="12"/>
  <c r="Q23" i="12" s="1"/>
  <c r="Q44" i="12" s="1"/>
  <c r="Q62" i="12" s="1"/>
  <c r="Q80" i="12" s="1"/>
  <c r="P2" i="12"/>
  <c r="P23" i="12" s="1"/>
  <c r="P44" i="12" s="1"/>
  <c r="P62" i="12" s="1"/>
  <c r="P80" i="12" s="1"/>
  <c r="O2" i="12"/>
  <c r="O23" i="12" s="1"/>
  <c r="O44" i="12" s="1"/>
  <c r="O62" i="12" s="1"/>
  <c r="O80" i="12" s="1"/>
  <c r="N2" i="12"/>
  <c r="N23" i="12" s="1"/>
  <c r="N44" i="12" s="1"/>
  <c r="N62" i="12" s="1"/>
  <c r="N80" i="12" s="1"/>
  <c r="M2" i="12"/>
  <c r="M23" i="12" s="1"/>
  <c r="M44" i="12" s="1"/>
  <c r="M62" i="12" s="1"/>
  <c r="M80" i="12" s="1"/>
  <c r="L2" i="12"/>
  <c r="L23" i="12" s="1"/>
  <c r="L44" i="12" s="1"/>
  <c r="L62" i="12" s="1"/>
  <c r="L80" i="12" s="1"/>
  <c r="K2" i="12"/>
  <c r="K23" i="12" s="1"/>
  <c r="K44" i="12" s="1"/>
  <c r="K62" i="12" s="1"/>
  <c r="K80" i="12" s="1"/>
  <c r="J2" i="12"/>
  <c r="J23" i="12" s="1"/>
  <c r="J44" i="12" s="1"/>
  <c r="J62" i="12" s="1"/>
  <c r="J80" i="12" s="1"/>
  <c r="E2" i="12"/>
  <c r="E23" i="12" s="1"/>
  <c r="E44" i="12" s="1"/>
  <c r="E62" i="12" s="1"/>
  <c r="E80" i="12" s="1"/>
  <c r="D2" i="12"/>
  <c r="D23" i="12" s="1"/>
  <c r="D44" i="12" s="1"/>
  <c r="D62" i="12" s="1"/>
  <c r="D80" i="12" s="1"/>
  <c r="C2" i="12"/>
  <c r="C23" i="12" s="1"/>
  <c r="C44" i="12" s="1"/>
  <c r="C62" i="12" s="1"/>
  <c r="C80" i="12" s="1"/>
  <c r="B2" i="12"/>
  <c r="B23" i="12" s="1"/>
  <c r="B44" i="12" s="1"/>
  <c r="B62" i="12" s="1"/>
  <c r="B80" i="12" s="1"/>
  <c r="A2" i="12"/>
  <c r="A23" i="12" s="1"/>
  <c r="A44" i="12" s="1"/>
  <c r="A62" i="12" s="1"/>
  <c r="A80" i="12" s="1"/>
  <c r="O21" i="11"/>
  <c r="O20" i="12" s="1"/>
  <c r="O20" i="11"/>
  <c r="O19" i="12" s="1"/>
  <c r="Q18" i="11"/>
  <c r="Q18" i="12" s="1"/>
  <c r="C18" i="11"/>
  <c r="C18" i="12" s="1"/>
  <c r="Q17" i="11"/>
  <c r="Q17" i="12" s="1"/>
  <c r="P17" i="11"/>
  <c r="P17" i="12" s="1"/>
  <c r="N17" i="11"/>
  <c r="N17" i="12" s="1"/>
  <c r="M17" i="11"/>
  <c r="M17" i="12" s="1"/>
  <c r="L17" i="11"/>
  <c r="L17" i="12" s="1"/>
  <c r="K17" i="11"/>
  <c r="K17" i="12" s="1"/>
  <c r="E17" i="11"/>
  <c r="E17" i="12" s="1"/>
  <c r="D17" i="11"/>
  <c r="D17" i="12" s="1"/>
  <c r="C17" i="11"/>
  <c r="C17" i="12" s="1"/>
  <c r="B17" i="11"/>
  <c r="B17" i="12" s="1"/>
  <c r="Q16" i="11"/>
  <c r="Q16" i="12" s="1"/>
  <c r="P16" i="11"/>
  <c r="P16" i="12" s="1"/>
  <c r="O16" i="11"/>
  <c r="O16" i="12" s="1"/>
  <c r="N16" i="11"/>
  <c r="N16" i="12" s="1"/>
  <c r="M16" i="11"/>
  <c r="M16" i="12" s="1"/>
  <c r="L16" i="11"/>
  <c r="L16" i="12" s="1"/>
  <c r="K16" i="11"/>
  <c r="K16" i="12" s="1"/>
  <c r="E16" i="11"/>
  <c r="E16" i="12" s="1"/>
  <c r="D16" i="11"/>
  <c r="D16" i="12" s="1"/>
  <c r="C16" i="11"/>
  <c r="C16" i="12" s="1"/>
  <c r="B16" i="11"/>
  <c r="Q15" i="11"/>
  <c r="Q15" i="12" s="1"/>
  <c r="P15" i="11"/>
  <c r="P15" i="12" s="1"/>
  <c r="N15" i="11"/>
  <c r="N15" i="12" s="1"/>
  <c r="M15" i="11"/>
  <c r="M15" i="12" s="1"/>
  <c r="L15" i="11"/>
  <c r="L15" i="12" s="1"/>
  <c r="K15" i="11"/>
  <c r="K15" i="12" s="1"/>
  <c r="E15" i="11"/>
  <c r="E15" i="12" s="1"/>
  <c r="D15" i="11"/>
  <c r="D15" i="12" s="1"/>
  <c r="C15" i="11"/>
  <c r="C15" i="12" s="1"/>
  <c r="B15" i="11"/>
  <c r="B15" i="12" s="1"/>
  <c r="Q14" i="11"/>
  <c r="Q14" i="12" s="1"/>
  <c r="P14" i="11"/>
  <c r="P14" i="12" s="1"/>
  <c r="N14" i="11"/>
  <c r="N14" i="12" s="1"/>
  <c r="M14" i="11"/>
  <c r="M14" i="12" s="1"/>
  <c r="E14" i="11"/>
  <c r="E14" i="12" s="1"/>
  <c r="D14" i="11"/>
  <c r="D14" i="12" s="1"/>
  <c r="C14" i="11"/>
  <c r="C14" i="12" s="1"/>
  <c r="B14" i="11"/>
  <c r="Q13" i="11"/>
  <c r="Q13" i="12" s="1"/>
  <c r="P13" i="11"/>
  <c r="P13" i="12" s="1"/>
  <c r="O13" i="11"/>
  <c r="O13" i="12" s="1"/>
  <c r="N13" i="11"/>
  <c r="N13" i="12" s="1"/>
  <c r="M13" i="11"/>
  <c r="M13" i="12" s="1"/>
  <c r="L13" i="11"/>
  <c r="L13" i="12" s="1"/>
  <c r="K13" i="11"/>
  <c r="K13" i="12" s="1"/>
  <c r="E13" i="11"/>
  <c r="E13" i="12" s="1"/>
  <c r="D13" i="11"/>
  <c r="D13" i="12" s="1"/>
  <c r="C13" i="11"/>
  <c r="C13" i="12" s="1"/>
  <c r="B13" i="11"/>
  <c r="B13" i="12" s="1"/>
  <c r="Q12" i="11"/>
  <c r="Q12" i="12" s="1"/>
  <c r="P12" i="11"/>
  <c r="P12" i="12" s="1"/>
  <c r="O12" i="11"/>
  <c r="O12" i="12" s="1"/>
  <c r="N12" i="11"/>
  <c r="N12" i="12" s="1"/>
  <c r="M12" i="11"/>
  <c r="M12" i="12" s="1"/>
  <c r="L12" i="11"/>
  <c r="L12" i="12" s="1"/>
  <c r="K12" i="11"/>
  <c r="K12" i="12" s="1"/>
  <c r="E12" i="11"/>
  <c r="E12" i="12" s="1"/>
  <c r="D12" i="11"/>
  <c r="D12" i="12" s="1"/>
  <c r="C12" i="11"/>
  <c r="B12" i="11"/>
  <c r="B12" i="12" s="1"/>
  <c r="O11" i="11"/>
  <c r="O11" i="12" s="1"/>
  <c r="O7" i="11"/>
  <c r="O7" i="12" s="1"/>
  <c r="L7" i="11"/>
  <c r="L7" i="12" s="1"/>
  <c r="K7" i="11"/>
  <c r="K7" i="12" s="1"/>
  <c r="O6" i="11"/>
  <c r="O6" i="12" s="1"/>
  <c r="Q4" i="11"/>
  <c r="Q4" i="12" s="1"/>
  <c r="P4" i="11"/>
  <c r="P4" i="12" s="1"/>
  <c r="C4" i="11"/>
  <c r="O3" i="11"/>
  <c r="P21" i="11"/>
  <c r="P20" i="12" s="1"/>
  <c r="P11" i="11"/>
  <c r="P11" i="12" s="1"/>
  <c r="P10" i="11"/>
  <c r="P10" i="12" s="1"/>
  <c r="P9" i="11"/>
  <c r="P9" i="12" s="1"/>
  <c r="P8" i="11"/>
  <c r="P8" i="12" s="1"/>
  <c r="P7" i="11"/>
  <c r="P7" i="12" s="1"/>
  <c r="P6" i="11"/>
  <c r="P6" i="12" s="1"/>
  <c r="P5" i="11"/>
  <c r="P5" i="12" s="1"/>
  <c r="G38" i="2"/>
  <c r="B81" i="9"/>
  <c r="I81" i="9"/>
  <c r="C80" i="9"/>
  <c r="B80" i="9"/>
  <c r="J80" i="9"/>
  <c r="I80" i="9"/>
  <c r="C77" i="9"/>
  <c r="B77" i="9"/>
  <c r="J77" i="9"/>
  <c r="I77" i="9"/>
  <c r="C76" i="9"/>
  <c r="B76" i="9"/>
  <c r="J76" i="9"/>
  <c r="I76" i="9"/>
  <c r="C75" i="9"/>
  <c r="B75" i="9"/>
  <c r="J75" i="9"/>
  <c r="I75" i="9"/>
  <c r="C74" i="9"/>
  <c r="B74" i="9"/>
  <c r="J74" i="9"/>
  <c r="I74" i="9"/>
  <c r="C73" i="9"/>
  <c r="B73" i="9"/>
  <c r="J73" i="9"/>
  <c r="I73" i="9"/>
  <c r="C72" i="9"/>
  <c r="B72" i="9"/>
  <c r="J72" i="9"/>
  <c r="I72" i="9"/>
  <c r="C71" i="9"/>
  <c r="B71" i="9"/>
  <c r="J71" i="9"/>
  <c r="I71" i="9"/>
  <c r="C70" i="9"/>
  <c r="B70" i="9"/>
  <c r="J70" i="9"/>
  <c r="I70" i="9"/>
  <c r="C69" i="9"/>
  <c r="B69" i="9"/>
  <c r="J69" i="9"/>
  <c r="I69" i="9"/>
  <c r="C68" i="9"/>
  <c r="B68" i="9"/>
  <c r="J68" i="9"/>
  <c r="I68" i="9"/>
  <c r="C66" i="9"/>
  <c r="B66" i="9"/>
  <c r="J66" i="9"/>
  <c r="I66" i="9"/>
  <c r="C65" i="9"/>
  <c r="B65" i="9"/>
  <c r="I65" i="9" s="1"/>
  <c r="C64" i="9"/>
  <c r="B64" i="9"/>
  <c r="I64" i="9" s="1"/>
  <c r="B60" i="9"/>
  <c r="I60" i="9" s="1"/>
  <c r="J60" i="9"/>
  <c r="C58" i="9"/>
  <c r="B58" i="9"/>
  <c r="J58" i="9"/>
  <c r="I58" i="9"/>
  <c r="B57" i="9"/>
  <c r="I57" i="9"/>
  <c r="C56" i="9"/>
  <c r="B56" i="9"/>
  <c r="I56" i="9"/>
  <c r="B55" i="9"/>
  <c r="I55" i="9"/>
  <c r="J81" i="9"/>
  <c r="C81" i="9"/>
  <c r="J57" i="9"/>
  <c r="C57" i="9"/>
  <c r="J56" i="9"/>
  <c r="D48" i="9"/>
  <c r="Q20" i="11"/>
  <c r="Q19" i="12" s="1"/>
  <c r="Q11" i="11"/>
  <c r="Q11" i="12" s="1"/>
  <c r="Q10" i="11"/>
  <c r="Q10" i="12" s="1"/>
  <c r="Q9" i="11"/>
  <c r="Q9" i="12" s="1"/>
  <c r="Q8" i="11"/>
  <c r="Q8" i="12" s="1"/>
  <c r="Q7" i="11"/>
  <c r="Q7" i="12" s="1"/>
  <c r="Q6" i="11"/>
  <c r="Q6" i="12" s="1"/>
  <c r="H16" i="7"/>
  <c r="H13" i="6"/>
  <c r="C45" i="1"/>
  <c r="C36" i="1"/>
  <c r="O5" i="11"/>
  <c r="O5" i="12" s="1"/>
  <c r="O15" i="11" l="1"/>
  <c r="O15" i="12" s="1"/>
  <c r="C46" i="7"/>
  <c r="O14" i="11"/>
  <c r="O14" i="12" s="1"/>
  <c r="H7" i="9"/>
  <c r="K20" i="11"/>
  <c r="K19" i="12" s="1"/>
  <c r="C38" i="9"/>
  <c r="K11" i="11" s="1"/>
  <c r="K11" i="12" s="1"/>
  <c r="K5" i="11"/>
  <c r="K5" i="12" s="1"/>
  <c r="G15" i="9"/>
  <c r="G13" i="9"/>
  <c r="K7" i="9"/>
  <c r="G14" i="9"/>
  <c r="T12" i="11" s="1"/>
  <c r="O17" i="11"/>
  <c r="O17" i="12" s="1"/>
  <c r="I7" i="9"/>
  <c r="G12" i="9"/>
  <c r="C41" i="9"/>
  <c r="K14" i="11" s="1"/>
  <c r="K14" i="12" s="1"/>
  <c r="P3" i="11"/>
  <c r="H8" i="9"/>
  <c r="C55" i="9"/>
  <c r="B14" i="12"/>
  <c r="O4" i="11"/>
  <c r="O4" i="12" s="1"/>
  <c r="C44" i="1"/>
  <c r="C46" i="3"/>
  <c r="J7" i="9"/>
  <c r="H12" i="9"/>
  <c r="D41" i="9"/>
  <c r="L14" i="11" s="1"/>
  <c r="L14" i="12" s="1"/>
  <c r="C33" i="9"/>
  <c r="K21" i="11"/>
  <c r="K20" i="12" s="1"/>
  <c r="J55" i="9"/>
  <c r="D45" i="9"/>
  <c r="L20" i="11" s="1"/>
  <c r="L19" i="12" s="1"/>
  <c r="D38" i="9"/>
  <c r="L11" i="11" s="1"/>
  <c r="L11" i="12" s="1"/>
  <c r="D32" i="9"/>
  <c r="L5" i="11" s="1"/>
  <c r="L5" i="12" s="1"/>
  <c r="H15" i="9"/>
  <c r="H13" i="9"/>
  <c r="K8" i="9"/>
  <c r="G8" i="9"/>
  <c r="G9" i="9" s="1"/>
  <c r="J8" i="9"/>
  <c r="I8" i="9"/>
  <c r="H14" i="9"/>
  <c r="T13" i="11" s="1"/>
  <c r="S13" i="12" s="1"/>
  <c r="D33" i="9"/>
  <c r="L6" i="11" s="1"/>
  <c r="L6" i="12" s="1"/>
  <c r="D46" i="9"/>
  <c r="L21" i="11" s="1"/>
  <c r="L20" i="12" s="1"/>
  <c r="O3" i="12"/>
  <c r="C4" i="12"/>
  <c r="B16" i="12"/>
  <c r="C12" i="12"/>
  <c r="U15" i="11" l="1"/>
  <c r="T15" i="12" s="1"/>
  <c r="C43" i="3"/>
  <c r="C20" i="11" s="1"/>
  <c r="C19" i="12" s="1"/>
  <c r="C42" i="3"/>
  <c r="C19" i="11" s="1"/>
  <c r="C43" i="7"/>
  <c r="N20" i="11" s="1"/>
  <c r="N19" i="12" s="1"/>
  <c r="C42" i="7"/>
  <c r="N19" i="11" s="1"/>
  <c r="C32" i="7"/>
  <c r="N8" i="11" s="1"/>
  <c r="N8" i="12" s="1"/>
  <c r="C31" i="7"/>
  <c r="N7" i="11" s="1"/>
  <c r="N7" i="12" s="1"/>
  <c r="K6" i="11"/>
  <c r="K6" i="12" s="1"/>
  <c r="C47" i="9"/>
  <c r="C49" i="9" s="1"/>
  <c r="C50" i="9" s="1"/>
  <c r="C44" i="3"/>
  <c r="C21" i="11" s="1"/>
  <c r="C20" i="12" s="1"/>
  <c r="C32" i="3"/>
  <c r="C9" i="11" s="1"/>
  <c r="C9" i="12" s="1"/>
  <c r="C34" i="3"/>
  <c r="C31" i="3"/>
  <c r="C8" i="11" s="1"/>
  <c r="C8" i="12" s="1"/>
  <c r="C33" i="3"/>
  <c r="C10" i="11" s="1"/>
  <c r="C10" i="12" s="1"/>
  <c r="C30" i="3"/>
  <c r="C7" i="11" s="1"/>
  <c r="C7" i="12" s="1"/>
  <c r="C44" i="7"/>
  <c r="N21" i="11" s="1"/>
  <c r="N20" i="12" s="1"/>
  <c r="C35" i="7"/>
  <c r="C33" i="7"/>
  <c r="N9" i="11" s="1"/>
  <c r="N9" i="12" s="1"/>
  <c r="C34" i="7"/>
  <c r="N10" i="11" s="1"/>
  <c r="N10" i="12" s="1"/>
  <c r="C28" i="3"/>
  <c r="C5" i="11" s="1"/>
  <c r="C5" i="12" s="1"/>
  <c r="C26" i="3"/>
  <c r="G39" i="2" s="1"/>
  <c r="C29" i="3"/>
  <c r="C6" i="11" s="1"/>
  <c r="C6" i="12" s="1"/>
  <c r="C27" i="7"/>
  <c r="G36" i="2" s="1"/>
  <c r="C29" i="7"/>
  <c r="N5" i="11" s="1"/>
  <c r="N5" i="12" s="1"/>
  <c r="C30" i="7"/>
  <c r="N6" i="11" s="1"/>
  <c r="N6" i="12" s="1"/>
  <c r="H9" i="9"/>
  <c r="C46" i="6"/>
  <c r="I9" i="9"/>
  <c r="K9" i="9"/>
  <c r="J9" i="9"/>
  <c r="G37" i="2"/>
  <c r="O22" i="11"/>
  <c r="O21" i="12" s="1"/>
  <c r="G16" i="9"/>
  <c r="H16" i="9"/>
  <c r="B27" i="13"/>
  <c r="C46" i="1"/>
  <c r="C47" i="1" s="1"/>
  <c r="C46" i="10"/>
  <c r="D47" i="9"/>
  <c r="D49" i="9" s="1"/>
  <c r="D50" i="9" s="1"/>
  <c r="L3" i="11"/>
  <c r="U14" i="11"/>
  <c r="U4" i="11"/>
  <c r="P3" i="12"/>
  <c r="K3" i="11"/>
  <c r="S12" i="12"/>
  <c r="C44" i="6" l="1"/>
  <c r="M21" i="11" s="1"/>
  <c r="M20" i="12" s="1"/>
  <c r="C42" i="6"/>
  <c r="M19" i="11" s="1"/>
  <c r="C43" i="6"/>
  <c r="M20" i="11" s="1"/>
  <c r="C45" i="3"/>
  <c r="C35" i="6"/>
  <c r="C33" i="6"/>
  <c r="M9" i="11" s="1"/>
  <c r="M9" i="12" s="1"/>
  <c r="C32" i="6"/>
  <c r="M8" i="11" s="1"/>
  <c r="M8" i="12" s="1"/>
  <c r="C34" i="6"/>
  <c r="M10" i="11" s="1"/>
  <c r="M10" i="12" s="1"/>
  <c r="C31" i="6"/>
  <c r="M7" i="11" s="1"/>
  <c r="M7" i="12" s="1"/>
  <c r="O25" i="12"/>
  <c r="O64" i="12" s="1"/>
  <c r="O24" i="12"/>
  <c r="O63" i="12" s="1"/>
  <c r="T16" i="11"/>
  <c r="T22" i="11" s="1"/>
  <c r="S21" i="12" s="1"/>
  <c r="S34" i="12" s="1"/>
  <c r="C74" i="10"/>
  <c r="C43" i="10"/>
  <c r="P20" i="11" s="1"/>
  <c r="P19" i="12" s="1"/>
  <c r="C29" i="6"/>
  <c r="C45" i="4" s="1"/>
  <c r="C30" i="6"/>
  <c r="C47" i="5" s="1"/>
  <c r="C27" i="6"/>
  <c r="O38" i="12"/>
  <c r="O77" i="12" s="1"/>
  <c r="C11" i="11"/>
  <c r="C11" i="12" s="1"/>
  <c r="N11" i="11"/>
  <c r="N11" i="12" s="1"/>
  <c r="K22" i="11"/>
  <c r="K21" i="12" s="1"/>
  <c r="K3" i="12"/>
  <c r="C3" i="11"/>
  <c r="N3" i="11"/>
  <c r="T14" i="12"/>
  <c r="O40" i="12"/>
  <c r="O28" i="12"/>
  <c r="O67" i="12" s="1"/>
  <c r="O36" i="12"/>
  <c r="O75" i="12" s="1"/>
  <c r="O32" i="12"/>
  <c r="O71" i="12" s="1"/>
  <c r="O29" i="12"/>
  <c r="O68" i="12" s="1"/>
  <c r="O41" i="12"/>
  <c r="O31" i="12"/>
  <c r="O70" i="12" s="1"/>
  <c r="O27" i="12"/>
  <c r="O66" i="12" s="1"/>
  <c r="O26" i="12"/>
  <c r="O65" i="12" s="1"/>
  <c r="O30" i="12"/>
  <c r="O69" i="12" s="1"/>
  <c r="O35" i="12"/>
  <c r="O74" i="12" s="1"/>
  <c r="O37" i="12"/>
  <c r="O76" i="12" s="1"/>
  <c r="O33" i="12"/>
  <c r="O72" i="12" s="1"/>
  <c r="O34" i="12"/>
  <c r="O73" i="12" s="1"/>
  <c r="O39" i="12"/>
  <c r="O78" i="12" s="1"/>
  <c r="P18" i="11"/>
  <c r="L22" i="11"/>
  <c r="L21" i="12" s="1"/>
  <c r="L3" i="12"/>
  <c r="C43" i="4" l="1"/>
  <c r="C42" i="4"/>
  <c r="C41" i="4"/>
  <c r="D19" i="11" s="1"/>
  <c r="C44" i="5"/>
  <c r="C43" i="5"/>
  <c r="E19" i="11" s="1"/>
  <c r="C45" i="5"/>
  <c r="C33" i="5"/>
  <c r="C32" i="5"/>
  <c r="C35" i="5"/>
  <c r="C36" i="5"/>
  <c r="C34" i="5"/>
  <c r="G47" i="2"/>
  <c r="C45" i="2"/>
  <c r="C32" i="4"/>
  <c r="C31" i="4"/>
  <c r="C30" i="4"/>
  <c r="C34" i="4"/>
  <c r="C33" i="4"/>
  <c r="S29" i="12"/>
  <c r="S30" i="12"/>
  <c r="S26" i="12"/>
  <c r="S25" i="12"/>
  <c r="S32" i="12"/>
  <c r="S35" i="12"/>
  <c r="S36" i="12"/>
  <c r="S27" i="12"/>
  <c r="C45" i="10"/>
  <c r="C47" i="10" s="1"/>
  <c r="S31" i="12"/>
  <c r="S24" i="12"/>
  <c r="S38" i="12"/>
  <c r="U16" i="11"/>
  <c r="T16" i="12" s="1"/>
  <c r="S40" i="12"/>
  <c r="S39" i="12"/>
  <c r="S16" i="12"/>
  <c r="S37" i="12" s="1"/>
  <c r="S28" i="12"/>
  <c r="S41" i="12"/>
  <c r="S33" i="12"/>
  <c r="C47" i="3"/>
  <c r="C48" i="3" s="1"/>
  <c r="G37" i="5"/>
  <c r="C28" i="5"/>
  <c r="G36" i="5"/>
  <c r="G35" i="2"/>
  <c r="C45" i="7"/>
  <c r="C47" i="7" s="1"/>
  <c r="C48" i="7" s="1"/>
  <c r="M6" i="11"/>
  <c r="M5" i="11"/>
  <c r="M5" i="12" s="1"/>
  <c r="C49" i="3"/>
  <c r="K24" i="12"/>
  <c r="K63" i="12" s="1"/>
  <c r="L24" i="12"/>
  <c r="L63" i="12" s="1"/>
  <c r="M3" i="11"/>
  <c r="O42" i="12"/>
  <c r="K28" i="12"/>
  <c r="K67" i="12" s="1"/>
  <c r="K25" i="12"/>
  <c r="K64" i="12" s="1"/>
  <c r="K36" i="12"/>
  <c r="K75" i="12" s="1"/>
  <c r="K37" i="12"/>
  <c r="K76" i="12" s="1"/>
  <c r="K31" i="12"/>
  <c r="K70" i="12" s="1"/>
  <c r="K34" i="12"/>
  <c r="K73" i="12" s="1"/>
  <c r="K39" i="12"/>
  <c r="K78" i="12" s="1"/>
  <c r="K33" i="12"/>
  <c r="K72" i="12" s="1"/>
  <c r="K38" i="12"/>
  <c r="K77" i="12" s="1"/>
  <c r="K29" i="12"/>
  <c r="K68" i="12" s="1"/>
  <c r="K30" i="12"/>
  <c r="K69" i="12" s="1"/>
  <c r="K35" i="12"/>
  <c r="K74" i="12" s="1"/>
  <c r="K41" i="12"/>
  <c r="K40" i="12"/>
  <c r="K27" i="12"/>
  <c r="K66" i="12" s="1"/>
  <c r="K32" i="12"/>
  <c r="K71" i="12" s="1"/>
  <c r="K26" i="12"/>
  <c r="K65" i="12" s="1"/>
  <c r="P18" i="12"/>
  <c r="U18" i="11"/>
  <c r="P22" i="11"/>
  <c r="P21" i="12" s="1"/>
  <c r="N3" i="12"/>
  <c r="N22" i="11"/>
  <c r="M11" i="11"/>
  <c r="M11" i="12" s="1"/>
  <c r="L37" i="12"/>
  <c r="L76" i="12" s="1"/>
  <c r="L30" i="12"/>
  <c r="L69" i="12" s="1"/>
  <c r="L39" i="12"/>
  <c r="L78" i="12" s="1"/>
  <c r="L36" i="12"/>
  <c r="L75" i="12" s="1"/>
  <c r="L29" i="12"/>
  <c r="L68" i="12" s="1"/>
  <c r="L25" i="12"/>
  <c r="L64" i="12" s="1"/>
  <c r="L34" i="12"/>
  <c r="L73" i="12" s="1"/>
  <c r="L31" i="12"/>
  <c r="L70" i="12" s="1"/>
  <c r="L28" i="12"/>
  <c r="L67" i="12" s="1"/>
  <c r="L38" i="12"/>
  <c r="L77" i="12" s="1"/>
  <c r="L33" i="12"/>
  <c r="L72" i="12" s="1"/>
  <c r="L26" i="12"/>
  <c r="L65" i="12" s="1"/>
  <c r="L41" i="12"/>
  <c r="L35" i="12"/>
  <c r="L74" i="12" s="1"/>
  <c r="L27" i="12"/>
  <c r="L66" i="12" s="1"/>
  <c r="L32" i="12"/>
  <c r="L71" i="12" s="1"/>
  <c r="L40" i="12"/>
  <c r="C22" i="11"/>
  <c r="C3" i="12"/>
  <c r="C43" i="2" l="1"/>
  <c r="C42" i="2"/>
  <c r="C41" i="2"/>
  <c r="C32" i="2"/>
  <c r="C34" i="2"/>
  <c r="C31" i="2"/>
  <c r="C30" i="2"/>
  <c r="C33" i="2"/>
  <c r="C49" i="10"/>
  <c r="F45" i="10"/>
  <c r="S42" i="12"/>
  <c r="V16" i="11"/>
  <c r="S17" i="11"/>
  <c r="R17" i="12" s="1"/>
  <c r="C31" i="5"/>
  <c r="C30" i="5"/>
  <c r="M6" i="12"/>
  <c r="F27" i="11"/>
  <c r="P39" i="12"/>
  <c r="P78" i="12" s="1"/>
  <c r="Q3" i="11"/>
  <c r="B27" i="11" s="1"/>
  <c r="B28" i="11" s="1"/>
  <c r="Q21" i="11"/>
  <c r="Q20" i="12" s="1"/>
  <c r="M3" i="12"/>
  <c r="K42" i="12"/>
  <c r="P28" i="12"/>
  <c r="P67" i="12" s="1"/>
  <c r="P25" i="12"/>
  <c r="P64" i="12" s="1"/>
  <c r="P33" i="12"/>
  <c r="P72" i="12" s="1"/>
  <c r="P31" i="12"/>
  <c r="P70" i="12" s="1"/>
  <c r="P35" i="12"/>
  <c r="P74" i="12" s="1"/>
  <c r="P38" i="12"/>
  <c r="P77" i="12" s="1"/>
  <c r="P41" i="12"/>
  <c r="P29" i="12"/>
  <c r="P68" i="12" s="1"/>
  <c r="P32" i="12"/>
  <c r="P71" i="12" s="1"/>
  <c r="P37" i="12"/>
  <c r="P76" i="12" s="1"/>
  <c r="P36" i="12"/>
  <c r="P75" i="12" s="1"/>
  <c r="P27" i="12"/>
  <c r="P66" i="12" s="1"/>
  <c r="P26" i="12"/>
  <c r="P65" i="12" s="1"/>
  <c r="P30" i="12"/>
  <c r="P69" i="12" s="1"/>
  <c r="P34" i="12"/>
  <c r="P73" i="12" s="1"/>
  <c r="P40" i="12"/>
  <c r="P24" i="12"/>
  <c r="C21" i="12"/>
  <c r="V4" i="11"/>
  <c r="N21" i="12"/>
  <c r="N24" i="12" s="1"/>
  <c r="V15" i="11"/>
  <c r="L42" i="12"/>
  <c r="B19" i="11" l="1"/>
  <c r="U19" i="11" s="1"/>
  <c r="C5" i="15"/>
  <c r="U17" i="11"/>
  <c r="T17" i="12" s="1"/>
  <c r="G43" i="2"/>
  <c r="Q5" i="11"/>
  <c r="Q5" i="12" s="1"/>
  <c r="C43" i="8"/>
  <c r="C45" i="8" s="1"/>
  <c r="E43" i="8" s="1"/>
  <c r="C37" i="12"/>
  <c r="C76" i="12" s="1"/>
  <c r="C35" i="12"/>
  <c r="C74" i="12" s="1"/>
  <c r="C39" i="12"/>
  <c r="C78" i="12" s="1"/>
  <c r="C34" i="12"/>
  <c r="C73" i="12" s="1"/>
  <c r="C36" i="12"/>
  <c r="C75" i="12" s="1"/>
  <c r="C38" i="12"/>
  <c r="C77" i="12" s="1"/>
  <c r="C25" i="12"/>
  <c r="C64" i="12" s="1"/>
  <c r="C33" i="12"/>
  <c r="C72" i="12" s="1"/>
  <c r="C41" i="12"/>
  <c r="C27" i="12"/>
  <c r="C66" i="12" s="1"/>
  <c r="C28" i="12"/>
  <c r="C67" i="12" s="1"/>
  <c r="C31" i="12"/>
  <c r="C70" i="12" s="1"/>
  <c r="C30" i="12"/>
  <c r="C69" i="12" s="1"/>
  <c r="C40" i="12"/>
  <c r="C29" i="12"/>
  <c r="C68" i="12" s="1"/>
  <c r="C26" i="12"/>
  <c r="C65" i="12" s="1"/>
  <c r="C32" i="12"/>
  <c r="C71" i="12" s="1"/>
  <c r="P63" i="12"/>
  <c r="P42" i="12"/>
  <c r="Q3" i="12"/>
  <c r="N63" i="12"/>
  <c r="N35" i="12"/>
  <c r="N74" i="12" s="1"/>
  <c r="N37" i="12"/>
  <c r="N76" i="12" s="1"/>
  <c r="N39" i="12"/>
  <c r="N78" i="12" s="1"/>
  <c r="N36" i="12"/>
  <c r="N75" i="12" s="1"/>
  <c r="N38" i="12"/>
  <c r="N77" i="12" s="1"/>
  <c r="N34" i="12"/>
  <c r="N73" i="12" s="1"/>
  <c r="N25" i="12"/>
  <c r="N64" i="12" s="1"/>
  <c r="N33" i="12"/>
  <c r="N72" i="12" s="1"/>
  <c r="N32" i="12"/>
  <c r="N71" i="12" s="1"/>
  <c r="N27" i="12"/>
  <c r="N66" i="12" s="1"/>
  <c r="N40" i="12"/>
  <c r="N29" i="12"/>
  <c r="N68" i="12" s="1"/>
  <c r="N26" i="12"/>
  <c r="N65" i="12" s="1"/>
  <c r="N31" i="12"/>
  <c r="N70" i="12" s="1"/>
  <c r="N41" i="12"/>
  <c r="N30" i="12"/>
  <c r="N69" i="12" s="1"/>
  <c r="N28" i="12"/>
  <c r="N67" i="12" s="1"/>
  <c r="C24" i="12"/>
  <c r="C30" i="15" l="1"/>
  <c r="R8" i="11" s="1"/>
  <c r="C29" i="15"/>
  <c r="R7" i="11" s="1"/>
  <c r="C57" i="15"/>
  <c r="C59" i="15" s="1"/>
  <c r="C28" i="15"/>
  <c r="R6" i="11" s="1"/>
  <c r="C27" i="15"/>
  <c r="R5" i="11" s="1"/>
  <c r="C25" i="15"/>
  <c r="C43" i="15"/>
  <c r="R21" i="11" s="1"/>
  <c r="C33" i="15"/>
  <c r="R11" i="11" s="1"/>
  <c r="C32" i="15"/>
  <c r="R10" i="11" s="1"/>
  <c r="C31" i="15"/>
  <c r="R9" i="11" s="1"/>
  <c r="C6" i="15"/>
  <c r="C45" i="15"/>
  <c r="Q22" i="11"/>
  <c r="Q21" i="12" s="1"/>
  <c r="V17" i="11"/>
  <c r="C46" i="8"/>
  <c r="C29" i="4"/>
  <c r="C28" i="4"/>
  <c r="C26" i="4"/>
  <c r="C26" i="2"/>
  <c r="C28" i="2"/>
  <c r="C29" i="2"/>
  <c r="N42" i="12"/>
  <c r="C63" i="12"/>
  <c r="C42" i="12"/>
  <c r="R3" i="11" l="1"/>
  <c r="C44" i="15"/>
  <c r="V18" i="11"/>
  <c r="C44" i="2"/>
  <c r="Q30" i="12"/>
  <c r="Q69" i="12" s="1"/>
  <c r="Q27" i="12"/>
  <c r="Q66" i="12" s="1"/>
  <c r="Q40" i="12"/>
  <c r="Q32" i="12"/>
  <c r="Q71" i="12" s="1"/>
  <c r="Q35" i="12"/>
  <c r="Q74" i="12" s="1"/>
  <c r="Q39" i="12"/>
  <c r="Q78" i="12" s="1"/>
  <c r="Q31" i="12"/>
  <c r="Q70" i="12" s="1"/>
  <c r="Q28" i="12"/>
  <c r="Q67" i="12" s="1"/>
  <c r="Q38" i="12"/>
  <c r="Q77" i="12" s="1"/>
  <c r="Q37" i="12"/>
  <c r="Q76" i="12" s="1"/>
  <c r="Q25" i="12"/>
  <c r="Q64" i="12" s="1"/>
  <c r="Q34" i="12"/>
  <c r="Q73" i="12" s="1"/>
  <c r="Q29" i="12"/>
  <c r="Q68" i="12" s="1"/>
  <c r="Q33" i="12"/>
  <c r="Q72" i="12" s="1"/>
  <c r="Q36" i="12"/>
  <c r="Q75" i="12" s="1"/>
  <c r="Q41" i="12"/>
  <c r="Q26" i="12"/>
  <c r="Q65" i="12" s="1"/>
  <c r="Q24" i="12"/>
  <c r="R22" i="11" l="1"/>
  <c r="C46" i="15"/>
  <c r="C48" i="15" s="1"/>
  <c r="F44" i="15"/>
  <c r="Q42" i="12"/>
  <c r="Q63" i="12"/>
  <c r="D9" i="11" l="1"/>
  <c r="D9" i="12" s="1"/>
  <c r="D10" i="11"/>
  <c r="D10" i="12" s="1"/>
  <c r="D8" i="11"/>
  <c r="D8" i="12" s="1"/>
  <c r="D5" i="11"/>
  <c r="D5" i="12" s="1"/>
  <c r="D21" i="11"/>
  <c r="D20" i="12" s="1"/>
  <c r="D7" i="11"/>
  <c r="D7" i="12" s="1"/>
  <c r="D3" i="11"/>
  <c r="D3" i="12" s="1"/>
  <c r="D6" i="11" l="1"/>
  <c r="D6" i="12" s="1"/>
  <c r="D11" i="11" l="1"/>
  <c r="C48" i="4"/>
  <c r="D11" i="12" l="1"/>
  <c r="B9" i="11" l="1"/>
  <c r="B9" i="12" s="1"/>
  <c r="B10" i="11"/>
  <c r="B10" i="12" s="1"/>
  <c r="B5" i="11"/>
  <c r="B8" i="11"/>
  <c r="B21" i="11"/>
  <c r="B7" i="11"/>
  <c r="B20" i="11"/>
  <c r="B19" i="12" s="1"/>
  <c r="E7" i="11" l="1"/>
  <c r="E7" i="12" s="1"/>
  <c r="B8" i="12"/>
  <c r="B20" i="12"/>
  <c r="E3" i="11"/>
  <c r="E10" i="11"/>
  <c r="E10" i="12" s="1"/>
  <c r="B7" i="12"/>
  <c r="E9" i="11"/>
  <c r="C46" i="2"/>
  <c r="C47" i="2" s="1"/>
  <c r="E6" i="11"/>
  <c r="E6" i="12" s="1"/>
  <c r="E5" i="11"/>
  <c r="E5" i="12" s="1"/>
  <c r="B3" i="11"/>
  <c r="B5" i="12"/>
  <c r="E21" i="11"/>
  <c r="E20" i="12" s="1"/>
  <c r="E8" i="11"/>
  <c r="E8" i="12" s="1"/>
  <c r="B6" i="11"/>
  <c r="F12" i="11" l="1"/>
  <c r="F12" i="12" s="1"/>
  <c r="F13" i="11"/>
  <c r="U7" i="11"/>
  <c r="T7" i="12" s="1"/>
  <c r="U8" i="11"/>
  <c r="G12" i="11"/>
  <c r="G12" i="12" s="1"/>
  <c r="E9" i="12"/>
  <c r="H12" i="11"/>
  <c r="I13" i="11"/>
  <c r="I13" i="12" s="1"/>
  <c r="U9" i="11"/>
  <c r="U10" i="11"/>
  <c r="H13" i="11"/>
  <c r="H13" i="12" s="1"/>
  <c r="B3" i="12"/>
  <c r="U3" i="11"/>
  <c r="I12" i="11"/>
  <c r="U5" i="11"/>
  <c r="U6" i="11"/>
  <c r="B6" i="12"/>
  <c r="E11" i="11"/>
  <c r="E11" i="12" s="1"/>
  <c r="C48" i="2"/>
  <c r="B11" i="11"/>
  <c r="B22" i="11" s="1"/>
  <c r="E3" i="12"/>
  <c r="G13" i="11"/>
  <c r="G13" i="12" s="1"/>
  <c r="F22" i="11" l="1"/>
  <c r="F21" i="12" s="1"/>
  <c r="F27" i="12" s="1"/>
  <c r="F66" i="12" s="1"/>
  <c r="F13" i="12"/>
  <c r="B21" i="12"/>
  <c r="B35" i="12" s="1"/>
  <c r="B74" i="12" s="1"/>
  <c r="B25" i="11"/>
  <c r="H12" i="12"/>
  <c r="H22" i="11"/>
  <c r="H21" i="12" s="1"/>
  <c r="H34" i="12" s="1"/>
  <c r="H73" i="12" s="1"/>
  <c r="T6" i="12"/>
  <c r="T5" i="12"/>
  <c r="I12" i="12"/>
  <c r="I22" i="11"/>
  <c r="I21" i="12" s="1"/>
  <c r="I34" i="12" s="1"/>
  <c r="I73" i="12" s="1"/>
  <c r="G22" i="11"/>
  <c r="J13" i="11"/>
  <c r="J13" i="12" s="1"/>
  <c r="J12" i="11"/>
  <c r="U11" i="11"/>
  <c r="B11" i="12"/>
  <c r="T3" i="12"/>
  <c r="V3" i="11"/>
  <c r="F41" i="12" l="1"/>
  <c r="F35" i="12"/>
  <c r="F74" i="12" s="1"/>
  <c r="F36" i="12"/>
  <c r="F75" i="12" s="1"/>
  <c r="F32" i="12"/>
  <c r="F71" i="12" s="1"/>
  <c r="F31" i="12"/>
  <c r="F70" i="12" s="1"/>
  <c r="F39" i="12"/>
  <c r="F78" i="12" s="1"/>
  <c r="F37" i="12"/>
  <c r="F76" i="12" s="1"/>
  <c r="F24" i="12"/>
  <c r="F63" i="12" s="1"/>
  <c r="F26" i="12"/>
  <c r="F65" i="12" s="1"/>
  <c r="F38" i="12"/>
  <c r="F77" i="12" s="1"/>
  <c r="F40" i="12"/>
  <c r="F28" i="12"/>
  <c r="F67" i="12" s="1"/>
  <c r="F33" i="12"/>
  <c r="F72" i="12" s="1"/>
  <c r="F25" i="12"/>
  <c r="F64" i="12" s="1"/>
  <c r="F30" i="12"/>
  <c r="F69" i="12" s="1"/>
  <c r="V7" i="11"/>
  <c r="F29" i="12"/>
  <c r="F68" i="12" s="1"/>
  <c r="F34" i="12"/>
  <c r="F73" i="12" s="1"/>
  <c r="B39" i="12"/>
  <c r="B78" i="12" s="1"/>
  <c r="B40" i="12"/>
  <c r="B30" i="12"/>
  <c r="B69" i="12" s="1"/>
  <c r="B24" i="12"/>
  <c r="B63" i="12" s="1"/>
  <c r="B34" i="12"/>
  <c r="B73" i="12" s="1"/>
  <c r="B32" i="12"/>
  <c r="B71" i="12" s="1"/>
  <c r="B37" i="12"/>
  <c r="B76" i="12" s="1"/>
  <c r="B29" i="12"/>
  <c r="B68" i="12" s="1"/>
  <c r="B26" i="12"/>
  <c r="B65" i="12" s="1"/>
  <c r="B28" i="12"/>
  <c r="B67" i="12" s="1"/>
  <c r="B41" i="12"/>
  <c r="B38" i="12"/>
  <c r="B77" i="12" s="1"/>
  <c r="B33" i="12"/>
  <c r="B72" i="12" s="1"/>
  <c r="B36" i="12"/>
  <c r="B75" i="12" s="1"/>
  <c r="B31" i="12"/>
  <c r="B70" i="12" s="1"/>
  <c r="B25" i="12"/>
  <c r="B64" i="12" s="1"/>
  <c r="B27" i="12"/>
  <c r="B66" i="12" s="1"/>
  <c r="C27" i="11"/>
  <c r="D27" i="11"/>
  <c r="I33" i="12"/>
  <c r="I72" i="12" s="1"/>
  <c r="U13" i="11"/>
  <c r="T13" i="12" s="1"/>
  <c r="G21" i="12"/>
  <c r="V8" i="11"/>
  <c r="I27" i="12"/>
  <c r="I66" i="12" s="1"/>
  <c r="I28" i="12"/>
  <c r="I67" i="12" s="1"/>
  <c r="I41" i="12"/>
  <c r="I35" i="12"/>
  <c r="I74" i="12" s="1"/>
  <c r="I36" i="12"/>
  <c r="I75" i="12" s="1"/>
  <c r="I24" i="12"/>
  <c r="I31" i="12"/>
  <c r="I70" i="12" s="1"/>
  <c r="I37" i="12"/>
  <c r="I76" i="12" s="1"/>
  <c r="I38" i="12"/>
  <c r="I77" i="12" s="1"/>
  <c r="I39" i="12"/>
  <c r="I78" i="12" s="1"/>
  <c r="I25" i="12"/>
  <c r="I64" i="12" s="1"/>
  <c r="I40" i="12"/>
  <c r="I32" i="12"/>
  <c r="I71" i="12" s="1"/>
  <c r="I29" i="12"/>
  <c r="I68" i="12" s="1"/>
  <c r="I30" i="12"/>
  <c r="I69" i="12" s="1"/>
  <c r="I26" i="12"/>
  <c r="I65" i="12" s="1"/>
  <c r="H29" i="12"/>
  <c r="H68" i="12" s="1"/>
  <c r="H37" i="12"/>
  <c r="H76" i="12" s="1"/>
  <c r="H39" i="12"/>
  <c r="H78" i="12" s="1"/>
  <c r="H32" i="12"/>
  <c r="H71" i="12" s="1"/>
  <c r="H38" i="12"/>
  <c r="H77" i="12" s="1"/>
  <c r="H26" i="12"/>
  <c r="H65" i="12" s="1"/>
  <c r="H28" i="12"/>
  <c r="H67" i="12" s="1"/>
  <c r="H30" i="12"/>
  <c r="H69" i="12" s="1"/>
  <c r="H35" i="12"/>
  <c r="H74" i="12" s="1"/>
  <c r="H27" i="12"/>
  <c r="H66" i="12" s="1"/>
  <c r="H41" i="12"/>
  <c r="H25" i="12"/>
  <c r="H64" i="12" s="1"/>
  <c r="H40" i="12"/>
  <c r="H31" i="12"/>
  <c r="H70" i="12" s="1"/>
  <c r="H24" i="12"/>
  <c r="H36" i="12"/>
  <c r="H75" i="12" s="1"/>
  <c r="T11" i="12"/>
  <c r="J22" i="11"/>
  <c r="J21" i="12" s="1"/>
  <c r="J34" i="12" s="1"/>
  <c r="J73" i="12" s="1"/>
  <c r="J12" i="12"/>
  <c r="U12" i="11"/>
  <c r="V10" i="11"/>
  <c r="H33" i="12"/>
  <c r="H72" i="12" s="1"/>
  <c r="V9" i="11"/>
  <c r="F42" i="12" l="1"/>
  <c r="B42" i="12"/>
  <c r="V13" i="11"/>
  <c r="V11" i="11"/>
  <c r="J33" i="12"/>
  <c r="J72" i="12" s="1"/>
  <c r="H63" i="12"/>
  <c r="H42" i="12"/>
  <c r="I42" i="12"/>
  <c r="I63" i="12"/>
  <c r="G38" i="12"/>
  <c r="G77" i="12" s="1"/>
  <c r="G28" i="12"/>
  <c r="G67" i="12" s="1"/>
  <c r="G32" i="12"/>
  <c r="G71" i="12" s="1"/>
  <c r="G39" i="12"/>
  <c r="G78" i="12" s="1"/>
  <c r="G41" i="12"/>
  <c r="G27" i="12"/>
  <c r="G66" i="12" s="1"/>
  <c r="G30" i="12"/>
  <c r="G69" i="12" s="1"/>
  <c r="G37" i="12"/>
  <c r="G76" i="12" s="1"/>
  <c r="G29" i="12"/>
  <c r="G68" i="12" s="1"/>
  <c r="G26" i="12"/>
  <c r="G65" i="12" s="1"/>
  <c r="G35" i="12"/>
  <c r="G74" i="12" s="1"/>
  <c r="G25" i="12"/>
  <c r="G64" i="12" s="1"/>
  <c r="G36" i="12"/>
  <c r="G75" i="12" s="1"/>
  <c r="G31" i="12"/>
  <c r="G70" i="12" s="1"/>
  <c r="G40" i="12"/>
  <c r="G24" i="12"/>
  <c r="G34" i="12"/>
  <c r="G73" i="12" s="1"/>
  <c r="G33" i="12"/>
  <c r="G72" i="12" s="1"/>
  <c r="V12" i="11"/>
  <c r="T12" i="12"/>
  <c r="J24" i="12"/>
  <c r="J32" i="12"/>
  <c r="J71" i="12" s="1"/>
  <c r="J28" i="12"/>
  <c r="J67" i="12" s="1"/>
  <c r="J29" i="12"/>
  <c r="J68" i="12" s="1"/>
  <c r="J26" i="12"/>
  <c r="J65" i="12" s="1"/>
  <c r="J36" i="12"/>
  <c r="J75" i="12" s="1"/>
  <c r="J25" i="12"/>
  <c r="J64" i="12" s="1"/>
  <c r="J37" i="12"/>
  <c r="J76" i="12" s="1"/>
  <c r="J35" i="12"/>
  <c r="J74" i="12" s="1"/>
  <c r="J30" i="12"/>
  <c r="J69" i="12" s="1"/>
  <c r="J40" i="12"/>
  <c r="J31" i="12"/>
  <c r="J70" i="12" s="1"/>
  <c r="J38" i="12"/>
  <c r="J77" i="12" s="1"/>
  <c r="J41" i="12"/>
  <c r="J39" i="12"/>
  <c r="J78" i="12" s="1"/>
  <c r="J27" i="12"/>
  <c r="J66" i="12" s="1"/>
  <c r="J42" i="12" l="1"/>
  <c r="J63" i="12"/>
  <c r="G42" i="12"/>
  <c r="G63" i="12"/>
  <c r="C45" i="6"/>
  <c r="C47" i="6" s="1"/>
  <c r="C48" i="6" s="1"/>
  <c r="M22" i="11" l="1"/>
  <c r="M21" i="12" s="1"/>
  <c r="M26" i="12" s="1"/>
  <c r="M65" i="12" s="1"/>
  <c r="M19" i="12"/>
  <c r="V14" i="11" l="1"/>
  <c r="M40" i="12"/>
  <c r="M24" i="12"/>
  <c r="M63" i="12" s="1"/>
  <c r="M37" i="12"/>
  <c r="M76" i="12" s="1"/>
  <c r="M27" i="12"/>
  <c r="M66" i="12" s="1"/>
  <c r="M25" i="12"/>
  <c r="M64" i="12" s="1"/>
  <c r="M38" i="12"/>
  <c r="M77" i="12" s="1"/>
  <c r="M30" i="12"/>
  <c r="M69" i="12" s="1"/>
  <c r="M31" i="12"/>
  <c r="M70" i="12" s="1"/>
  <c r="M32" i="12"/>
  <c r="M71" i="12" s="1"/>
  <c r="M39" i="12"/>
  <c r="M78" i="12" s="1"/>
  <c r="M28" i="12"/>
  <c r="M67" i="12" s="1"/>
  <c r="M36" i="12"/>
  <c r="M75" i="12" s="1"/>
  <c r="M33" i="12"/>
  <c r="M72" i="12" s="1"/>
  <c r="M35" i="12"/>
  <c r="M74" i="12" s="1"/>
  <c r="M34" i="12"/>
  <c r="M73" i="12" s="1"/>
  <c r="M29" i="12"/>
  <c r="M68" i="12" s="1"/>
  <c r="M41" i="12"/>
  <c r="C46" i="5"/>
  <c r="C48" i="5" s="1"/>
  <c r="C49" i="5" s="1"/>
  <c r="E20" i="11"/>
  <c r="E19" i="12" s="1"/>
  <c r="M42" i="12" l="1"/>
  <c r="E22" i="11"/>
  <c r="C44" i="4"/>
  <c r="C46" i="4" s="1"/>
  <c r="C47" i="4" s="1"/>
  <c r="D20" i="11"/>
  <c r="D19" i="12" s="1"/>
  <c r="E21" i="12" l="1"/>
  <c r="V6" i="11"/>
  <c r="U20" i="11"/>
  <c r="D22" i="11"/>
  <c r="S21" i="11"/>
  <c r="E36" i="12" l="1"/>
  <c r="E75" i="12" s="1"/>
  <c r="E24" i="12"/>
  <c r="E28" i="12"/>
  <c r="E67" i="12" s="1"/>
  <c r="E27" i="12"/>
  <c r="E66" i="12" s="1"/>
  <c r="E31" i="12"/>
  <c r="E70" i="12" s="1"/>
  <c r="E32" i="12"/>
  <c r="E71" i="12" s="1"/>
  <c r="E30" i="12"/>
  <c r="E69" i="12" s="1"/>
  <c r="E37" i="12"/>
  <c r="E76" i="12" s="1"/>
  <c r="E35" i="12"/>
  <c r="E74" i="12" s="1"/>
  <c r="E40" i="12"/>
  <c r="E26" i="12"/>
  <c r="E65" i="12" s="1"/>
  <c r="E39" i="12"/>
  <c r="E78" i="12" s="1"/>
  <c r="E38" i="12"/>
  <c r="E77" i="12" s="1"/>
  <c r="E34" i="12"/>
  <c r="E73" i="12" s="1"/>
  <c r="E29" i="12"/>
  <c r="E68" i="12" s="1"/>
  <c r="E33" i="12"/>
  <c r="E72" i="12" s="1"/>
  <c r="E25" i="12"/>
  <c r="E64" i="12" s="1"/>
  <c r="E41" i="12"/>
  <c r="T19" i="12"/>
  <c r="U21" i="11"/>
  <c r="S22" i="11"/>
  <c r="R21" i="12" s="1"/>
  <c r="R20" i="12"/>
  <c r="V5" i="11"/>
  <c r="D21" i="12"/>
  <c r="E63" i="12" l="1"/>
  <c r="E42" i="12"/>
  <c r="D31" i="12"/>
  <c r="D70" i="12" s="1"/>
  <c r="D39" i="12"/>
  <c r="D78" i="12" s="1"/>
  <c r="D27" i="12"/>
  <c r="D66" i="12" s="1"/>
  <c r="D38" i="12"/>
  <c r="D77" i="12" s="1"/>
  <c r="D41" i="12"/>
  <c r="D36" i="12"/>
  <c r="D75" i="12" s="1"/>
  <c r="D30" i="12"/>
  <c r="D69" i="12" s="1"/>
  <c r="D34" i="12"/>
  <c r="D73" i="12" s="1"/>
  <c r="D28" i="12"/>
  <c r="D67" i="12" s="1"/>
  <c r="D29" i="12"/>
  <c r="D68" i="12" s="1"/>
  <c r="D32" i="12"/>
  <c r="D71" i="12" s="1"/>
  <c r="D35" i="12"/>
  <c r="D74" i="12" s="1"/>
  <c r="D26" i="12"/>
  <c r="D65" i="12" s="1"/>
  <c r="D24" i="12"/>
  <c r="D37" i="12"/>
  <c r="D76" i="12" s="1"/>
  <c r="D33" i="12"/>
  <c r="D72" i="12" s="1"/>
  <c r="D25" i="12"/>
  <c r="D64" i="12" s="1"/>
  <c r="D40" i="12"/>
  <c r="R35" i="12"/>
  <c r="R38" i="12"/>
  <c r="R25" i="12"/>
  <c r="R27" i="12"/>
  <c r="R28" i="12"/>
  <c r="R24" i="12"/>
  <c r="R32" i="12"/>
  <c r="R37" i="12"/>
  <c r="R33" i="12"/>
  <c r="R36" i="12"/>
  <c r="R31" i="12"/>
  <c r="R40" i="12"/>
  <c r="R29" i="12"/>
  <c r="R34" i="12"/>
  <c r="R30" i="12"/>
  <c r="R39" i="12"/>
  <c r="R26" i="12"/>
  <c r="V20" i="11"/>
  <c r="R41" i="12"/>
  <c r="V21" i="11"/>
  <c r="T20" i="12"/>
  <c r="D42" i="12" l="1"/>
  <c r="D63" i="12"/>
  <c r="B81" i="12" s="1" a="1"/>
  <c r="R42" i="12"/>
  <c r="O89" i="12" l="1"/>
  <c r="B17" i="13" s="1"/>
  <c r="N90" i="12"/>
  <c r="C95" i="12"/>
  <c r="G92" i="12"/>
  <c r="F93" i="12"/>
  <c r="M88" i="12"/>
  <c r="N85" i="12"/>
  <c r="I92" i="12"/>
  <c r="Q83" i="12"/>
  <c r="H82" i="12"/>
  <c r="K92" i="12"/>
  <c r="K87" i="12"/>
  <c r="K86" i="12"/>
  <c r="P89" i="12"/>
  <c r="C90" i="12"/>
  <c r="J86" i="12"/>
  <c r="L93" i="12"/>
  <c r="D83" i="12"/>
  <c r="G84" i="12"/>
  <c r="L88" i="12"/>
  <c r="I90" i="12"/>
  <c r="P95" i="12"/>
  <c r="B93" i="12"/>
  <c r="O81" i="12"/>
  <c r="B4" i="13" s="1"/>
  <c r="D91" i="12"/>
  <c r="D88" i="12"/>
  <c r="N94" i="12"/>
  <c r="E92" i="12"/>
  <c r="G93" i="12"/>
  <c r="K81" i="12"/>
  <c r="K83" i="12"/>
  <c r="M89" i="12"/>
  <c r="P83" i="12"/>
  <c r="N91" i="12"/>
  <c r="J96" i="12"/>
  <c r="H92" i="12"/>
  <c r="D85" i="12"/>
  <c r="L89" i="12"/>
  <c r="D96" i="12"/>
  <c r="Q93" i="12"/>
  <c r="C96" i="12"/>
  <c r="B92" i="12"/>
  <c r="H94" i="12"/>
  <c r="I84" i="12"/>
  <c r="P87" i="12"/>
  <c r="Q90" i="12"/>
  <c r="O87" i="12"/>
  <c r="B15" i="13" s="1"/>
  <c r="I85" i="12"/>
  <c r="P84" i="12"/>
  <c r="Q88" i="12"/>
  <c r="F95" i="12"/>
  <c r="M92" i="12"/>
  <c r="J82" i="12"/>
  <c r="H88" i="12"/>
  <c r="J83" i="12"/>
  <c r="M86" i="12"/>
  <c r="L90" i="12"/>
  <c r="K94" i="12"/>
  <c r="L94" i="12"/>
  <c r="D92" i="12"/>
  <c r="Q82" i="12"/>
  <c r="E84" i="12"/>
  <c r="M85" i="12"/>
  <c r="C87" i="12"/>
  <c r="D94" i="12"/>
  <c r="E83" i="12"/>
  <c r="L87" i="12"/>
  <c r="N84" i="12"/>
  <c r="P82" i="12"/>
  <c r="N92" i="12"/>
  <c r="O96" i="12"/>
  <c r="C84" i="12"/>
  <c r="D93" i="12"/>
  <c r="F91" i="12"/>
  <c r="I96" i="12"/>
  <c r="I86" i="12"/>
  <c r="O88" i="12"/>
  <c r="B16" i="13" s="1"/>
  <c r="E95" i="12"/>
  <c r="G85" i="12"/>
  <c r="J88" i="12"/>
  <c r="J95" i="12"/>
  <c r="F87" i="12"/>
  <c r="H91" i="12"/>
  <c r="I93" i="12"/>
  <c r="K91" i="12"/>
  <c r="H81" i="12"/>
  <c r="G87" i="12"/>
  <c r="B86" i="12"/>
  <c r="I89" i="12"/>
  <c r="C88" i="12"/>
  <c r="E81" i="12"/>
  <c r="I95" i="12"/>
  <c r="G94" i="12"/>
  <c r="D89" i="12"/>
  <c r="G88" i="12"/>
  <c r="N89" i="12"/>
  <c r="P91" i="12"/>
  <c r="P92" i="12"/>
  <c r="G89" i="12"/>
  <c r="N83" i="12"/>
  <c r="L83" i="12"/>
  <c r="D82" i="12"/>
  <c r="B82" i="12"/>
  <c r="M95" i="12"/>
  <c r="G86" i="12"/>
  <c r="E88" i="12"/>
  <c r="I83" i="12"/>
  <c r="L95" i="12"/>
  <c r="D87" i="12"/>
  <c r="B88" i="12"/>
  <c r="Q87" i="12"/>
  <c r="O92" i="12"/>
  <c r="B8" i="13" s="1"/>
  <c r="B81" i="12"/>
  <c r="I81" i="12"/>
  <c r="O91" i="12"/>
  <c r="B20" i="13" s="1"/>
  <c r="B26" i="13" s="1"/>
  <c r="J89" i="12"/>
  <c r="F89" i="12"/>
  <c r="K85" i="12"/>
  <c r="F82" i="12"/>
  <c r="O93" i="12"/>
  <c r="B9" i="13" s="1"/>
  <c r="P86" i="12"/>
  <c r="N82" i="12"/>
  <c r="O95" i="12"/>
  <c r="F85" i="12"/>
  <c r="F90" i="12"/>
  <c r="I88" i="12"/>
  <c r="P96" i="12"/>
  <c r="P90" i="12"/>
  <c r="G91" i="12"/>
  <c r="F84" i="12"/>
  <c r="F83" i="12"/>
  <c r="J91" i="12"/>
  <c r="L86" i="12"/>
  <c r="Q92" i="12"/>
  <c r="O85" i="12"/>
  <c r="B13" i="13" s="1"/>
  <c r="J84" i="12"/>
  <c r="I91" i="12"/>
  <c r="I82" i="12"/>
  <c r="H93" i="12"/>
  <c r="Q91" i="12"/>
  <c r="N86" i="12"/>
  <c r="O86" i="12"/>
  <c r="B14" i="13" s="1"/>
  <c r="F88" i="12"/>
  <c r="D84" i="12"/>
  <c r="L92" i="12"/>
  <c r="E91" i="12"/>
  <c r="N95" i="12"/>
  <c r="M82" i="12"/>
  <c r="E87" i="12"/>
  <c r="Q96" i="12"/>
  <c r="D95" i="12"/>
  <c r="M83" i="12"/>
  <c r="N81" i="12"/>
  <c r="G82" i="12"/>
  <c r="G96" i="12"/>
  <c r="D81" i="12"/>
  <c r="N96" i="12"/>
  <c r="P93" i="12"/>
  <c r="O82" i="12"/>
  <c r="B5" i="13" s="1"/>
  <c r="M96" i="12"/>
  <c r="G90" i="12"/>
  <c r="N87" i="12"/>
  <c r="K96" i="12"/>
  <c r="B90" i="12"/>
  <c r="Q86" i="12"/>
  <c r="O83" i="12"/>
  <c r="B6" i="13" s="1"/>
  <c r="F92" i="12"/>
  <c r="F81" i="12"/>
  <c r="D90" i="12"/>
  <c r="K84" i="12"/>
  <c r="B87" i="12"/>
  <c r="C94" i="12"/>
  <c r="C81" i="12"/>
  <c r="M91" i="12"/>
  <c r="G81" i="12"/>
  <c r="E82" i="12"/>
  <c r="E90" i="12"/>
  <c r="N88" i="12"/>
  <c r="M93" i="12"/>
  <c r="K93" i="12"/>
  <c r="H96" i="12"/>
  <c r="H86" i="12"/>
  <c r="D86" i="12"/>
  <c r="L91" i="12"/>
  <c r="E96" i="12"/>
  <c r="J87" i="12"/>
  <c r="J81" i="12"/>
  <c r="L81" i="12"/>
  <c r="K90" i="12"/>
  <c r="L85" i="12"/>
  <c r="I87" i="12"/>
  <c r="H90" i="12"/>
  <c r="H89" i="12"/>
  <c r="E85" i="12"/>
  <c r="Q85" i="12"/>
  <c r="C82" i="12"/>
  <c r="O94" i="12"/>
  <c r="C92" i="12"/>
  <c r="J94" i="12"/>
  <c r="I94" i="12"/>
  <c r="G83" i="12"/>
  <c r="K95" i="12"/>
  <c r="K82" i="12"/>
  <c r="H83" i="12"/>
  <c r="K89" i="12"/>
  <c r="Q89" i="12"/>
  <c r="B83" i="12"/>
  <c r="M90" i="12"/>
  <c r="P88" i="12"/>
  <c r="L82" i="12"/>
  <c r="K88" i="12"/>
  <c r="C89" i="12"/>
  <c r="C93" i="12"/>
  <c r="L96" i="12"/>
  <c r="C83" i="12"/>
  <c r="Q81" i="12"/>
  <c r="C91" i="12"/>
  <c r="Q94" i="12"/>
  <c r="P85" i="12"/>
  <c r="J90" i="12"/>
  <c r="M87" i="12"/>
  <c r="E89" i="12"/>
  <c r="C86" i="12"/>
  <c r="F94" i="12"/>
  <c r="B95" i="12"/>
  <c r="P81" i="12"/>
  <c r="H87" i="12"/>
  <c r="G95" i="12"/>
  <c r="B85" i="12"/>
  <c r="H84" i="12"/>
  <c r="E93" i="12"/>
  <c r="E94" i="12"/>
  <c r="H85" i="12"/>
  <c r="P94" i="12"/>
  <c r="L84" i="12"/>
  <c r="B89" i="12"/>
  <c r="N93" i="12"/>
  <c r="O84" i="12"/>
  <c r="B7" i="13" s="1"/>
  <c r="F86" i="12"/>
  <c r="M94" i="12"/>
  <c r="Q84" i="12"/>
  <c r="J85" i="12"/>
  <c r="M84" i="12"/>
  <c r="Q95" i="12"/>
  <c r="H95" i="12"/>
  <c r="B91" i="12"/>
  <c r="E86" i="12"/>
  <c r="O90" i="12"/>
  <c r="B19" i="13" s="1"/>
  <c r="M81" i="12"/>
  <c r="B96" i="12"/>
  <c r="F96" i="12"/>
  <c r="J93" i="12"/>
  <c r="C85" i="12"/>
  <c r="B84" i="12"/>
  <c r="B94" i="12"/>
  <c r="J92" i="12"/>
  <c r="B12" i="13" l="1"/>
  <c r="B21" i="13"/>
  <c r="B25" i="13"/>
  <c r="B24" i="13" s="1"/>
  <c r="B10" i="13"/>
</calcChain>
</file>

<file path=xl/sharedStrings.xml><?xml version="1.0" encoding="utf-8"?>
<sst xmlns="http://schemas.openxmlformats.org/spreadsheetml/2006/main" count="1381" uniqueCount="634">
  <si>
    <t>label</t>
  </si>
  <si>
    <t>value</t>
  </si>
  <si>
    <t>id</t>
  </si>
  <si>
    <t>min</t>
  </si>
  <si>
    <t>max</t>
  </si>
  <si>
    <t>step</t>
  </si>
  <si>
    <t>comment</t>
  </si>
  <si>
    <t>tourists_popMultiDay</t>
  </si>
  <si>
    <t>ii</t>
  </si>
  <si>
    <t>Average stay (days)</t>
  </si>
  <si>
    <t>tourists_nbDays</t>
  </si>
  <si>
    <t>Average stay (nights)</t>
  </si>
  <si>
    <t>tourists_nbNights</t>
  </si>
  <si>
    <t>tourists_roomPrice</t>
  </si>
  <si>
    <t>Expected number of single-day tourists (adults and children &gt; 5, no lodging)</t>
  </si>
  <si>
    <t>tourists_popSingleDay</t>
  </si>
  <si>
    <r>
      <rPr>
        <b/>
        <sz val="12"/>
        <color theme="1"/>
        <rFont val="Times New Roman"/>
        <family val="1"/>
      </rPr>
      <t xml:space="preserve">Expected spending </t>
    </r>
    <r>
      <rPr>
        <b/>
        <sz val="12"/>
        <color rgb="FFFF0000"/>
        <rFont val="Times New Roman"/>
        <family val="1"/>
      </rPr>
      <t>per person per day</t>
    </r>
    <r>
      <rPr>
        <b/>
        <sz val="12"/>
        <color theme="1"/>
        <rFont val="Times New Roman"/>
        <family val="1"/>
      </rPr>
      <t xml:space="preserve"> while visiting this PA, on:</t>
    </r>
  </si>
  <si>
    <t>tourists_expParkEntry</t>
  </si>
  <si>
    <t>Need this and taxes for G impact</t>
  </si>
  <si>
    <t>Local restaurants (food and drink)</t>
  </si>
  <si>
    <t>tourists_expRestaurants</t>
  </si>
  <si>
    <r>
      <rPr>
        <sz val="11"/>
        <color theme="1"/>
        <rFont val="Calibri"/>
        <family val="2"/>
      </rPr>
      <t xml:space="preserve">We ignore tourist spending outside the local economy, including transport to/from (unless it is indeed local), lodging in the capital, etc., because it cannot impact the </t>
    </r>
    <r>
      <rPr>
        <b/>
        <i/>
        <sz val="11"/>
        <color theme="1"/>
        <rFont val="Calibri"/>
        <family val="2"/>
      </rPr>
      <t>local</t>
    </r>
    <r>
      <rPr>
        <sz val="11"/>
        <color theme="1"/>
        <rFont val="Calibri"/>
        <family val="2"/>
      </rPr>
      <t xml:space="preserve"> economy.</t>
    </r>
  </si>
  <si>
    <t>Guides and tours</t>
  </si>
  <si>
    <t>tourists_expGuidesTours</t>
  </si>
  <si>
    <t>Souvenirs/Handicrafts</t>
  </si>
  <si>
    <t>tourists_expSouvenirs</t>
  </si>
  <si>
    <t>tourists_expRetShops</t>
  </si>
  <si>
    <t>tourists_expOther</t>
  </si>
  <si>
    <t>Expenditure</t>
  </si>
  <si>
    <t>Tourist</t>
  </si>
  <si>
    <t>Ag</t>
  </si>
  <si>
    <t>Unless agro-tourism</t>
  </si>
  <si>
    <t>Tourism</t>
  </si>
  <si>
    <t>Tourists spend in local tourism businesses</t>
  </si>
  <si>
    <t>Nag</t>
  </si>
  <si>
    <t>Tourists buy from other local shops, etc. (not including restaurants or lodges)</t>
  </si>
  <si>
    <t>NatRes</t>
  </si>
  <si>
    <t>Tourists generally don't buy fish directly from fishers</t>
  </si>
  <si>
    <t>L-MUSK</t>
  </si>
  <si>
    <t>Tourists don't hire labor</t>
  </si>
  <si>
    <t>L-FUSK</t>
  </si>
  <si>
    <t>L-MSK</t>
  </si>
  <si>
    <t>L-FSK</t>
  </si>
  <si>
    <t>K</t>
  </si>
  <si>
    <t>Tourists don't hire capital</t>
  </si>
  <si>
    <t>Poor</t>
  </si>
  <si>
    <t>Tourists generally don't buy directly from households</t>
  </si>
  <si>
    <t>Nonpoor</t>
  </si>
  <si>
    <t>Restaurants</t>
  </si>
  <si>
    <t>Tourists buy stuff fromRestaurants</t>
  </si>
  <si>
    <t>Lodges</t>
  </si>
  <si>
    <t>Tourists buy stuff from Lodges</t>
  </si>
  <si>
    <t>Tourists</t>
  </si>
  <si>
    <t>Tourists don't generally buy from other tourists</t>
  </si>
  <si>
    <t>PA</t>
  </si>
  <si>
    <t>ComRevSh</t>
  </si>
  <si>
    <t>Tourists don't pay into this--Parks do</t>
  </si>
  <si>
    <t>G</t>
  </si>
  <si>
    <t>We capture taxes through local businesses that sell to tourists</t>
  </si>
  <si>
    <t>ROW</t>
  </si>
  <si>
    <t>Tourists' spending outside of the ZOI is not of interest for this particular study.</t>
  </si>
  <si>
    <t>Total Expends</t>
  </si>
  <si>
    <t>Sum of Intermediate and Factor (L, Land, K) Demands</t>
  </si>
  <si>
    <t>Total Revenue (Row Total)</t>
  </si>
  <si>
    <t>Row total in SAM, or Y(nag): Total tourist spending</t>
  </si>
  <si>
    <t>Error, value (TR-TC; should be nil for SAM to balance)</t>
  </si>
  <si>
    <t>Difference between total tourist spending (tourism revenues for the ZOI) and total tourist spending.</t>
  </si>
  <si>
    <t>Error (%)</t>
  </si>
  <si>
    <t>Error as % of TR</t>
  </si>
  <si>
    <t>Agricultural Producers:</t>
  </si>
  <si>
    <t>% in Prototype Model</t>
  </si>
  <si>
    <t>Salaries and wages for male unskilled workers</t>
  </si>
  <si>
    <t>Do we want this to have a gender focus? If so, we need four worker categories: skilled/unskilled, male/female</t>
  </si>
  <si>
    <t>Salaries and wages for male skilled workers (machine operators, supervisors, receptionists, accountants, etc.)</t>
  </si>
  <si>
    <t>Salaries and wages for female unskilled workers</t>
  </si>
  <si>
    <t>Salaries and wages for female skilled workers (machine operators, supervisors, receptionists, accountants, etc.)</t>
  </si>
  <si>
    <t>Seeds, animal feed, manure, etc., from own or neighbors' farm)</t>
  </si>
  <si>
    <t>Local fish; natural resource inputs into agriculture</t>
  </si>
  <si>
    <t>Services (machine maintenance, construction, repairs) from local providers</t>
  </si>
  <si>
    <t>The goal here is to get people to think about the cash their restaurant injects into the local economy. We want to capture only local spending on these items. We know that local stores sell merchandise that is non-local. Don't worry about that. We want to know how much they spent buying from local businesses and farms.</t>
  </si>
  <si>
    <t>Purchases from local stores and other businesses for your farm</t>
  </si>
  <si>
    <t>About what % of farm revenue goes to purchases of inputs outside the local economy, like fertilizer, commercial seed, feed, and chemicals?</t>
  </si>
  <si>
    <t>Farm tax rate (%; probably zero)</t>
  </si>
  <si>
    <t>Share of businesses locally owned</t>
  </si>
  <si>
    <t>Share of wages paid to local workers</t>
  </si>
  <si>
    <t>Intermediate demand for ag inputs</t>
  </si>
  <si>
    <t>Farmers don't spend in local tourism businesses</t>
  </si>
  <si>
    <t>Intermediate demand for non-ag inputs</t>
  </si>
  <si>
    <t>Nonag intermediate demand for enewable esouce (e.g., fish) inputs (e.g., in fish pocessing)</t>
  </si>
  <si>
    <t>Pmts to Male Unskilled L</t>
  </si>
  <si>
    <t>Pmts to Male Skilled L</t>
  </si>
  <si>
    <t>Pmts to Female Unskilled L</t>
  </si>
  <si>
    <t>Pmts to Female Skilled L</t>
  </si>
  <si>
    <t>Profits or payment to capital</t>
  </si>
  <si>
    <t>Ag doesn't buy stuff from Hhs</t>
  </si>
  <si>
    <t>Ag doesn't buy stuff fromRestaurants</t>
  </si>
  <si>
    <t>Ag doesn't buy stuff from Lodges</t>
  </si>
  <si>
    <t>Ag purchases from tourists (nil)</t>
  </si>
  <si>
    <t>Ag doesn't purchase from the PA</t>
  </si>
  <si>
    <t>Ag purchases outside the local economy</t>
  </si>
  <si>
    <t>Sum of Intermediate and Factor (L, K) Demands</t>
  </si>
  <si>
    <t>Total Farm Revenue (From tourists, lodges, restaurants and households) plus Ag+Nonag intermed demands</t>
  </si>
  <si>
    <t>Difference bet. Row and column total in SAM (zero, if SAM balances)</t>
  </si>
  <si>
    <t>(TR-Texp)/TR</t>
  </si>
  <si>
    <t>Return to Capital</t>
  </si>
  <si>
    <t>ag_shareLocallyOwned</t>
  </si>
  <si>
    <t>ag_shareWorkersLocal</t>
  </si>
  <si>
    <t>Crop purchases from local farmers or animal products from local ranchers</t>
  </si>
  <si>
    <t>Local fish</t>
  </si>
  <si>
    <t>Purchases from local stores and other businesses</t>
  </si>
  <si>
    <t>About what % of your monthly costs are purchases of you make outside the local economy, like merchandise (for stores) or supplies?</t>
  </si>
  <si>
    <t>Nonfarm tax rate (%)</t>
  </si>
  <si>
    <t>SAM Expenditure (Column)</t>
  </si>
  <si>
    <t>Tourism intermediate demand for ag inputs</t>
  </si>
  <si>
    <t>Tourism businesses don't buy from each other</t>
  </si>
  <si>
    <t>Tourism intermediate demand for non-ag inputs</t>
  </si>
  <si>
    <t>Tourism intermediate demand for enewable esouce (e.g., fish) inputs (e.g., in fish pocessing)</t>
  </si>
  <si>
    <t>Tourism businesses don't buy stuff from Hhs</t>
  </si>
  <si>
    <t>Tourism businesses don't buy stuff from Restaurants</t>
  </si>
  <si>
    <t>Tourism businesses don't buy stuff from Lodges</t>
  </si>
  <si>
    <t>Tourism businesses don't buy stuff from tourists</t>
  </si>
  <si>
    <t>Tourism businesses don't buy stuff from the PA</t>
  </si>
  <si>
    <t>Tourism businesses don't pay into this</t>
  </si>
  <si>
    <t>Tourism purchases outside the local economy</t>
  </si>
  <si>
    <t>Row total in SAM, or Y(tourism): Total Revenue for Tourism Businesses (From tourist, lodge, restaurant and household data), including intermed demands by Ag and Nag</t>
  </si>
  <si>
    <t>Nonfarm tax rate (%; probably zero)</t>
  </si>
  <si>
    <t>nag_shareWorkersLocal</t>
  </si>
  <si>
    <r>
      <rPr>
        <sz val="11"/>
        <color theme="1"/>
        <rFont val="Calibri"/>
        <family val="2"/>
      </rPr>
      <t xml:space="preserve">Non-agricultural Production (Focus group or individual interviews of local retail, service, and other businesses. Minimum data requirement is in </t>
    </r>
    <r>
      <rPr>
        <b/>
        <sz val="11"/>
        <color theme="1"/>
        <rFont val="Calibri"/>
        <family val="2"/>
      </rPr>
      <t>bold</t>
    </r>
    <r>
      <rPr>
        <sz val="11"/>
        <color theme="1"/>
        <rFont val="Calibri"/>
        <family val="2"/>
      </rPr>
      <t>.)</t>
    </r>
  </si>
  <si>
    <t>Nonag intermediate demand for ag inputs</t>
  </si>
  <si>
    <t>Non-tourism businesses don't spend in local tourism businesses</t>
  </si>
  <si>
    <t>Nonag intermediate demand for non-ag inputs</t>
  </si>
  <si>
    <t>Nonag businesses don't buy stuff from Hhs</t>
  </si>
  <si>
    <t>Nonag businesses don't buy stuff from Restaurants</t>
  </si>
  <si>
    <t>Nonag businesses don't buy stuff from Lodges</t>
  </si>
  <si>
    <t>Nonag businesses don't buy stuff from tourists</t>
  </si>
  <si>
    <t>Nonag businesses don't buy stuff from the PA</t>
  </si>
  <si>
    <t>Nonag purchases outside the local economy</t>
  </si>
  <si>
    <t>Row total in SAM, or Y(nag): Total Revenue for Non-farm Businesses (From tourist, lodge, restaurant and household data), including intermed demands by Ag and Nonag</t>
  </si>
  <si>
    <r>
      <rPr>
        <sz val="11"/>
        <color theme="1"/>
        <rFont val="Calibri"/>
        <family val="2"/>
      </rPr>
      <t xml:space="preserve">Fishing (Focus group or individual interviews of local fishers. Minimum data requirement is in </t>
    </r>
    <r>
      <rPr>
        <b/>
        <sz val="11"/>
        <color theme="1"/>
        <rFont val="Calibri"/>
        <family val="2"/>
      </rPr>
      <t>bold</t>
    </r>
    <r>
      <rPr>
        <sz val="11"/>
        <color theme="1"/>
        <rFont val="Calibri"/>
        <family val="2"/>
      </rPr>
      <t>.)</t>
    </r>
  </si>
  <si>
    <r>
      <rPr>
        <sz val="12"/>
        <color theme="1"/>
        <rFont val="Times New Roman"/>
        <family val="1"/>
      </rPr>
      <t xml:space="preserve">About what % of monthly spending by fishing operations goes to each of the following (or “out of every $100 of the value of fish harvests, how much goes to…”). </t>
    </r>
    <r>
      <rPr>
        <sz val="12"/>
        <color rgb="FFFF0000"/>
        <rFont val="Times New Roman"/>
        <family val="1"/>
      </rPr>
      <t>THESE MUST SUM TO &lt;1; THE RESIDUAL IS PROFITS</t>
    </r>
  </si>
  <si>
    <t>Crop purchases from local farmers or animal products from local ranchers (probably zero for fishers)</t>
  </si>
  <si>
    <t>Local fish (e.g., fishing bait purchased from other fishers, or if you provide your own bait, what share of your monthly spending would you have to use to buy this bait from others)</t>
  </si>
  <si>
    <t>Services boat maintenance, construction, repairs) from local providers</t>
  </si>
  <si>
    <t>Purchases from local stores and other businesses (nets, lines, hooks, bait)</t>
  </si>
  <si>
    <t>About what % of your monthly costs are purchases of you make outside the local economy, like fuel, ice, nets, lines, hooks, bait or other supplies you go to other places to buy?</t>
  </si>
  <si>
    <t>Fishing tax rate (%; probably zero)</t>
  </si>
  <si>
    <t>Share of fishing operations locally owned</t>
  </si>
  <si>
    <t>Share of wages paid to local workers in fishing</t>
  </si>
  <si>
    <t>Fish</t>
  </si>
  <si>
    <t>Fishing doesn't buy from ag</t>
  </si>
  <si>
    <t>Fishers don't buy from tourism businesses</t>
  </si>
  <si>
    <t>Fishing intermediate demand for non-ag inputs</t>
  </si>
  <si>
    <t>Fishing doesn't buy from fishing</t>
  </si>
  <si>
    <t>NatRes doesn't buy stuff from Hhs</t>
  </si>
  <si>
    <t>NatRes doesn't buy stuff fromRestaurants</t>
  </si>
  <si>
    <t>NatRes doesn't buy stuff from Lodges</t>
  </si>
  <si>
    <t>NatRes doesn't buy stuff from Tourists</t>
  </si>
  <si>
    <t>NatRes doesn't buy stuff from the PA</t>
  </si>
  <si>
    <t>NatRes purchases outside the project ZOI</t>
  </si>
  <si>
    <t>Row total in SAM, or Y(NatRes): Total Revenue for Non-farm Businesses (From tourist, lodge, restaurant and household data), including intermed demands by fish and Tourism (we assume ag does not demand fish)</t>
  </si>
  <si>
    <t>fish_shareWorkersLocal</t>
  </si>
  <si>
    <r>
      <rPr>
        <sz val="11"/>
        <color theme="1"/>
        <rFont val="Calibri"/>
        <family val="2"/>
      </rPr>
      <t xml:space="preserve">Restaurants: Focus group or individual interviews of restaurant owners. Minimum data requirement is in </t>
    </r>
    <r>
      <rPr>
        <b/>
        <sz val="11"/>
        <color theme="1"/>
        <rFont val="Calibri"/>
        <family val="2"/>
      </rPr>
      <t>bold</t>
    </r>
    <r>
      <rPr>
        <sz val="11"/>
        <color theme="1"/>
        <rFont val="Calibri"/>
        <family val="2"/>
      </rPr>
      <t>.</t>
    </r>
  </si>
  <si>
    <r>
      <rPr>
        <sz val="11"/>
        <color rgb="FF000000"/>
        <rFont val="Calibri"/>
        <family val="2"/>
      </rPr>
      <t xml:space="preserve">About what % of monthly spending for restaurants go to each of the following (or “out of every $100 of revenue restaurants bring in, how much goes to…”) </t>
    </r>
    <r>
      <rPr>
        <sz val="11"/>
        <color rgb="FFFF0000"/>
        <rFont val="Calibri"/>
        <family val="2"/>
      </rPr>
      <t>THESE MUST SUM TO &lt;1; THE RESIDUAL IS PROFITS</t>
    </r>
  </si>
  <si>
    <t>Locally produced agricultural products (fruits, vegetables, meats)</t>
  </si>
  <si>
    <t>Services (laundry, maintenance, construction, repairs) from local providers</t>
  </si>
  <si>
    <t>About what % of your monthly costs are purchases you make outside the local economy?</t>
  </si>
  <si>
    <t>Meal tax (%)</t>
  </si>
  <si>
    <t>Share of restaurants locally owned</t>
  </si>
  <si>
    <t>Expenditures</t>
  </si>
  <si>
    <t>Restaurant intermediate demand for ag inputs</t>
  </si>
  <si>
    <t>Restaurants don't buy from tourism businesses</t>
  </si>
  <si>
    <t>Restaurant intermediate demand for non-ag inputs</t>
  </si>
  <si>
    <t>Restaurant intermediate demand for natural resources (e.g., fish)</t>
  </si>
  <si>
    <t>Restaurants don't buy stuff from Hhs</t>
  </si>
  <si>
    <t>Restaurants don't buy stuff from restaurants</t>
  </si>
  <si>
    <t>Restaurants don't buy stuff from lodges</t>
  </si>
  <si>
    <t>Restaurants don't buy stuff from the PA</t>
  </si>
  <si>
    <t>Restaurants don't buy stuff from tourists</t>
  </si>
  <si>
    <t>Restaurant purchases outside local economy</t>
  </si>
  <si>
    <t>Sum of above</t>
  </si>
  <si>
    <t>Visitor spending on local restaurant food</t>
  </si>
  <si>
    <t>Total</t>
  </si>
  <si>
    <t>restaurants_shareWorkersLocal</t>
  </si>
  <si>
    <r>
      <rPr>
        <sz val="11"/>
        <color theme="1"/>
        <rFont val="Calibri"/>
        <family val="2"/>
      </rPr>
      <t xml:space="preserve">Lodges: From interviews or focus group (Minimum data requirement in </t>
    </r>
    <r>
      <rPr>
        <b/>
        <sz val="11"/>
        <color theme="1"/>
        <rFont val="Calibri"/>
        <family val="2"/>
      </rPr>
      <t>bold</t>
    </r>
    <r>
      <rPr>
        <sz val="11"/>
        <color theme="1"/>
        <rFont val="Calibri"/>
        <family val="2"/>
      </rPr>
      <t>)</t>
    </r>
  </si>
  <si>
    <r>
      <rPr>
        <sz val="11"/>
        <color rgb="FF000000"/>
        <rFont val="Calibri"/>
        <family val="2"/>
      </rPr>
      <t xml:space="preserve">About what % of monthly spending by hotels and lodges goes to each of the following (or “out of every $100 of revenue lodges bring in, how much goes to…”). </t>
    </r>
    <r>
      <rPr>
        <sz val="11"/>
        <color rgb="FFFF0000"/>
        <rFont val="Calibri"/>
        <family val="2"/>
      </rPr>
      <t>THESE MUST SUM TO &lt;1; THE RESIDUAL IS PROFITS</t>
    </r>
  </si>
  <si>
    <t>From interviews with hotel/lodge managers/owners. Work with them to get the best approximation you can. If from a focus group, seek a concensus approximation.</t>
  </si>
  <si>
    <t>Agricultural products (fruits, vegetables, meats) grown locally</t>
  </si>
  <si>
    <t>The goal here is to get people to think about the cash their hotel/lodge injects into the local economy. We want to capture only local spending on these items. We know that local stores sell merchandise that is non-local. Don't worry about that. We want to know how much they spent buying from local businesses and farms.</t>
  </si>
  <si>
    <t>Local Services (laundry, maintenance, construction, repairs from local providers)</t>
  </si>
  <si>
    <t>About what % of your monthly revenue is spent on purchases you make outside the local economy?</t>
  </si>
  <si>
    <t>Lodging tax rate (%)</t>
  </si>
  <si>
    <t>Share of lodge rooms locally owned</t>
  </si>
  <si>
    <t>Purchases from local farmers and ranchers</t>
  </si>
  <si>
    <t>Lodges don't buy from tourism businesses</t>
  </si>
  <si>
    <t>Purchases from local stores and service providers</t>
  </si>
  <si>
    <t>Local fish purchases</t>
  </si>
  <si>
    <t>This is profits staying in the local economy</t>
  </si>
  <si>
    <t>Lodges don't buy stuff from Hhs</t>
  </si>
  <si>
    <t>Lodges don't buy stuff from Restaurants</t>
  </si>
  <si>
    <t>Lodges don't buy stuff from lodges</t>
  </si>
  <si>
    <t>Lodges don't buy stuff from tourists</t>
  </si>
  <si>
    <t>Lodges don't buy stuff from the PA</t>
  </si>
  <si>
    <t>Lodge purchases outside local economy</t>
  </si>
  <si>
    <t>Visitor spending on local lodging</t>
  </si>
  <si>
    <t>lodges_shareWorkersLocal</t>
  </si>
  <si>
    <r>
      <rPr>
        <sz val="11"/>
        <color theme="1"/>
        <rFont val="Calibri"/>
        <family val="2"/>
      </rPr>
      <t xml:space="preserve">From Protected Area or Park budget or interview of park manager. Minimum data requirement is in </t>
    </r>
    <r>
      <rPr>
        <b/>
        <sz val="11"/>
        <color theme="1"/>
        <rFont val="Calibri"/>
        <family val="2"/>
      </rPr>
      <t>bold</t>
    </r>
    <r>
      <rPr>
        <sz val="11"/>
        <color theme="1"/>
        <rFont val="Calibri"/>
        <family val="2"/>
      </rPr>
      <t>.</t>
    </r>
  </si>
  <si>
    <t>Park budget (not necessarily equal to park entrance fees; usually determined by government.</t>
  </si>
  <si>
    <t>Total Community Revenue Sharing Budget</t>
  </si>
  <si>
    <t>Payment of rents on land, buildings, etc.</t>
  </si>
  <si>
    <t>Locally produced fish or other natural resources</t>
  </si>
  <si>
    <t>Purchases made outside the local economy</t>
  </si>
  <si>
    <t>% of salaries and wages paid to local workers</t>
  </si>
  <si>
    <t>Protected Area</t>
  </si>
  <si>
    <t>ComRev demand for ag inputs</t>
  </si>
  <si>
    <t>National ComRevs don't buy from tourism businesses</t>
  </si>
  <si>
    <t>ComRev demand for non-ag inputs</t>
  </si>
  <si>
    <t>ComRev demand for natural resources (e.g., fish)</t>
  </si>
  <si>
    <t>ComRevs don't buy stuff from Hhs</t>
  </si>
  <si>
    <t>ComRevs don't buy stuff from ComRevs</t>
  </si>
  <si>
    <t>ComRevs don't buy stuff from lodges</t>
  </si>
  <si>
    <t>ComRevs don't buy stuff from tourists</t>
  </si>
  <si>
    <t>ComRevs could send ComRev fees to government (if they exceed expenditures)</t>
  </si>
  <si>
    <t>Net government transfer to Park</t>
  </si>
  <si>
    <t>Gov transfer as % of Park budget</t>
  </si>
  <si>
    <t>Total annual park budget</t>
  </si>
  <si>
    <t>natPark_totalBudget</t>
  </si>
  <si>
    <t>Total park entry fees</t>
  </si>
  <si>
    <t>Difference (net transfer from government to parks)</t>
  </si>
  <si>
    <t>natPark_expCapital</t>
  </si>
  <si>
    <t>natPark_expLocalAg</t>
  </si>
  <si>
    <t>natPark_expLocalFish</t>
  </si>
  <si>
    <t>natPark_expServices</t>
  </si>
  <si>
    <t>natPark_expLocalStores</t>
  </si>
  <si>
    <t>natPark_expOutside</t>
  </si>
  <si>
    <t>natPark_shareWorkersLocal</t>
  </si>
  <si>
    <r>
      <rPr>
        <i/>
        <sz val="12"/>
        <color theme="1"/>
        <rFont val="Times New Roman"/>
        <family val="1"/>
      </rPr>
      <t xml:space="preserve">Households: Focus group or a few individual households provide information on their budget shares. The best datasource might well be the WB's own LSMS surveys. WB staff could easily pop out a lot of these numbers from LSMS. It's simply a matter of calculating average incomes and expenditures. One drawback: LSMS currently does not ask about local vs. non-local purchases, so we'll have to ascertain this on the ground. Minimum data requirements are in </t>
    </r>
    <r>
      <rPr>
        <b/>
        <i/>
        <sz val="12"/>
        <color theme="1"/>
        <rFont val="Times New Roman"/>
        <family val="1"/>
      </rPr>
      <t>bold</t>
    </r>
    <r>
      <rPr>
        <i/>
        <sz val="12"/>
        <color theme="1"/>
        <rFont val="Times New Roman"/>
        <family val="1"/>
      </rPr>
      <t>.</t>
    </r>
  </si>
  <si>
    <t>Poor Households</t>
  </si>
  <si>
    <t>Nonpoor Households</t>
  </si>
  <si>
    <t>hh size</t>
  </si>
  <si>
    <t>hhs</t>
  </si>
  <si>
    <t>Annual hh incomes us$</t>
  </si>
  <si>
    <t>What is the population of the communities constituting this local economy? (Number of people)</t>
  </si>
  <si>
    <t>poor</t>
  </si>
  <si>
    <t>How many households are in this local economy? (Number of households)</t>
  </si>
  <si>
    <t>About what is the average annual per-capita income of households in this region (US$)?</t>
  </si>
  <si>
    <t>About what is the average annual government transfers (e.g., SCTs) to households in this region?</t>
  </si>
  <si>
    <t>Factor</t>
  </si>
  <si>
    <t>Salaries and Wages for:</t>
  </si>
  <si>
    <t>About what % of household income comes from wages earned by male unskilled workers in the household?</t>
  </si>
  <si>
    <t>Do your best to make these add up to 100% (we'll normalize for the model)</t>
  </si>
  <si>
    <t>% Going to…</t>
  </si>
  <si>
    <t>Capital</t>
  </si>
  <si>
    <t>About what % of household income comes from wages earned by male skilled workers in the household?</t>
  </si>
  <si>
    <t>About what % of household income comes from wages earned by female unskilled workers in the household?</t>
  </si>
  <si>
    <t>About what % of household income comes from wages earned by female skilled workers in the household?</t>
  </si>
  <si>
    <t>About what % of household incomes comes from profits from household-owned farms or businesses or renting property the household owns?</t>
  </si>
  <si>
    <t>About what % of household incomes comes from migrant remittances (domestic and foreign?</t>
  </si>
  <si>
    <t>Amount going to…</t>
  </si>
  <si>
    <t>Wages</t>
  </si>
  <si>
    <t>Food bought from Local grocery stores</t>
  </si>
  <si>
    <t>Other goods from local grocery stores</t>
  </si>
  <si>
    <t>Remittances</t>
  </si>
  <si>
    <t>Food from Periodic markets</t>
  </si>
  <si>
    <t>Buying food direct from local farmers or your own farm</t>
  </si>
  <si>
    <t>Buying local fish</t>
  </si>
  <si>
    <t>Buying from local food processors, including neighbors who sell foods they prepare for sale</t>
  </si>
  <si>
    <t>Buying food and drink at local restaurants (food and drink)</t>
  </si>
  <si>
    <t>Things besides food that are sold by people or businesses in your community, including services</t>
  </si>
  <si>
    <t>Things you buy from businesses, etc., in places outside your community</t>
  </si>
  <si>
    <t>Rent (if household rents its house; don't include business rentals here)</t>
  </si>
  <si>
    <t>Total (should equal 100%)</t>
  </si>
  <si>
    <t>Expenses</t>
  </si>
  <si>
    <t>Households buy directly from local farmers and ranchers</t>
  </si>
  <si>
    <t>Households buy from local businesses (includes food, meat, and fish that businesses might buy from local farmers and fishers--just put everything households spend in local businesses)</t>
  </si>
  <si>
    <t>Households buy directly from local fishers (or other natural resource producers)</t>
  </si>
  <si>
    <t>We don't capture household factor use except in production activities</t>
  </si>
  <si>
    <t>Rents paid on household's dwelling (if it rents). Do not include rents paid in household production activities.</t>
  </si>
  <si>
    <t>We do not capture inter-household transfers</t>
  </si>
  <si>
    <t>Households spend money in local restaurants</t>
  </si>
  <si>
    <t>Households generally don't stay in local lodges</t>
  </si>
  <si>
    <t>Households don't buy from tourists</t>
  </si>
  <si>
    <t>Local households don't spend on PA</t>
  </si>
  <si>
    <t>Household direct (income) taxes paid</t>
  </si>
  <si>
    <t>Household purchases outside the local economy</t>
  </si>
  <si>
    <t>Household total expenditures</t>
  </si>
  <si>
    <t>Household total income</t>
  </si>
  <si>
    <t>hhnp_pop</t>
  </si>
  <si>
    <t>hhp_pop</t>
  </si>
  <si>
    <t>hhnp_numhh</t>
  </si>
  <si>
    <t>hhp_numhh</t>
  </si>
  <si>
    <t>hhnp_pcinc</t>
  </si>
  <si>
    <t>hhp_pcinc</t>
  </si>
  <si>
    <t>hhnp_transf</t>
  </si>
  <si>
    <t>hhp_transf</t>
  </si>
  <si>
    <t>hhnp_incShareProfits</t>
  </si>
  <si>
    <t>hhp_incShareProfits</t>
  </si>
  <si>
    <t>hhnp_incShareRemits</t>
  </si>
  <si>
    <t>hhp_incShareRemits</t>
  </si>
  <si>
    <t>hhnp_expGroceryFood</t>
  </si>
  <si>
    <t>hhp_expGroceryFood</t>
  </si>
  <si>
    <t>hhnp_expGroceryOther</t>
  </si>
  <si>
    <t>hhp_expGroceryOther</t>
  </si>
  <si>
    <t>hhnp_expMarkets</t>
  </si>
  <si>
    <t>hhp_expMarkets</t>
  </si>
  <si>
    <t>hhnp_expLocalFarms</t>
  </si>
  <si>
    <t>hhp_expLocalFarms</t>
  </si>
  <si>
    <t>hhnp_expLocalFish</t>
  </si>
  <si>
    <t>hhp_expLocalFish</t>
  </si>
  <si>
    <t>hhnp_expLocalProc</t>
  </si>
  <si>
    <t>hhp_expLocalProc</t>
  </si>
  <si>
    <t>hhnp_expRest</t>
  </si>
  <si>
    <t>hhp_expRest</t>
  </si>
  <si>
    <t>hhnp_expOtherLocal</t>
  </si>
  <si>
    <t>hhp_expOtherLocal</t>
  </si>
  <si>
    <t>hhnp_expOutside</t>
  </si>
  <si>
    <t>hhp_expOutside</t>
  </si>
  <si>
    <t>hhnp_expRent</t>
  </si>
  <si>
    <t>hhp_expRent</t>
  </si>
  <si>
    <t>Park demand for ag inputs</t>
  </si>
  <si>
    <t>National Parks don't buy from tourism businesses</t>
  </si>
  <si>
    <t>Park demand for non-ag inputs</t>
  </si>
  <si>
    <t>Park demand for natural resources (e.g., fish)</t>
  </si>
  <si>
    <t>Parks don't buy stuff from Hhs</t>
  </si>
  <si>
    <t>Parks don't buy stuff from Parks</t>
  </si>
  <si>
    <t>Parks don't buy stuff from lodges</t>
  </si>
  <si>
    <t>Parks don't buy stuff from tourists</t>
  </si>
  <si>
    <t>CommRevSh</t>
  </si>
  <si>
    <t>Parks could send park fees to government (if they exceed expenditures)</t>
  </si>
  <si>
    <t>Current PAT-SAM (Pulls from Tourist, Lodge, Restaurant, etc., Tabs)</t>
  </si>
  <si>
    <t>CRS</t>
  </si>
  <si>
    <t>Col/Row</t>
  </si>
  <si>
    <t>Notes</t>
  </si>
  <si>
    <t>Household accounts balance (and payments to factors take the hit) if we take per-capita income as fact, then force the local economy to arrange itself around that (via the RAS algorithm in R). The alternative is to allocate the L and K row totals across households, using each household's share of each. This makes the factor accounts balance (almost), but not the household accounts. There's nothing to ensure that the p/capita hh incomes they enter are compatible with the VA generated by all these activities. In the end, this is our call, because there should be government (or LSMS-type survey) estimates of per-capita income in parts of the country similar to the ones around PAs. At the very least, one can use average per-capita income in rural areas, but hopefully they can do better.</t>
  </si>
  <si>
    <t>Pulls from SAM tab</t>
  </si>
  <si>
    <t>Sum</t>
  </si>
  <si>
    <t>Current:</t>
  </si>
  <si>
    <t>Outcome</t>
  </si>
  <si>
    <t>Impact of a $1 Increase in Tourism Receipts</t>
  </si>
  <si>
    <t>Gross Revenue from Local Production</t>
  </si>
  <si>
    <t>Total Production Multiplier</t>
  </si>
  <si>
    <t>Payments to</t>
  </si>
  <si>
    <t>Labor (Wages)</t>
  </si>
  <si>
    <t>Capital (Profits)</t>
  </si>
  <si>
    <t>Income to</t>
  </si>
  <si>
    <t>Total Income (GDP) Multiplier</t>
  </si>
  <si>
    <t>Total local GDP impact per tourist</t>
  </si>
  <si>
    <t>Poor households</t>
  </si>
  <si>
    <t>Nonpoor households</t>
  </si>
  <si>
    <t>Average spending per tourist</t>
  </si>
  <si>
    <t>% of Community Revenue Sharing  budget spent on Ag</t>
  </si>
  <si>
    <t>% of Community Revenue Sharing  budget spent on fish or other natural resources</t>
  </si>
  <si>
    <t>% of Community Revenue Sharing  budget spent on Services (laundry, maintenance, construction, repairs) from local providers</t>
  </si>
  <si>
    <t>% of Community Revenue Sharing  budget spent on Purchases from local stores and other businesses</t>
  </si>
  <si>
    <t>% of Community Revenue Sharing  budget spent on Purchases made outside the local economy</t>
  </si>
  <si>
    <t>natPark_MwagesUnskilled</t>
  </si>
  <si>
    <t>natPark_MwagesSkilled</t>
  </si>
  <si>
    <t>natPark_FwagesUnskilled</t>
  </si>
  <si>
    <t>natPark_FwagesSkilled</t>
  </si>
  <si>
    <t>natPark_expTourism</t>
  </si>
  <si>
    <t>hhp_incShare_MWagesUnskilled</t>
  </si>
  <si>
    <t>hhp_incShare_MWagesSkilled</t>
  </si>
  <si>
    <t>hhp_incShare_FWagesUnskilled</t>
  </si>
  <si>
    <t>hhp_incShare_FWagesSkilled</t>
  </si>
  <si>
    <t>hhnp_incShare_MWagesUnskilled</t>
  </si>
  <si>
    <t>hhnp_incShare_MWagesSkilled</t>
  </si>
  <si>
    <t>hhnp_incShare_FWagesUnskilled</t>
  </si>
  <si>
    <t>hhnp_incShare_FWagesSkilled</t>
  </si>
  <si>
    <t>natPark_expComRevSh</t>
  </si>
  <si>
    <t>tourism_shareWorkersLocal</t>
  </si>
  <si>
    <t>Percent of salaries and wages paid to local workers</t>
  </si>
  <si>
    <t>Visitor spending on comrevsh</t>
  </si>
  <si>
    <t>Nonag intermediate demand for renewable esouce (e.g., fish) inputs (e.g., in fish pocessing)</t>
  </si>
  <si>
    <t>To avoid circularity, Ag+Nag+Natres are "added" in the division by 1-shares.</t>
  </si>
  <si>
    <t>Here, no need to add all the accounts other than Tourism and HH</t>
  </si>
  <si>
    <t>Typical profit margin</t>
  </si>
  <si>
    <t>Adjusted</t>
  </si>
  <si>
    <t>total shares except capital</t>
  </si>
  <si>
    <t>ag_profitMargin</t>
  </si>
  <si>
    <t>tourism_profitMargin</t>
  </si>
  <si>
    <t>fish_profitMargin</t>
  </si>
  <si>
    <t>nag_profitMargin</t>
  </si>
  <si>
    <t>restaurants_profitMargin</t>
  </si>
  <si>
    <t>lodges_profitMargin</t>
  </si>
  <si>
    <t>ag_MwagesUnskilled_raw</t>
  </si>
  <si>
    <t>ag_MwagesSkilled_raw</t>
  </si>
  <si>
    <t>ag_FwagesUnskilled_raw</t>
  </si>
  <si>
    <t>ag_FwagesSkilled_raw</t>
  </si>
  <si>
    <t>ag_expTourism_raw</t>
  </si>
  <si>
    <t>ag_expLocalFish_raw</t>
  </si>
  <si>
    <t>ag_expServices_raw</t>
  </si>
  <si>
    <t>ag_expLocalStores_raw</t>
  </si>
  <si>
    <t>ag_expOutside_raw</t>
  </si>
  <si>
    <t>tourism_MwagesUnskilled_raw</t>
  </si>
  <si>
    <t>tourism_MwagesSkilled_raw</t>
  </si>
  <si>
    <t>tourism_FwagesUnskilled_raw</t>
  </si>
  <si>
    <t>tourism_FwagesSkilled_raw</t>
  </si>
  <si>
    <t>tourism_expLocalAg_raw</t>
  </si>
  <si>
    <t>tourism_expTourism_raw</t>
  </si>
  <si>
    <t>tourism_expLocalFish_raw</t>
  </si>
  <si>
    <t>tourism_expServices_raw</t>
  </si>
  <si>
    <t>tourism_expLocalStores_raw</t>
  </si>
  <si>
    <t>tourism_expOutside_raw</t>
  </si>
  <si>
    <t>nag_MwagesUnskilled_raw</t>
  </si>
  <si>
    <t>nag_MwagesSkilled_raw</t>
  </si>
  <si>
    <t>nag_FwagesUnskilled_raw</t>
  </si>
  <si>
    <t>nag_FwagesSkilled_raw</t>
  </si>
  <si>
    <t>nag_expLocalAg_raw</t>
  </si>
  <si>
    <t>nag_expTourism_raw</t>
  </si>
  <si>
    <t>nag_expLocalFish_raw</t>
  </si>
  <si>
    <t>nag_expServices_raw</t>
  </si>
  <si>
    <t>nag_expLocalStores_raw</t>
  </si>
  <si>
    <t>nag_expOutside_raw</t>
  </si>
  <si>
    <t>ag_expLocalAg_raw</t>
  </si>
  <si>
    <t>fish_MwagesUnskilled_raw</t>
  </si>
  <si>
    <t>fish_MwagesSkilled_raw</t>
  </si>
  <si>
    <t>fish_FwagesUnskilled_raw</t>
  </si>
  <si>
    <t>fish_FwagesSkilled_raw</t>
  </si>
  <si>
    <t>fish_expLocalAg_raw</t>
  </si>
  <si>
    <t>fish_expTourism_raw</t>
  </si>
  <si>
    <t>fish_expLocalFish_raw</t>
  </si>
  <si>
    <t>fish_expServices_raw</t>
  </si>
  <si>
    <t>fish_expLocalStores_raw</t>
  </si>
  <si>
    <t>fish_expOutside_raw</t>
  </si>
  <si>
    <t>restaurants_MwagesUnskilled_raw</t>
  </si>
  <si>
    <t>restaurants_MwagesSkilled_raw</t>
  </si>
  <si>
    <t>restaurants_FwagesUnskilled_raw</t>
  </si>
  <si>
    <t>restaurants_FwagesSkilled_raw</t>
  </si>
  <si>
    <t>restaurants_expLocalAg_raw</t>
  </si>
  <si>
    <t>restaurants_expTourism_raw</t>
  </si>
  <si>
    <t>restaurants_expLocalFish_raw</t>
  </si>
  <si>
    <t>restaurants_expServices_raw</t>
  </si>
  <si>
    <t>restaurants_expLocalStores_raw</t>
  </si>
  <si>
    <t>restaurants_expOutside_raw</t>
  </si>
  <si>
    <t>lodges_MwagesUnskilled_raw</t>
  </si>
  <si>
    <t>lodges_MwagesSkilled_raw</t>
  </si>
  <si>
    <t>lodges_FwagesUnskilled_raw</t>
  </si>
  <si>
    <t>lodges_FwagesSkilled_raw</t>
  </si>
  <si>
    <t>lodges_expLocalAg_raw</t>
  </si>
  <si>
    <t>lodges_expTourism_raw</t>
  </si>
  <si>
    <t>lodges_expLocalFish_raw</t>
  </si>
  <si>
    <t>lodges_expServices_raw</t>
  </si>
  <si>
    <t>lodges_expLocalStores_raw</t>
  </si>
  <si>
    <t>lodges_expOutside_raw</t>
  </si>
  <si>
    <t>ag_expTaxes_raw</t>
  </si>
  <si>
    <t>tourism_expTaxes_raw</t>
  </si>
  <si>
    <t>nag_expTaxes_raw</t>
  </si>
  <si>
    <t>fish_expTaxes_raw</t>
  </si>
  <si>
    <t>restaurants_expTaxes_raw</t>
  </si>
  <si>
    <t>lodges_expTaxes_raw</t>
  </si>
  <si>
    <r>
      <t xml:space="preserve">Tourists (Minimum required information in </t>
    </r>
    <r>
      <rPr>
        <b/>
        <sz val="11"/>
        <color theme="1"/>
        <rFont val="Calibri"/>
        <family val="2"/>
      </rPr>
      <t xml:space="preserve">bold.  </t>
    </r>
    <r>
      <rPr>
        <sz val="11"/>
        <color theme="1"/>
        <rFont val="Calibri"/>
        <family val="2"/>
      </rPr>
      <t>)</t>
    </r>
  </si>
  <si>
    <t>CHECK: total shares except capital</t>
  </si>
  <si>
    <t>About what % of farm revenue goes to each of the following (or “out of every $100 of crop value you produce, how much goes to…”). NOTE THAT PROFIT MARGIN IS IN LAST CELL</t>
  </si>
  <si>
    <t>COMMENTS:</t>
  </si>
  <si>
    <t>NOTE: To avoid circularity, Ag+Nag+Natres are "added" in the division by 1-shares.</t>
  </si>
  <si>
    <r>
      <t xml:space="preserve">COPY FOR READING BY R  </t>
    </r>
    <r>
      <rPr>
        <sz val="11"/>
        <color theme="1"/>
        <rFont val="Calibri"/>
        <family val="2"/>
      </rPr>
      <t>(the "_raw" means it gets rescaled in the program)</t>
    </r>
    <r>
      <rPr>
        <sz val="11"/>
        <color rgb="FFFF0000"/>
        <rFont val="Calibri"/>
        <family val="2"/>
      </rPr>
      <t xml:space="preserve">. DO NOT EDIT THIS. </t>
    </r>
  </si>
  <si>
    <t>VALUE</t>
  </si>
  <si>
    <t>CHECK: total with capital</t>
  </si>
  <si>
    <r>
      <t xml:space="preserve">The  information above is used to construct this column in the SAM.  </t>
    </r>
    <r>
      <rPr>
        <sz val="11"/>
        <color rgb="FFFF0000"/>
        <rFont val="Calibri"/>
        <family val="2"/>
      </rPr>
      <t>DO NOT EDIT THIS</t>
    </r>
    <r>
      <rPr>
        <sz val="11"/>
        <color theme="1"/>
        <rFont val="Calibri"/>
        <family val="2"/>
      </rPr>
      <t>:</t>
    </r>
  </si>
  <si>
    <t xml:space="preserve">A few rules to follow:  </t>
  </si>
  <si>
    <t>1) DO NOT MOVE CONTENT, ADD ROWS, REMOVE ROWS</t>
  </si>
  <si>
    <t xml:space="preserve">The R code reads the content of specific cells referred to by their cell address. Any change on any sheet will likely mess up the model. </t>
  </si>
  <si>
    <t>2) ONLY FILL OUT THE YELLOW CELLS</t>
  </si>
  <si>
    <t xml:space="preserve">Everything is based on those cells.  The entire matrix and the whole model should get built as you fill in these cells. </t>
  </si>
  <si>
    <t xml:space="preserve">3) You can make side calculations in empty cells, as long as you respect rules 1) and 2).  </t>
  </si>
  <si>
    <t>Number of multi-day tourists (adults and children &gt; 5) (in the whole zone of impact)</t>
  </si>
  <si>
    <t>natPark_entryFees</t>
  </si>
  <si>
    <t>What share of park entry fees are being assigned to community sharing</t>
  </si>
  <si>
    <t>Local Tourism</t>
  </si>
  <si>
    <t>Local Fish</t>
  </si>
  <si>
    <t>% Salaries and wages for male unskilled workers</t>
  </si>
  <si>
    <t>% Salaries and wages for male skilled workers (machine operators, supervisors, receptionists, accountants, etc.)</t>
  </si>
  <si>
    <t>% Salaries and wages for female unskilled workers</t>
  </si>
  <si>
    <t>% Salaries and wages for female skilled workers (machine operators, supervisors, receptionists, accountants, etc.)</t>
  </si>
  <si>
    <t>% Payment of rents on land, buildings, etc.</t>
  </si>
  <si>
    <t>% Locally produced agricultural products (fruits, vegetables, meats)</t>
  </si>
  <si>
    <t>% Locally produced fish or other natural resources</t>
  </si>
  <si>
    <t>% Services (laundry, maintenance, construction, repairs) from local providers</t>
  </si>
  <si>
    <t>% Purchases from local stores and other businesses</t>
  </si>
  <si>
    <t>% Purchases made outside the local economy</t>
  </si>
  <si>
    <t>values</t>
  </si>
  <si>
    <t xml:space="preserve">If no fishing, just set all shares to 0 except C12 (outside) set to 100%. </t>
  </si>
  <si>
    <t>leave those at 100% by default</t>
  </si>
  <si>
    <t>(purchases from tourism must be zero)</t>
  </si>
  <si>
    <t>Purchases from tourism</t>
  </si>
  <si>
    <t>Purchases from tourism (must be zero)</t>
  </si>
  <si>
    <t>Tourism (must be zero)</t>
  </si>
  <si>
    <t>tourism (must be zero)</t>
  </si>
  <si>
    <t>tourism_shareLocallyOwned</t>
  </si>
  <si>
    <t>restaurants_shareLocallyOwned</t>
  </si>
  <si>
    <t>fish_shareLocallyOwned</t>
  </si>
  <si>
    <t>nag_shareLocallyOwned</t>
  </si>
  <si>
    <t>lodges_shareLocallyOwned</t>
  </si>
  <si>
    <t>COPY FOR READING BY R - DO NOT EDIT THIS</t>
  </si>
  <si>
    <t xml:space="preserve">About what % of monthly spending by non-farm businesses goes to each of the following (or “out of every $100 of gross sales, how much goes to…”). </t>
  </si>
  <si>
    <r>
      <t xml:space="preserve">About what % of monthly spending by non-farm businesses goes to each of the following (or “out of every $100 of gross sales, how much goes to…”). </t>
    </r>
    <r>
      <rPr>
        <b/>
        <sz val="12"/>
        <color theme="1"/>
        <rFont val="Times New Roman"/>
        <family val="1"/>
      </rPr>
      <t>NOTE THAT PROFIT MARGIN IS IN LAST CELL</t>
    </r>
  </si>
  <si>
    <t>%</t>
  </si>
  <si>
    <t>Adjusted for profit margin</t>
  </si>
  <si>
    <t>These should sum to 1 (but get rescaled and adjusted for profits)</t>
  </si>
  <si>
    <t>THESE ARE OLD CALCULATIONS - JUST HERE FOR DEBUGGING</t>
  </si>
  <si>
    <r>
      <t xml:space="preserve">These </t>
    </r>
    <r>
      <rPr>
        <sz val="11"/>
        <color rgb="FFFF0000"/>
        <rFont val="Calibri"/>
        <family val="2"/>
      </rPr>
      <t>must</t>
    </r>
    <r>
      <rPr>
        <sz val="11"/>
        <color theme="1"/>
        <rFont val="Calibri"/>
        <family val="2"/>
      </rPr>
      <t xml:space="preserve"> sum to 100% - </t>
    </r>
    <r>
      <rPr>
        <sz val="11"/>
        <color rgb="FFFF0000"/>
        <rFont val="Calibri"/>
        <family val="2"/>
      </rPr>
      <t>no adjustment done</t>
    </r>
  </si>
  <si>
    <t>check that sums to 100%</t>
  </si>
  <si>
    <t>Do not edit this - it populates from the PA tab</t>
  </si>
  <si>
    <r>
      <t>How much of this budget goes to…</t>
    </r>
    <r>
      <rPr>
        <b/>
        <sz val="12"/>
        <color rgb="FFFF0000"/>
        <rFont val="Times New Roman"/>
        <family val="1"/>
      </rPr>
      <t>THESE MUST ADD UP TO 100%</t>
    </r>
  </si>
  <si>
    <t>EDIT ONLY YELLOW CELLS</t>
  </si>
  <si>
    <t>EDIT YELLOW CELLS ONLY</t>
  </si>
  <si>
    <t>These must add up to 100%</t>
  </si>
  <si>
    <t>Raw values - just kept for debugging</t>
  </si>
  <si>
    <t>CALCULATIONS FOR THE CORRESPONDING SAM COLUMN - DO NOT EDIT:</t>
  </si>
  <si>
    <t>COPY FOR POOR HH - FOR READING BY R - DO NOT EDIT THIS</t>
  </si>
  <si>
    <t>These should add up to 100% (but get rescaled)</t>
  </si>
  <si>
    <t>OK if these are off a little, because we normalize below</t>
  </si>
  <si>
    <t>About what percentage of households' spending each month is on…</t>
  </si>
  <si>
    <t>THE CALCS BELOW ARE USED IN THE SAM - DO NOT EDIT</t>
  </si>
  <si>
    <t>Community revenue sharing</t>
  </si>
  <si>
    <t xml:space="preserve">Community revenue sharing: </t>
  </si>
  <si>
    <t xml:space="preserve">This is a scheme in Uganda that gives 20% of park entry fees to local communities for projects.  A version of that is likely to exists in many other contexts.  </t>
  </si>
  <si>
    <t xml:space="preserve">If there is something similar in a given country, calculate what that transfer represents as a share of park entry fees. </t>
  </si>
  <si>
    <t xml:space="preserve">If nothing exists at all, set that value to 0.01% (not true zero, which will crash the model). </t>
  </si>
  <si>
    <t xml:space="preserve">We can also use the model to simulate what would happen if there were an explicit revenue sharing scheme, so we keep it in the model.   </t>
  </si>
  <si>
    <t>Tourism activities:</t>
  </si>
  <si>
    <r>
      <t xml:space="preserve">Park entry fees </t>
    </r>
    <r>
      <rPr>
        <sz val="11"/>
        <color rgb="FFFF0000"/>
        <rFont val="Calibri"/>
        <family val="2"/>
      </rPr>
      <t>FROM THE PA SHEET</t>
    </r>
  </si>
  <si>
    <t xml:space="preserve">Note: the park entry fees are not used in the SAM directly.  </t>
  </si>
  <si>
    <t>Name of park</t>
  </si>
  <si>
    <t>natPark_name</t>
  </si>
  <si>
    <t>(the 999998 is just a placeholder.  We read the label)</t>
  </si>
  <si>
    <t>check that tourists * fee = park budget in the NatParkPA sheet</t>
  </si>
  <si>
    <t>Enter the name of the park here. It will appear at the top of the dashboard</t>
  </si>
  <si>
    <t>Average Park entry (note: this is calculated using Nat Park revenue)</t>
  </si>
  <si>
    <t xml:space="preserve"> This should be equal to number of tourists * avg entry fee/tourist.  Changing this number will update the average entry fee on the Tourists tab.  If your park information does not match the calculation, check your data. </t>
  </si>
  <si>
    <t>This is calculated as a % of entry fees.  If the true calculation is done differently, just figure out what % of entry fees that represents. Expected 2023 budget for community revenue sharing is $10,562 which represents 9.4%</t>
  </si>
  <si>
    <t>9.4% of Park Entry Fees</t>
  </si>
  <si>
    <r>
      <t xml:space="preserve">From Protected Area or Park budget or interview of park manager. Minimum data requirement is in </t>
    </r>
    <r>
      <rPr>
        <b/>
        <sz val="11"/>
        <color theme="1"/>
        <rFont val="Calibri"/>
        <family val="2"/>
      </rPr>
      <t>bold</t>
    </r>
    <r>
      <rPr>
        <sz val="11"/>
        <color theme="1"/>
        <rFont val="Calibri"/>
        <family val="2"/>
      </rPr>
      <t xml:space="preserve">.  </t>
    </r>
  </si>
  <si>
    <t>Park budget (not necessarily equal to park entrance fees; usually determined by government. Based on expected 2023 budget and entry fees</t>
  </si>
  <si>
    <t>Did not ask this question, we assume 100%</t>
  </si>
  <si>
    <t>Other</t>
  </si>
  <si>
    <t>Retail shops, local markets, Local transportation (taxi, bajaj, etc.)</t>
  </si>
  <si>
    <t>Average nightly price per room (total, including taxes, double occupancy, including resort, other fees, and purchases from hotel shops)</t>
  </si>
  <si>
    <t>Tourism Products</t>
  </si>
  <si>
    <t>Households buy from tourism businesses</t>
  </si>
  <si>
    <t xml:space="preserve">Local tax </t>
  </si>
  <si>
    <t>Local tax rate (%)</t>
  </si>
  <si>
    <t>Local nonfarm tax rate (%)</t>
  </si>
  <si>
    <t>local tax (%)</t>
  </si>
  <si>
    <t>Local lodging tax rate (%)</t>
  </si>
  <si>
    <t>Other lodging tax rate (%)</t>
  </si>
  <si>
    <r>
      <t xml:space="preserve">From the local government or commune. Minimum data requirement is in </t>
    </r>
    <r>
      <rPr>
        <b/>
        <sz val="11"/>
        <color theme="1"/>
        <rFont val="Calibri"/>
        <family val="2"/>
      </rPr>
      <t>bold</t>
    </r>
    <r>
      <rPr>
        <sz val="11"/>
        <color theme="1"/>
        <rFont val="Calibri"/>
        <family val="2"/>
      </rPr>
      <t xml:space="preserve">.  </t>
    </r>
  </si>
  <si>
    <t>Government Budget based on expected 2023 budget</t>
  </si>
  <si>
    <t>Salaries and wages for male skilled workers (guides, wardens, ticket sales, admin)</t>
  </si>
  <si>
    <t>Salaries and wages for male unskilled workers (e.g., maintenance workers)</t>
  </si>
  <si>
    <t>Salaries and wages for female unskilled workers (e.g., maintenance workers)</t>
  </si>
  <si>
    <t>Salaries and wages for female skilled workers (guides, wardens, ticket sales, admin)</t>
  </si>
  <si>
    <t>LocalG</t>
  </si>
  <si>
    <t>Lodging taxes paid to LOCAL government</t>
  </si>
  <si>
    <t>Lodging taxes paid to OUTSIDE (i.e., national) government</t>
  </si>
  <si>
    <t>Fishing tax rate, local (%; probably zero)</t>
  </si>
  <si>
    <t>Local G</t>
  </si>
  <si>
    <t>Household local income tax payments</t>
  </si>
  <si>
    <t>Household federal income tax payments</t>
  </si>
  <si>
    <t>Table 1. Population and households’ size by site in 2018</t>
  </si>
  <si>
    <t>SITE</t>
  </si>
  <si>
    <t> POPULATION</t>
  </si>
  <si>
    <t> HOUSEHOLDS</t>
  </si>
  <si>
    <t>NOSY BE</t>
  </si>
  <si>
    <t>RANOMAFANA</t>
  </si>
  <si>
    <t>Source: Madagascar Census 2018 (RGPH-3)</t>
  </si>
  <si>
    <t>Poverty Rate</t>
  </si>
  <si>
    <t> POPULATION POOR</t>
  </si>
  <si>
    <t> POPULATION NONPOOR</t>
  </si>
  <si>
    <t> HOUSEHOLDS POOR</t>
  </si>
  <si>
    <t> HOUSEHOLDS NONPOOR</t>
  </si>
  <si>
    <t>Local tax (%)</t>
  </si>
  <si>
    <t>ag_expLocalTaxes_raw</t>
  </si>
  <si>
    <t>Local Tax (%)</t>
  </si>
  <si>
    <t>nag_expLocalTaxes_raw</t>
  </si>
  <si>
    <t>fish_expLocalTaxes_raw</t>
  </si>
  <si>
    <t>Fishing Local Tax (%)</t>
  </si>
  <si>
    <t>restaurants_expLocalTaxes_raw</t>
  </si>
  <si>
    <t>lodges_expLocalTaxes_raw</t>
  </si>
  <si>
    <t>tourism_expLocalTaxes_raw</t>
  </si>
  <si>
    <t>hhp_expTourism</t>
  </si>
  <si>
    <t>hhp_expLocalTaxes</t>
  </si>
  <si>
    <t>hhp_expTaxes</t>
  </si>
  <si>
    <t>hhnp_expTourism</t>
  </si>
  <si>
    <t>hhnp_expLocalTaxes</t>
  </si>
  <si>
    <t>hhnp_expTaxes</t>
  </si>
  <si>
    <t>Difference (net transfer from nat to loc government)</t>
  </si>
  <si>
    <t>localG_totalBudget</t>
  </si>
  <si>
    <t>localG_shareWorkersLocal</t>
  </si>
  <si>
    <t>local Gov demand for ag inputs</t>
  </si>
  <si>
    <t>local Gov demand for non-ag inputs</t>
  </si>
  <si>
    <t>local Gov demand for natural resources (e.g., fish)</t>
  </si>
  <si>
    <t>local Govs don't buy stuff from Hhs</t>
  </si>
  <si>
    <t>local Govs don't buy stuff from local Govs</t>
  </si>
  <si>
    <t>local Govs don't buy stuff from lodges</t>
  </si>
  <si>
    <t>local Govs don't buy stuff from tourists</t>
  </si>
  <si>
    <t>local Govs could send local Gov fees to government (if they exceed expenditures)</t>
  </si>
  <si>
    <t xml:space="preserve"> local Govs don't buy from tourism businesses</t>
  </si>
  <si>
    <t>this is only for park</t>
  </si>
  <si>
    <t>localG_MwagesUnskilled_raw</t>
  </si>
  <si>
    <t>localG_MwagesSkilled_raw</t>
  </si>
  <si>
    <t>localG_FwagesUnskilled_raw</t>
  </si>
  <si>
    <t>localG_FwagesSkilled_raw</t>
  </si>
  <si>
    <t>localG_expCapital_raw</t>
  </si>
  <si>
    <t>localG_expLocalAg_raw</t>
  </si>
  <si>
    <t>localG_expTourism_raw</t>
  </si>
  <si>
    <t>localG_expOutside_raw</t>
  </si>
  <si>
    <t>localG_expComRevSh_raw</t>
  </si>
  <si>
    <t>localG_expLocalStores_raw</t>
  </si>
  <si>
    <t>localG_expServices_raw</t>
  </si>
  <si>
    <t>localG_expLocalFish_raw</t>
  </si>
  <si>
    <t>-</t>
  </si>
  <si>
    <t>local gov doesn't buy from itself</t>
  </si>
  <si>
    <t>Total local taxes collected (from budget)</t>
  </si>
  <si>
    <t>Total local taxes collected (from other tabs)</t>
  </si>
  <si>
    <t>Difference between official local tax revenue and what the other tabs send</t>
  </si>
  <si>
    <t>This comes from other tabs and builds the SAM</t>
  </si>
  <si>
    <t xml:space="preserve">If this difference is too big, double check your data.  </t>
  </si>
  <si>
    <t>comRevSh_MwagesUnskilled_raw</t>
  </si>
  <si>
    <t>comRevSh_MwagesSkilled_raw</t>
  </si>
  <si>
    <t>comRevSh_FwagesUnskilled_raw</t>
  </si>
  <si>
    <t>comRevSh_FwagesSkilled_raw</t>
  </si>
  <si>
    <t>comRevSh_expCapital_raw</t>
  </si>
  <si>
    <t>comRevSh_expLocalAg_raw</t>
  </si>
  <si>
    <t>comRevSh_expTourism_raw</t>
  </si>
  <si>
    <t>comRevSh_expLocalFish_raw</t>
  </si>
  <si>
    <t>comRevSh_expServices_raw</t>
  </si>
  <si>
    <t>comRevSh_expLocalStores_raw</t>
  </si>
  <si>
    <t>comRevSh_expOutside_raw</t>
  </si>
  <si>
    <r>
      <t>How much of this budget goes to…</t>
    </r>
    <r>
      <rPr>
        <b/>
        <sz val="12"/>
        <color rgb="FFFF0000"/>
        <rFont val="Times New Roman"/>
        <family val="1"/>
      </rPr>
      <t>these should add up to 100%</t>
    </r>
  </si>
  <si>
    <t>Nosy Tanikely</t>
  </si>
  <si>
    <t>This is not used in the SAM.  It’s just to check that your numbers are plausible.</t>
  </si>
  <si>
    <t xml:space="preserve">Notes: Do not leave tourist numbers at a "true" zero.  If there are no multi-day tourists, use a very small number like 0.001 (otherwise the Lodges account is zero and the SAM matrix can't be inverted) </t>
  </si>
  <si>
    <t>calculate spending/day</t>
  </si>
  <si>
    <t>daily spending categories + (park fees + lodging costs)/nb days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</si>
</sst>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5">
    <numFmt numFmtId="44" formatCode="_(&quot;$&quot;* #,##0.00_);_(&quot;$&quot;* \(#,##0.00\);_(&quot;$&quot;* &quot;-&quot;??_);_(@_)"/>
    <numFmt numFmtId="43" formatCode="_(* #,##0.00_);_(* \(#,##0.00\);_(* &quot;-&quot;??_);_(@_)"/>
    <numFmt numFmtId="164" formatCode="#,##0.0"/>
    <numFmt numFmtId="165" formatCode="_(* #,##0_);_(* \(#,##0\);_(* &quot;-&quot;??_);_(@_)"/>
    <numFmt numFmtId="166" formatCode="0.0%"/>
    <numFmt numFmtId="167" formatCode="0.000"/>
    <numFmt numFmtId="168" formatCode="_(&quot;$&quot;* #,##0_);_(&quot;$&quot;* \(#,##0\);_(&quot;$&quot;* &quot;-&quot;??_);_(@_)"/>
    <numFmt numFmtId="169" formatCode="0.0000000000000000%"/>
    <numFmt numFmtId="170" formatCode="0.0000"/>
    <numFmt numFmtId="171" formatCode="0.00000"/>
    <numFmt numFmtId="172" formatCode="&quot;$&quot;#,##0"/>
    <numFmt numFmtId="173" formatCode="0.0000%"/>
    <numFmt numFmtId="174" formatCode="0.00000%"/>
    <numFmt numFmtId="175" formatCode="_(* #,##0.0_);_(* \(#,##0.0\);_(* &quot;-&quot;?_);_(@_)"/>
    <numFmt numFmtId="176" formatCode="0.000%"/>
  </numFmts>
  <fonts count="37" x14ac:knownFonts="1">
    <font>
      <sz val="11"/>
      <color theme="1"/>
      <name val="Calibri"/>
      <scheme val="minor"/>
    </font>
    <font>
      <sz val="11"/>
      <color theme="1"/>
      <name val="Calibri"/>
      <family val="2"/>
      <scheme val="minor"/>
    </font>
    <font>
      <sz val="12"/>
      <color theme="1"/>
      <name val="Calibri"/>
      <family val="2"/>
      <scheme val="minor"/>
    </font>
    <font>
      <sz val="12"/>
      <color theme="1"/>
      <name val="Calibri"/>
      <family val="2"/>
      <scheme val="minor"/>
    </font>
    <font>
      <sz val="11"/>
      <color theme="1"/>
      <name val="Calibri"/>
      <family val="2"/>
    </font>
    <font>
      <b/>
      <sz val="12"/>
      <color theme="1"/>
      <name val="Times New Roman"/>
      <family val="1"/>
    </font>
    <font>
      <b/>
      <sz val="12"/>
      <color rgb="FF000000"/>
      <name val="Times New Roman"/>
      <family val="1"/>
    </font>
    <font>
      <b/>
      <sz val="11"/>
      <color theme="1"/>
      <name val="Calibri"/>
      <family val="2"/>
    </font>
    <font>
      <sz val="10"/>
      <color theme="1"/>
      <name val="Arial"/>
      <family val="2"/>
    </font>
    <font>
      <sz val="12"/>
      <color theme="1"/>
      <name val="Times New Roman"/>
      <family val="1"/>
    </font>
    <font>
      <sz val="12"/>
      <color rgb="FF000000"/>
      <name val="Times New Roman"/>
      <family val="1"/>
    </font>
    <font>
      <sz val="11"/>
      <color rgb="FFFF0000"/>
      <name val="Calibri"/>
      <family val="2"/>
    </font>
    <font>
      <sz val="11"/>
      <color rgb="FF000000"/>
      <name val="Calibri"/>
      <family val="2"/>
    </font>
    <font>
      <b/>
      <sz val="10"/>
      <color theme="1"/>
      <name val="Times New Roman"/>
      <family val="1"/>
    </font>
    <font>
      <sz val="11"/>
      <color theme="1"/>
      <name val="Calibri"/>
      <family val="2"/>
      <scheme val="minor"/>
    </font>
    <font>
      <b/>
      <sz val="12"/>
      <color rgb="FFCCCCCC"/>
      <name val="Times New Roman"/>
      <family val="1"/>
    </font>
    <font>
      <sz val="11"/>
      <color rgb="FFCCCCCC"/>
      <name val="Calibri"/>
      <family val="2"/>
    </font>
    <font>
      <i/>
      <sz val="12"/>
      <color theme="1"/>
      <name val="Times New Roman"/>
      <family val="1"/>
    </font>
    <font>
      <sz val="10"/>
      <color theme="1"/>
      <name val="Times New Roman"/>
      <family val="1"/>
    </font>
    <font>
      <i/>
      <sz val="11"/>
      <color theme="1"/>
      <name val="Calibri"/>
      <family val="2"/>
    </font>
    <font>
      <sz val="11"/>
      <color rgb="FF385623"/>
      <name val="Calibri"/>
      <family val="2"/>
    </font>
    <font>
      <b/>
      <sz val="12"/>
      <color rgb="FFFF0000"/>
      <name val="Times New Roman"/>
      <family val="1"/>
    </font>
    <font>
      <b/>
      <i/>
      <sz val="11"/>
      <color theme="1"/>
      <name val="Calibri"/>
      <family val="2"/>
    </font>
    <font>
      <sz val="12"/>
      <color rgb="FFFF0000"/>
      <name val="Times New Roman"/>
      <family val="1"/>
    </font>
    <font>
      <b/>
      <i/>
      <sz val="12"/>
      <color theme="1"/>
      <name val="Times New Roman"/>
      <family val="1"/>
    </font>
    <font>
      <sz val="10"/>
      <name val="Arial"/>
      <family val="2"/>
    </font>
    <font>
      <sz val="11"/>
      <color rgb="FFFF0000"/>
      <name val="Calibri"/>
      <family val="2"/>
      <scheme val="minor"/>
    </font>
    <font>
      <sz val="11"/>
      <color theme="1"/>
      <name val="Calibri"/>
      <family val="2"/>
      <scheme val="minor"/>
    </font>
    <font>
      <sz val="11"/>
      <color theme="1"/>
      <name val="Calibri"/>
      <family val="2"/>
      <scheme val="minor"/>
    </font>
    <font>
      <sz val="12"/>
      <color rgb="FFFF0000"/>
      <name val="Calibri"/>
      <family val="2"/>
      <scheme val="minor"/>
    </font>
    <font>
      <b/>
      <sz val="11"/>
      <color rgb="FF000000"/>
      <name val="Calibri"/>
      <family val="2"/>
      <scheme val="minor"/>
    </font>
    <font>
      <b/>
      <sz val="11"/>
      <color theme="0" tint="-0.249977111117893"/>
      <name val="Calibri"/>
      <family val="2"/>
    </font>
    <font>
      <b/>
      <sz val="12"/>
      <color theme="0" tint="-0.249977111117893"/>
      <name val="Times New Roman"/>
      <family val="1"/>
    </font>
    <font>
      <sz val="11"/>
      <color theme="0" tint="-0.249977111117893"/>
      <name val="Calibri"/>
      <family val="2"/>
      <scheme val="minor"/>
    </font>
    <font>
      <b/>
      <sz val="11"/>
      <color rgb="FFFF0000"/>
      <name val="Calibri"/>
      <family val="2"/>
    </font>
    <font>
      <b/>
      <sz val="11"/>
      <color rgb="FFFF0000"/>
      <name val="Times New Roman"/>
      <family val="1"/>
    </font>
    <font>
      <sz val="10"/>
      <color rgb="FFC808A8"/>
      <name val="Arial"/>
      <family val="2"/>
    </font>
  </fonts>
  <fills count="15">
    <fill>
      <patternFill patternType="none"/>
    </fill>
    <fill>
      <patternFill patternType="gray125"/>
    </fill>
    <fill>
      <patternFill patternType="solid">
        <fgColor rgb="FFD9D9D9"/>
        <bgColor rgb="FFD9D9D9"/>
      </patternFill>
    </fill>
    <fill>
      <patternFill patternType="solid">
        <fgColor rgb="FFCCCCCC"/>
        <bgColor rgb="FFCCCCCC"/>
      </patternFill>
    </fill>
    <fill>
      <patternFill patternType="solid">
        <fgColor rgb="FFFFFF00"/>
        <bgColor rgb="FFFFFF00"/>
      </patternFill>
    </fill>
    <fill>
      <patternFill patternType="solid">
        <fgColor rgb="FFC5E0B3"/>
        <bgColor rgb="FFC5E0B3"/>
      </patternFill>
    </fill>
    <fill>
      <patternFill patternType="solid">
        <fgColor rgb="FFF7CAAC"/>
        <bgColor rgb="FFF7CAAC"/>
      </patternFill>
    </fill>
    <fill>
      <patternFill patternType="solid">
        <fgColor theme="0" tint="-0.14999847407452621"/>
        <bgColor indexed="64"/>
      </patternFill>
    </fill>
    <fill>
      <patternFill patternType="solid">
        <fgColor rgb="FFFFFF00"/>
        <bgColor indexed="64"/>
      </patternFill>
    </fill>
    <fill>
      <patternFill patternType="solid">
        <fgColor rgb="FFFFFF00"/>
        <bgColor rgb="FFFFF2CC"/>
      </patternFill>
    </fill>
    <fill>
      <patternFill patternType="solid">
        <fgColor theme="0" tint="-0.249977111117893"/>
        <bgColor indexed="64"/>
      </patternFill>
    </fill>
    <fill>
      <patternFill patternType="solid">
        <fgColor theme="5" tint="0.59999389629810485"/>
        <bgColor rgb="FFFFF2CC"/>
      </patternFill>
    </fill>
    <fill>
      <patternFill patternType="solid">
        <fgColor theme="5" tint="0.59999389629810485"/>
        <bgColor indexed="64"/>
      </patternFill>
    </fill>
    <fill>
      <patternFill patternType="solid">
        <fgColor theme="9" tint="0.59999389629810485"/>
        <bgColor indexed="64"/>
      </patternFill>
    </fill>
    <fill>
      <patternFill patternType="solid">
        <fgColor theme="0" tint="-0.34998626667073579"/>
        <bgColor rgb="FFFFF2CC"/>
      </patternFill>
    </fill>
  </fills>
  <borders count="77">
    <border>
      <left/>
      <right/>
      <top/>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right/>
      <top style="thin">
        <color rgb="FF000000"/>
      </top>
      <bottom/>
      <diagonal/>
    </border>
    <border>
      <left style="thin">
        <color rgb="FF000000"/>
      </left>
      <right style="thin">
        <color rgb="FF000000"/>
      </right>
      <top style="thin">
        <color rgb="FF000000"/>
      </top>
      <bottom style="thin">
        <color rgb="FF000000"/>
      </bottom>
      <diagonal/>
    </border>
    <border>
      <left/>
      <right/>
      <top/>
      <bottom/>
      <diagonal/>
    </border>
    <border>
      <left/>
      <right style="thin">
        <color rgb="FF000000"/>
      </right>
      <top/>
      <bottom/>
      <diagonal/>
    </border>
    <border>
      <left style="thin">
        <color rgb="FF000000"/>
      </left>
      <right style="thin">
        <color rgb="FF000000"/>
      </right>
      <top style="thin">
        <color rgb="FF000000"/>
      </top>
      <bottom/>
      <diagonal/>
    </border>
    <border>
      <left/>
      <right/>
      <top/>
      <bottom style="thin">
        <color rgb="FF000000"/>
      </bottom>
      <diagonal/>
    </border>
    <border>
      <left/>
      <right style="thin">
        <color rgb="FF000000"/>
      </right>
      <top/>
      <bottom style="thin">
        <color rgb="FF000000"/>
      </bottom>
      <diagonal/>
    </border>
    <border>
      <left/>
      <right/>
      <top/>
      <bottom style="thin">
        <color rgb="FF000000"/>
      </bottom>
      <diagonal/>
    </border>
    <border>
      <left style="thin">
        <color rgb="FF000000"/>
      </left>
      <right style="thin">
        <color rgb="FF000000"/>
      </right>
      <top/>
      <bottom style="thin">
        <color rgb="FF000000"/>
      </bottom>
      <diagonal/>
    </border>
    <border>
      <left style="medium">
        <color rgb="FF000000"/>
      </left>
      <right/>
      <top style="medium">
        <color rgb="FF000000"/>
      </top>
      <bottom/>
      <diagonal/>
    </border>
    <border>
      <left/>
      <right style="medium">
        <color rgb="FF000000"/>
      </right>
      <top style="medium">
        <color rgb="FF000000"/>
      </top>
      <bottom/>
      <diagonal/>
    </border>
    <border>
      <left style="medium">
        <color rgb="FF000000"/>
      </left>
      <right/>
      <top/>
      <bottom/>
      <diagonal/>
    </border>
    <border>
      <left/>
      <right style="medium">
        <color rgb="FF000000"/>
      </right>
      <top/>
      <bottom/>
      <diagonal/>
    </border>
    <border>
      <left style="medium">
        <color rgb="FF000000"/>
      </left>
      <right style="thin">
        <color rgb="FF000000"/>
      </right>
      <top style="thin">
        <color rgb="FF000000"/>
      </top>
      <bottom style="thin">
        <color rgb="FF000000"/>
      </bottom>
      <diagonal/>
    </border>
    <border>
      <left style="thin">
        <color rgb="FF000000"/>
      </left>
      <right style="medium">
        <color rgb="FF000000"/>
      </right>
      <top style="thin">
        <color rgb="FF000000"/>
      </top>
      <bottom style="thin">
        <color rgb="FF000000"/>
      </bottom>
      <diagonal/>
    </border>
    <border>
      <left style="medium">
        <color rgb="FF000000"/>
      </left>
      <right/>
      <top/>
      <bottom style="medium">
        <color rgb="FF000000"/>
      </bottom>
      <diagonal/>
    </border>
    <border>
      <left/>
      <right style="medium">
        <color rgb="FF000000"/>
      </right>
      <top/>
      <bottom style="medium">
        <color rgb="FF000000"/>
      </bottom>
      <diagonal/>
    </border>
    <border>
      <left/>
      <right style="thin">
        <color rgb="FF000000"/>
      </right>
      <top style="thin">
        <color rgb="FF000000"/>
      </top>
      <bottom/>
      <diagonal/>
    </border>
    <border>
      <left/>
      <right style="thin">
        <color rgb="FF000000"/>
      </right>
      <top/>
      <bottom/>
      <diagonal/>
    </border>
    <border>
      <left/>
      <right style="thin">
        <color rgb="FF000000"/>
      </right>
      <top/>
      <bottom style="thin">
        <color rgb="FF000000"/>
      </bottom>
      <diagonal/>
    </border>
    <border>
      <left style="medium">
        <color rgb="FF000000"/>
      </left>
      <right/>
      <top style="medium">
        <color rgb="FF000000"/>
      </top>
      <bottom style="medium">
        <color rgb="FF000000"/>
      </bottom>
      <diagonal/>
    </border>
    <border>
      <left/>
      <right style="medium">
        <color rgb="FF000000"/>
      </right>
      <top style="medium">
        <color rgb="FF000000"/>
      </top>
      <bottom style="medium">
        <color rgb="FF000000"/>
      </bottom>
      <diagonal/>
    </border>
    <border>
      <left style="medium">
        <color rgb="FF000000"/>
      </left>
      <right style="thin">
        <color rgb="FF000000"/>
      </right>
      <top style="medium">
        <color rgb="FF000000"/>
      </top>
      <bottom style="thin">
        <color rgb="FF000000"/>
      </bottom>
      <diagonal/>
    </border>
    <border>
      <left style="thin">
        <color rgb="FF000000"/>
      </left>
      <right style="medium">
        <color rgb="FF000000"/>
      </right>
      <top style="medium">
        <color rgb="FF000000"/>
      </top>
      <bottom style="thin">
        <color rgb="FF000000"/>
      </bottom>
      <diagonal/>
    </border>
    <border>
      <left style="medium">
        <color rgb="FF000000"/>
      </left>
      <right style="thin">
        <color rgb="FF000000"/>
      </right>
      <top style="thin">
        <color rgb="FF000000"/>
      </top>
      <bottom style="medium">
        <color rgb="FF000000"/>
      </bottom>
      <diagonal/>
    </border>
    <border>
      <left style="thin">
        <color rgb="FF000000"/>
      </left>
      <right style="medium">
        <color rgb="FF000000"/>
      </right>
      <top style="thin">
        <color rgb="FF000000"/>
      </top>
      <bottom style="medium">
        <color rgb="FF000000"/>
      </bottom>
      <diagonal/>
    </border>
    <border>
      <left style="thin">
        <color rgb="FF000000"/>
      </left>
      <right style="thin">
        <color rgb="FF000000"/>
      </right>
      <top/>
      <bottom/>
      <diagonal/>
    </border>
    <border>
      <left style="thin">
        <color rgb="FF000000"/>
      </left>
      <right/>
      <top/>
      <bottom/>
      <diagonal/>
    </border>
    <border>
      <left style="thin">
        <color rgb="FF000000"/>
      </left>
      <right style="thin">
        <color rgb="FF000000"/>
      </right>
      <top style="medium">
        <color rgb="FF000000"/>
      </top>
      <bottom style="thin">
        <color rgb="FF000000"/>
      </bottom>
      <diagonal/>
    </border>
    <border>
      <left style="thin">
        <color rgb="FF000000"/>
      </left>
      <right style="thin">
        <color rgb="FF000000"/>
      </right>
      <top style="thin">
        <color rgb="FF000000"/>
      </top>
      <bottom style="medium">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style="thin">
        <color indexed="64"/>
      </right>
      <top style="thin">
        <color rgb="FF000000"/>
      </top>
      <bottom style="thin">
        <color rgb="FF000000"/>
      </bottom>
      <diagonal/>
    </border>
    <border>
      <left style="thin">
        <color indexed="64"/>
      </left>
      <right style="thin">
        <color indexed="64"/>
      </right>
      <top style="thin">
        <color rgb="FF000000"/>
      </top>
      <bottom style="thin">
        <color indexed="64"/>
      </bottom>
      <diagonal/>
    </border>
    <border>
      <left style="thin">
        <color indexed="64"/>
      </left>
      <right style="thin">
        <color rgb="FF000000"/>
      </right>
      <top style="thin">
        <color rgb="FF000000"/>
      </top>
      <bottom style="thin">
        <color indexed="64"/>
      </bottom>
      <diagonal/>
    </border>
    <border>
      <left style="thin">
        <color rgb="FF000000"/>
      </left>
      <right style="thin">
        <color rgb="FF000000"/>
      </right>
      <top style="thin">
        <color rgb="FF000000"/>
      </top>
      <bottom style="thin">
        <color indexed="64"/>
      </bottom>
      <diagonal/>
    </border>
    <border>
      <left/>
      <right style="thin">
        <color rgb="FF000000"/>
      </right>
      <top style="thin">
        <color rgb="FF000000"/>
      </top>
      <bottom style="thin">
        <color indexed="64"/>
      </bottom>
      <diagonal/>
    </border>
    <border>
      <left/>
      <right style="thin">
        <color indexed="64"/>
      </right>
      <top style="thin">
        <color indexed="64"/>
      </top>
      <bottom style="thin">
        <color indexed="64"/>
      </bottom>
      <diagonal/>
    </border>
    <border>
      <left style="thin">
        <color indexed="64"/>
      </left>
      <right style="thin">
        <color rgb="FF000000"/>
      </right>
      <top/>
      <bottom style="thin">
        <color rgb="FF000000"/>
      </bottom>
      <diagonal/>
    </border>
    <border>
      <left style="thin">
        <color indexed="64"/>
      </left>
      <right style="thin">
        <color rgb="FF000000"/>
      </right>
      <top style="thin">
        <color rgb="FF000000"/>
      </top>
      <bottom style="thin">
        <color rgb="FF000000"/>
      </bottom>
      <diagonal/>
    </border>
    <border>
      <left/>
      <right style="thin">
        <color indexed="64"/>
      </right>
      <top/>
      <bottom style="thin">
        <color rgb="FF000000"/>
      </bottom>
      <diagonal/>
    </border>
    <border>
      <left style="thin">
        <color indexed="64"/>
      </left>
      <right style="thin">
        <color rgb="FF000000"/>
      </right>
      <top style="thin">
        <color indexed="64"/>
      </top>
      <bottom style="thin">
        <color rgb="FF000000"/>
      </bottom>
      <diagonal/>
    </border>
    <border>
      <left style="thin">
        <color rgb="FF000000"/>
      </left>
      <right style="thin">
        <color indexed="64"/>
      </right>
      <top style="thin">
        <color rgb="FF000000"/>
      </top>
      <bottom style="thin">
        <color rgb="FF000000"/>
      </bottom>
      <diagonal/>
    </border>
    <border>
      <left style="thin">
        <color rgb="FF000000"/>
      </left>
      <right/>
      <top style="medium">
        <color rgb="FF000000"/>
      </top>
      <bottom style="thin">
        <color rgb="FF000000"/>
      </bottom>
      <diagonal/>
    </border>
    <border>
      <left style="thin">
        <color rgb="FF000000"/>
      </left>
      <right/>
      <top style="thin">
        <color rgb="FF000000"/>
      </top>
      <bottom style="medium">
        <color rgb="FF000000"/>
      </bottom>
      <diagonal/>
    </border>
    <border>
      <left style="thin">
        <color rgb="FF000000"/>
      </left>
      <right style="medium">
        <color rgb="FF000000"/>
      </right>
      <top style="thin">
        <color indexed="64"/>
      </top>
      <bottom style="thin">
        <color rgb="FF000000"/>
      </bottom>
      <diagonal/>
    </border>
    <border>
      <left style="thin">
        <color rgb="FF000000"/>
      </left>
      <right style="medium">
        <color rgb="FF000000"/>
      </right>
      <top style="thin">
        <color rgb="FF000000"/>
      </top>
      <bottom style="thin">
        <color indexed="64"/>
      </bottom>
      <diagonal/>
    </border>
    <border>
      <left/>
      <right style="medium">
        <color rgb="FF000000"/>
      </right>
      <top style="thin">
        <color indexed="64"/>
      </top>
      <bottom style="thin">
        <color indexed="64"/>
      </bottom>
      <diagonal/>
    </border>
    <border>
      <left/>
      <right/>
      <top style="thin">
        <color indexed="64"/>
      </top>
      <bottom style="thin">
        <color indexed="64"/>
      </bottom>
      <diagonal/>
    </border>
  </borders>
  <cellStyleXfs count="3">
    <xf numFmtId="0" fontId="0" fillId="0" borderId="0"/>
    <xf numFmtId="43" fontId="27" fillId="0" borderId="0" applyFont="0" applyFill="0" applyBorder="0" applyAlignment="0" applyProtection="0"/>
    <xf numFmtId="9" fontId="28" fillId="0" borderId="0" applyFont="0" applyFill="0" applyBorder="0" applyAlignment="0" applyProtection="0"/>
  </cellStyleXfs>
  <cellXfs count="494">
    <xf numFmtId="0" fontId="0" fillId="0" borderId="0" xfId="0"/>
    <xf numFmtId="0" fontId="4" fillId="0" borderId="0" xfId="0" applyFont="1"/>
    <xf numFmtId="0" fontId="7" fillId="2" borderId="2" xfId="0" applyFont="1" applyFill="1" applyBorder="1"/>
    <xf numFmtId="0" fontId="7" fillId="2" borderId="3" xfId="0" applyFont="1" applyFill="1" applyBorder="1"/>
    <xf numFmtId="0" fontId="7" fillId="0" borderId="4" xfId="0" applyFont="1" applyBorder="1"/>
    <xf numFmtId="0" fontId="4" fillId="0" borderId="5" xfId="0" applyFont="1" applyBorder="1"/>
    <xf numFmtId="0" fontId="4" fillId="0" borderId="11" xfId="0" applyFont="1" applyBorder="1"/>
    <xf numFmtId="0" fontId="5" fillId="0" borderId="0" xfId="0" applyFont="1"/>
    <xf numFmtId="0" fontId="4" fillId="0" borderId="0" xfId="0" applyFont="1" applyAlignment="1">
      <alignment wrapText="1"/>
    </xf>
    <xf numFmtId="0" fontId="4" fillId="0" borderId="11" xfId="0" applyFont="1" applyBorder="1" applyAlignment="1">
      <alignment wrapText="1"/>
    </xf>
    <xf numFmtId="0" fontId="7" fillId="0" borderId="0" xfId="0" applyFont="1"/>
    <xf numFmtId="0" fontId="4" fillId="0" borderId="0" xfId="0" applyFont="1" applyAlignment="1">
      <alignment vertical="center" wrapText="1"/>
    </xf>
    <xf numFmtId="2" fontId="4" fillId="0" borderId="0" xfId="0" applyNumberFormat="1" applyFont="1" applyAlignment="1">
      <alignment horizontal="center" vertical="center"/>
    </xf>
    <xf numFmtId="1" fontId="8" fillId="0" borderId="15" xfId="0" applyNumberFormat="1" applyFont="1" applyBorder="1" applyAlignment="1">
      <alignment horizontal="center" vertical="center"/>
    </xf>
    <xf numFmtId="0" fontId="9" fillId="0" borderId="5" xfId="0" applyFont="1" applyBorder="1"/>
    <xf numFmtId="0" fontId="5" fillId="0" borderId="5" xfId="0" applyFont="1" applyBorder="1" applyAlignment="1">
      <alignment vertical="center" wrapText="1"/>
    </xf>
    <xf numFmtId="0" fontId="4" fillId="0" borderId="22" xfId="0" applyFont="1" applyBorder="1"/>
    <xf numFmtId="0" fontId="4" fillId="0" borderId="23" xfId="0" applyFont="1" applyBorder="1"/>
    <xf numFmtId="0" fontId="4" fillId="0" borderId="11" xfId="0" applyFont="1" applyBorder="1" applyAlignment="1">
      <alignment vertical="center" wrapText="1"/>
    </xf>
    <xf numFmtId="0" fontId="9" fillId="0" borderId="0" xfId="0" applyFont="1"/>
    <xf numFmtId="1" fontId="8" fillId="0" borderId="24" xfId="0" applyNumberFormat="1" applyFont="1" applyBorder="1" applyAlignment="1">
      <alignment horizontal="center" vertical="center"/>
    </xf>
    <xf numFmtId="43" fontId="4" fillId="0" borderId="25" xfId="0" applyNumberFormat="1" applyFont="1" applyBorder="1"/>
    <xf numFmtId="9" fontId="4" fillId="0" borderId="0" xfId="0" applyNumberFormat="1" applyFont="1"/>
    <xf numFmtId="0" fontId="11" fillId="0" borderId="0" xfId="0" applyFont="1"/>
    <xf numFmtId="0" fontId="5" fillId="3" borderId="1" xfId="0" applyFont="1" applyFill="1" applyBorder="1"/>
    <xf numFmtId="3" fontId="6" fillId="3" borderId="2" xfId="0" applyNumberFormat="1" applyFont="1" applyFill="1" applyBorder="1"/>
    <xf numFmtId="0" fontId="7" fillId="3" borderId="2" xfId="0" applyFont="1" applyFill="1" applyBorder="1"/>
    <xf numFmtId="0" fontId="7" fillId="3" borderId="3" xfId="0" applyFont="1" applyFill="1" applyBorder="1"/>
    <xf numFmtId="43" fontId="4" fillId="0" borderId="0" xfId="0" applyNumberFormat="1" applyFont="1"/>
    <xf numFmtId="0" fontId="4" fillId="0" borderId="4" xfId="0" applyFont="1" applyBorder="1"/>
    <xf numFmtId="0" fontId="4" fillId="0" borderId="21" xfId="0" applyFont="1" applyBorder="1"/>
    <xf numFmtId="0" fontId="4" fillId="0" borderId="4" xfId="0" applyFont="1" applyBorder="1" applyAlignment="1">
      <alignment vertical="center" wrapText="1"/>
    </xf>
    <xf numFmtId="9" fontId="4" fillId="0" borderId="0" xfId="0" applyNumberFormat="1" applyFont="1" applyAlignment="1">
      <alignment vertical="center" wrapText="1"/>
    </xf>
    <xf numFmtId="0" fontId="5" fillId="2" borderId="6" xfId="0" applyFont="1" applyFill="1" applyBorder="1"/>
    <xf numFmtId="3" fontId="6" fillId="2" borderId="6" xfId="0" applyNumberFormat="1" applyFont="1" applyFill="1" applyBorder="1"/>
    <xf numFmtId="0" fontId="7" fillId="2" borderId="6" xfId="0" applyFont="1" applyFill="1" applyBorder="1"/>
    <xf numFmtId="0" fontId="7" fillId="0" borderId="0" xfId="0" applyFont="1" applyAlignment="1">
      <alignment vertical="center" wrapText="1"/>
    </xf>
    <xf numFmtId="0" fontId="4" fillId="0" borderId="0" xfId="0" applyFont="1" applyAlignment="1">
      <alignment vertical="center"/>
    </xf>
    <xf numFmtId="1" fontId="8" fillId="0" borderId="17" xfId="0" applyNumberFormat="1" applyFont="1" applyBorder="1" applyAlignment="1">
      <alignment horizontal="center"/>
    </xf>
    <xf numFmtId="1" fontId="8" fillId="0" borderId="28" xfId="0" applyNumberFormat="1" applyFont="1" applyBorder="1" applyAlignment="1">
      <alignment horizontal="center" vertical="center"/>
    </xf>
    <xf numFmtId="10" fontId="7" fillId="0" borderId="0" xfId="0" applyNumberFormat="1" applyFont="1" applyAlignment="1">
      <alignment vertical="center" wrapText="1"/>
    </xf>
    <xf numFmtId="3" fontId="6" fillId="0" borderId="5" xfId="0" applyNumberFormat="1" applyFont="1" applyBorder="1" applyAlignment="1">
      <alignment vertical="center"/>
    </xf>
    <xf numFmtId="0" fontId="14" fillId="0" borderId="0" xfId="0" applyFont="1"/>
    <xf numFmtId="44" fontId="4" fillId="0" borderId="11" xfId="0" applyNumberFormat="1" applyFont="1" applyBorder="1"/>
    <xf numFmtId="0" fontId="6" fillId="0" borderId="5" xfId="0" applyFont="1" applyBorder="1" applyAlignment="1">
      <alignment vertical="center"/>
    </xf>
    <xf numFmtId="44" fontId="11" fillId="0" borderId="0" xfId="0" applyNumberFormat="1" applyFont="1"/>
    <xf numFmtId="0" fontId="12" fillId="0" borderId="4" xfId="0" applyFont="1" applyBorder="1"/>
    <xf numFmtId="0" fontId="12" fillId="0" borderId="21" xfId="0" applyFont="1" applyBorder="1"/>
    <xf numFmtId="44" fontId="12" fillId="0" borderId="0" xfId="0" applyNumberFormat="1" applyFont="1"/>
    <xf numFmtId="0" fontId="12" fillId="0" borderId="0" xfId="0" applyFont="1"/>
    <xf numFmtId="44" fontId="4" fillId="0" borderId="0" xfId="0" applyNumberFormat="1" applyFont="1" applyAlignment="1">
      <alignment vertical="center" wrapText="1"/>
    </xf>
    <xf numFmtId="9" fontId="4" fillId="0" borderId="0" xfId="0" applyNumberFormat="1" applyFont="1" applyAlignment="1">
      <alignment vertical="center"/>
    </xf>
    <xf numFmtId="2" fontId="4" fillId="0" borderId="0" xfId="0" applyNumberFormat="1" applyFont="1"/>
    <xf numFmtId="3" fontId="14" fillId="0" borderId="0" xfId="0" applyNumberFormat="1" applyFont="1"/>
    <xf numFmtId="0" fontId="5" fillId="0" borderId="5" xfId="0" applyFont="1" applyBorder="1"/>
    <xf numFmtId="167" fontId="18" fillId="0" borderId="22" xfId="0" applyNumberFormat="1" applyFont="1" applyBorder="1" applyAlignment="1">
      <alignment horizontal="right" vertical="center"/>
    </xf>
    <xf numFmtId="167" fontId="18" fillId="0" borderId="30" xfId="0" applyNumberFormat="1" applyFont="1" applyBorder="1" applyAlignment="1">
      <alignment horizontal="right" vertical="center"/>
    </xf>
    <xf numFmtId="10" fontId="4" fillId="0" borderId="0" xfId="0" applyNumberFormat="1" applyFont="1"/>
    <xf numFmtId="0" fontId="5" fillId="0" borderId="0" xfId="0" applyFont="1" applyAlignment="1">
      <alignment horizontal="right" vertical="center" wrapText="1"/>
    </xf>
    <xf numFmtId="1" fontId="4" fillId="0" borderId="0" xfId="0" applyNumberFormat="1" applyFont="1"/>
    <xf numFmtId="0" fontId="4" fillId="0" borderId="0" xfId="0" applyFont="1" applyAlignment="1">
      <alignment horizontal="center"/>
    </xf>
    <xf numFmtId="0" fontId="19" fillId="0" borderId="0" xfId="0" applyFont="1"/>
    <xf numFmtId="1" fontId="8" fillId="0" borderId="0" xfId="0" applyNumberFormat="1" applyFont="1" applyAlignment="1">
      <alignment horizontal="right" vertical="center"/>
    </xf>
    <xf numFmtId="1" fontId="20" fillId="0" borderId="0" xfId="0" applyNumberFormat="1" applyFont="1"/>
    <xf numFmtId="1" fontId="8" fillId="5" borderId="5" xfId="0" applyNumberFormat="1" applyFont="1" applyFill="1" applyBorder="1" applyAlignment="1">
      <alignment horizontal="center" vertical="center"/>
    </xf>
    <xf numFmtId="1" fontId="8" fillId="5" borderId="8" xfId="0" applyNumberFormat="1" applyFont="1" applyFill="1" applyBorder="1" applyAlignment="1">
      <alignment horizontal="center" vertical="center"/>
    </xf>
    <xf numFmtId="1" fontId="8" fillId="5" borderId="8" xfId="0" applyNumberFormat="1" applyFont="1" applyFill="1" applyBorder="1" applyAlignment="1">
      <alignment horizontal="center"/>
    </xf>
    <xf numFmtId="1" fontId="8" fillId="5" borderId="34" xfId="0" applyNumberFormat="1" applyFont="1" applyFill="1" applyBorder="1" applyAlignment="1">
      <alignment horizontal="center" vertical="center"/>
    </xf>
    <xf numFmtId="1" fontId="4" fillId="0" borderId="0" xfId="0" applyNumberFormat="1" applyFont="1" applyAlignment="1">
      <alignment horizontal="center"/>
    </xf>
    <xf numFmtId="1" fontId="8" fillId="5" borderId="35" xfId="0" applyNumberFormat="1" applyFont="1" applyFill="1" applyBorder="1" applyAlignment="1">
      <alignment horizontal="center" vertical="center"/>
    </xf>
    <xf numFmtId="165" fontId="8" fillId="5" borderId="5" xfId="0" applyNumberFormat="1" applyFont="1" applyFill="1" applyBorder="1" applyAlignment="1">
      <alignment horizontal="right" vertical="center"/>
    </xf>
    <xf numFmtId="165" fontId="8" fillId="6" borderId="5" xfId="0" applyNumberFormat="1" applyFont="1" applyFill="1" applyBorder="1" applyAlignment="1">
      <alignment horizontal="right" vertical="center"/>
    </xf>
    <xf numFmtId="165" fontId="8" fillId="5" borderId="5" xfId="0" applyNumberFormat="1" applyFont="1" applyFill="1" applyBorder="1" applyAlignment="1">
      <alignment horizontal="right"/>
    </xf>
    <xf numFmtId="43" fontId="8" fillId="5" borderId="5" xfId="0" applyNumberFormat="1" applyFont="1" applyFill="1" applyBorder="1" applyAlignment="1">
      <alignment horizontal="right"/>
    </xf>
    <xf numFmtId="165" fontId="8" fillId="4" borderId="5" xfId="0" applyNumberFormat="1" applyFont="1" applyFill="1" applyBorder="1" applyAlignment="1">
      <alignment horizontal="right" vertical="center"/>
    </xf>
    <xf numFmtId="168" fontId="8" fillId="5" borderId="5" xfId="0" applyNumberFormat="1" applyFont="1" applyFill="1" applyBorder="1" applyAlignment="1">
      <alignment horizontal="right"/>
    </xf>
    <xf numFmtId="165" fontId="4" fillId="5" borderId="5" xfId="0" applyNumberFormat="1" applyFont="1" applyFill="1" applyBorder="1" applyAlignment="1">
      <alignment horizontal="right"/>
    </xf>
    <xf numFmtId="1" fontId="8" fillId="5" borderId="36" xfId="0" applyNumberFormat="1" applyFont="1" applyFill="1" applyBorder="1" applyAlignment="1">
      <alignment horizontal="center" vertical="center"/>
    </xf>
    <xf numFmtId="1" fontId="8" fillId="5" borderId="35" xfId="0" applyNumberFormat="1" applyFont="1" applyFill="1" applyBorder="1" applyAlignment="1">
      <alignment horizontal="center"/>
    </xf>
    <xf numFmtId="1" fontId="8" fillId="5" borderId="37" xfId="0" applyNumberFormat="1" applyFont="1" applyFill="1" applyBorder="1" applyAlignment="1">
      <alignment horizontal="center" vertical="center"/>
    </xf>
    <xf numFmtId="1" fontId="4" fillId="0" borderId="0" xfId="0" applyNumberFormat="1" applyFont="1" applyAlignment="1">
      <alignment horizontal="right"/>
    </xf>
    <xf numFmtId="167" fontId="4" fillId="0" borderId="0" xfId="0" applyNumberFormat="1" applyFont="1" applyAlignment="1">
      <alignment horizontal="right"/>
    </xf>
    <xf numFmtId="167" fontId="4" fillId="0" borderId="0" xfId="0" applyNumberFormat="1" applyFont="1"/>
    <xf numFmtId="0" fontId="4" fillId="0" borderId="12" xfId="0" applyFont="1" applyBorder="1" applyAlignment="1">
      <alignment horizontal="center"/>
    </xf>
    <xf numFmtId="0" fontId="4" fillId="0" borderId="23" xfId="0" applyFont="1" applyBorder="1" applyAlignment="1">
      <alignment horizontal="center" wrapText="1"/>
    </xf>
    <xf numFmtId="0" fontId="4" fillId="0" borderId="30" xfId="0" applyFont="1" applyBorder="1"/>
    <xf numFmtId="1" fontId="4" fillId="0" borderId="30" xfId="0" applyNumberFormat="1" applyFont="1" applyBorder="1" applyAlignment="1">
      <alignment horizontal="right"/>
    </xf>
    <xf numFmtId="2" fontId="4" fillId="0" borderId="30" xfId="0" applyNumberFormat="1" applyFont="1" applyBorder="1" applyAlignment="1">
      <alignment horizontal="right"/>
    </xf>
    <xf numFmtId="1" fontId="4" fillId="0" borderId="12" xfId="0" applyNumberFormat="1" applyFont="1" applyBorder="1" applyAlignment="1">
      <alignment horizontal="right"/>
    </xf>
    <xf numFmtId="2" fontId="4" fillId="0" borderId="23" xfId="0" applyNumberFormat="1" applyFont="1" applyBorder="1" applyAlignment="1">
      <alignment horizontal="center"/>
    </xf>
    <xf numFmtId="1" fontId="4" fillId="0" borderId="30" xfId="0" applyNumberFormat="1" applyFont="1" applyBorder="1"/>
    <xf numFmtId="2" fontId="4" fillId="0" borderId="22" xfId="0" applyNumberFormat="1" applyFont="1" applyBorder="1"/>
    <xf numFmtId="2" fontId="4" fillId="0" borderId="22" xfId="0" applyNumberFormat="1" applyFont="1" applyBorder="1" applyAlignment="1">
      <alignment horizontal="center"/>
    </xf>
    <xf numFmtId="1" fontId="4" fillId="0" borderId="12" xfId="0" applyNumberFormat="1" applyFont="1" applyBorder="1"/>
    <xf numFmtId="2" fontId="4" fillId="4" borderId="23" xfId="0" applyNumberFormat="1" applyFont="1" applyFill="1" applyBorder="1" applyAlignment="1">
      <alignment horizontal="center"/>
    </xf>
    <xf numFmtId="2" fontId="4" fillId="0" borderId="11" xfId="0" applyNumberFormat="1" applyFont="1" applyBorder="1"/>
    <xf numFmtId="1" fontId="4" fillId="0" borderId="31" xfId="0" applyNumberFormat="1" applyFont="1" applyBorder="1"/>
    <xf numFmtId="1" fontId="4" fillId="0" borderId="31" xfId="0" applyNumberFormat="1" applyFont="1" applyBorder="1" applyAlignment="1">
      <alignment horizontal="right"/>
    </xf>
    <xf numFmtId="1" fontId="4" fillId="0" borderId="38" xfId="0" applyNumberFormat="1" applyFont="1" applyBorder="1" applyAlignment="1">
      <alignment horizontal="right"/>
    </xf>
    <xf numFmtId="2" fontId="4" fillId="0" borderId="0" xfId="0" applyNumberFormat="1" applyFont="1" applyAlignment="1">
      <alignment horizontal="center"/>
    </xf>
    <xf numFmtId="2" fontId="0" fillId="0" borderId="0" xfId="0" applyNumberFormat="1"/>
    <xf numFmtId="0" fontId="7" fillId="0" borderId="6" xfId="0" applyFont="1" applyBorder="1" applyAlignment="1">
      <alignment horizontal="right" vertical="center" wrapText="1"/>
    </xf>
    <xf numFmtId="0" fontId="4" fillId="0" borderId="6" xfId="0" applyFont="1" applyBorder="1"/>
    <xf numFmtId="165" fontId="25" fillId="4" borderId="5" xfId="0" applyNumberFormat="1" applyFont="1" applyFill="1" applyBorder="1" applyAlignment="1">
      <alignment horizontal="right" vertical="center"/>
    </xf>
    <xf numFmtId="165" fontId="25" fillId="5" borderId="5" xfId="0" applyNumberFormat="1" applyFont="1" applyFill="1" applyBorder="1" applyAlignment="1">
      <alignment horizontal="right"/>
    </xf>
    <xf numFmtId="165" fontId="25" fillId="5" borderId="5" xfId="0" applyNumberFormat="1" applyFont="1" applyFill="1" applyBorder="1" applyAlignment="1">
      <alignment horizontal="right" vertical="center"/>
    </xf>
    <xf numFmtId="170" fontId="4" fillId="0" borderId="0" xfId="0" applyNumberFormat="1" applyFont="1"/>
    <xf numFmtId="171" fontId="4" fillId="0" borderId="0" xfId="0" applyNumberFormat="1" applyFont="1"/>
    <xf numFmtId="43" fontId="0" fillId="0" borderId="0" xfId="0" applyNumberFormat="1"/>
    <xf numFmtId="43" fontId="14" fillId="0" borderId="0" xfId="1" applyFont="1"/>
    <xf numFmtId="43" fontId="0" fillId="0" borderId="0" xfId="1" applyFont="1"/>
    <xf numFmtId="9" fontId="7" fillId="8" borderId="0" xfId="2" applyFont="1" applyFill="1" applyAlignment="1">
      <alignment vertical="center"/>
    </xf>
    <xf numFmtId="9" fontId="4" fillId="0" borderId="0" xfId="2" applyFont="1" applyAlignment="1">
      <alignment horizontal="center" vertical="center"/>
    </xf>
    <xf numFmtId="9" fontId="7" fillId="8" borderId="5" xfId="0" applyNumberFormat="1" applyFont="1" applyFill="1" applyBorder="1" applyAlignment="1">
      <alignment vertical="center"/>
    </xf>
    <xf numFmtId="166" fontId="0" fillId="0" borderId="0" xfId="0" applyNumberFormat="1"/>
    <xf numFmtId="0" fontId="0" fillId="0" borderId="6" xfId="0" applyBorder="1"/>
    <xf numFmtId="0" fontId="9" fillId="0" borderId="6" xfId="0" applyFont="1" applyBorder="1"/>
    <xf numFmtId="0" fontId="5" fillId="7" borderId="47" xfId="0" applyFont="1" applyFill="1" applyBorder="1" applyAlignment="1">
      <alignment horizontal="right" vertical="center" wrapText="1"/>
    </xf>
    <xf numFmtId="0" fontId="7" fillId="7" borderId="47" xfId="0" applyFont="1" applyFill="1" applyBorder="1" applyAlignment="1">
      <alignment horizontal="right" vertical="center" wrapText="1"/>
    </xf>
    <xf numFmtId="166" fontId="5" fillId="8" borderId="47" xfId="0" applyNumberFormat="1" applyFont="1" applyFill="1" applyBorder="1" applyAlignment="1">
      <alignment vertical="center" wrapText="1"/>
    </xf>
    <xf numFmtId="166" fontId="7" fillId="8" borderId="47" xfId="0" applyNumberFormat="1" applyFont="1" applyFill="1" applyBorder="1" applyAlignment="1">
      <alignment vertical="center" wrapText="1"/>
    </xf>
    <xf numFmtId="9" fontId="5" fillId="8" borderId="47" xfId="0" applyNumberFormat="1" applyFont="1" applyFill="1" applyBorder="1" applyAlignment="1">
      <alignment vertical="center" wrapText="1"/>
    </xf>
    <xf numFmtId="9" fontId="7" fillId="8" borderId="47" xfId="2" applyFont="1" applyFill="1" applyBorder="1" applyAlignment="1">
      <alignment vertical="center"/>
    </xf>
    <xf numFmtId="166" fontId="4" fillId="7" borderId="47" xfId="2" applyNumberFormat="1" applyFont="1" applyFill="1" applyBorder="1"/>
    <xf numFmtId="0" fontId="4" fillId="0" borderId="6" xfId="0" applyFont="1" applyBorder="1" applyAlignment="1">
      <alignment wrapText="1"/>
    </xf>
    <xf numFmtId="0" fontId="7" fillId="0" borderId="6" xfId="0" applyFont="1" applyBorder="1"/>
    <xf numFmtId="0" fontId="4" fillId="0" borderId="6" xfId="0" applyFont="1" applyBorder="1" applyAlignment="1">
      <alignment vertical="center" wrapText="1"/>
    </xf>
    <xf numFmtId="0" fontId="26" fillId="0" borderId="0" xfId="0" applyFont="1"/>
    <xf numFmtId="0" fontId="4" fillId="9" borderId="47" xfId="0" applyFont="1" applyFill="1" applyBorder="1"/>
    <xf numFmtId="0" fontId="5" fillId="0" borderId="6" xfId="0" applyFont="1" applyBorder="1"/>
    <xf numFmtId="3" fontId="6" fillId="2" borderId="4" xfId="0" applyNumberFormat="1" applyFont="1" applyFill="1" applyBorder="1"/>
    <xf numFmtId="164" fontId="6" fillId="9" borderId="34" xfId="0" applyNumberFormat="1" applyFont="1" applyFill="1" applyBorder="1"/>
    <xf numFmtId="164" fontId="5" fillId="9" borderId="34" xfId="0" applyNumberFormat="1" applyFont="1" applyFill="1" applyBorder="1"/>
    <xf numFmtId="0" fontId="5" fillId="2" borderId="57" xfId="0" applyFont="1" applyFill="1" applyBorder="1"/>
    <xf numFmtId="4" fontId="5" fillId="9" borderId="34" xfId="0" applyNumberFormat="1" applyFont="1" applyFill="1" applyBorder="1"/>
    <xf numFmtId="0" fontId="5" fillId="0" borderId="22" xfId="0" applyFont="1" applyBorder="1"/>
    <xf numFmtId="0" fontId="29" fillId="0" borderId="0" xfId="0" applyFont="1"/>
    <xf numFmtId="0" fontId="3" fillId="0" borderId="0" xfId="0" applyFont="1"/>
    <xf numFmtId="0" fontId="5" fillId="0" borderId="6" xfId="0" applyFont="1" applyBorder="1" applyAlignment="1">
      <alignment vertical="center"/>
    </xf>
    <xf numFmtId="3" fontId="15" fillId="0" borderId="6" xfId="0" applyNumberFormat="1" applyFont="1" applyBorder="1" applyAlignment="1">
      <alignment vertical="center"/>
    </xf>
    <xf numFmtId="0" fontId="15" fillId="0" borderId="37" xfId="0" applyFont="1" applyBorder="1" applyAlignment="1">
      <alignment vertical="center"/>
    </xf>
    <xf numFmtId="3" fontId="15" fillId="0" borderId="37" xfId="0" applyNumberFormat="1" applyFont="1" applyBorder="1" applyAlignment="1">
      <alignment vertical="center"/>
    </xf>
    <xf numFmtId="0" fontId="16" fillId="0" borderId="6" xfId="0" applyFont="1" applyBorder="1"/>
    <xf numFmtId="44" fontId="16" fillId="0" borderId="6" xfId="0" applyNumberFormat="1" applyFont="1" applyBorder="1"/>
    <xf numFmtId="0" fontId="5" fillId="2" borderId="49" xfId="0" applyFont="1" applyFill="1" applyBorder="1"/>
    <xf numFmtId="3" fontId="6" fillId="2" borderId="50" xfId="0" applyNumberFormat="1" applyFont="1" applyFill="1" applyBorder="1"/>
    <xf numFmtId="0" fontId="7" fillId="2" borderId="50" xfId="0" applyFont="1" applyFill="1" applyBorder="1"/>
    <xf numFmtId="0" fontId="7" fillId="2" borderId="51" xfId="0" applyFont="1" applyFill="1" applyBorder="1"/>
    <xf numFmtId="0" fontId="12" fillId="0" borderId="6" xfId="0" applyFont="1" applyBorder="1"/>
    <xf numFmtId="0" fontId="14" fillId="0" borderId="6" xfId="0" applyFont="1" applyBorder="1"/>
    <xf numFmtId="0" fontId="5" fillId="0" borderId="6" xfId="0" applyFont="1" applyBorder="1" applyAlignment="1">
      <alignment horizontal="right" vertical="center" wrapText="1"/>
    </xf>
    <xf numFmtId="44" fontId="5" fillId="0" borderId="6" xfId="0" applyNumberFormat="1" applyFont="1" applyBorder="1" applyAlignment="1">
      <alignment vertical="center" wrapText="1"/>
    </xf>
    <xf numFmtId="44" fontId="11" fillId="0" borderId="6" xfId="0" applyNumberFormat="1" applyFont="1" applyBorder="1"/>
    <xf numFmtId="4" fontId="7" fillId="0" borderId="6" xfId="0" applyNumberFormat="1" applyFont="1" applyBorder="1" applyAlignment="1">
      <alignment vertical="center" wrapText="1"/>
    </xf>
    <xf numFmtId="0" fontId="5" fillId="0" borderId="6" xfId="0" applyFont="1" applyBorder="1" applyAlignment="1">
      <alignment vertical="center" wrapText="1"/>
    </xf>
    <xf numFmtId="9" fontId="5" fillId="0" borderId="6" xfId="0" applyNumberFormat="1" applyFont="1" applyBorder="1" applyAlignment="1">
      <alignment vertical="center"/>
    </xf>
    <xf numFmtId="0" fontId="11" fillId="0" borderId="0" xfId="0" applyFont="1" applyAlignment="1">
      <alignment vertical="center" wrapText="1"/>
    </xf>
    <xf numFmtId="166" fontId="4" fillId="0" borderId="6" xfId="0" applyNumberFormat="1" applyFont="1" applyBorder="1"/>
    <xf numFmtId="166" fontId="4" fillId="0" borderId="0" xfId="0" applyNumberFormat="1" applyFont="1" applyAlignment="1">
      <alignment wrapText="1"/>
    </xf>
    <xf numFmtId="4" fontId="0" fillId="0" borderId="0" xfId="0" applyNumberFormat="1"/>
    <xf numFmtId="173" fontId="0" fillId="0" borderId="0" xfId="0" applyNumberFormat="1"/>
    <xf numFmtId="174" fontId="4" fillId="7" borderId="47" xfId="2" applyNumberFormat="1" applyFont="1" applyFill="1" applyBorder="1"/>
    <xf numFmtId="173" fontId="4" fillId="0" borderId="0" xfId="2" applyNumberFormat="1" applyFont="1" applyAlignment="1">
      <alignment horizontal="center" vertical="center"/>
    </xf>
    <xf numFmtId="0" fontId="0" fillId="10" borderId="0" xfId="0" applyFill="1"/>
    <xf numFmtId="0" fontId="5" fillId="10" borderId="0" xfId="0" applyFont="1" applyFill="1"/>
    <xf numFmtId="0" fontId="7" fillId="10" borderId="5" xfId="0" applyFont="1" applyFill="1" applyBorder="1" applyAlignment="1">
      <alignment vertical="center" wrapText="1"/>
    </xf>
    <xf numFmtId="0" fontId="7" fillId="10" borderId="0" xfId="0" applyFont="1" applyFill="1"/>
    <xf numFmtId="10" fontId="7" fillId="8" borderId="5" xfId="0" applyNumberFormat="1" applyFont="1" applyFill="1" applyBorder="1" applyAlignment="1">
      <alignment vertical="center" wrapText="1"/>
    </xf>
    <xf numFmtId="3" fontId="6" fillId="10" borderId="0" xfId="0" applyNumberFormat="1" applyFont="1" applyFill="1"/>
    <xf numFmtId="0" fontId="0" fillId="7" borderId="0" xfId="0" applyFill="1"/>
    <xf numFmtId="166" fontId="4" fillId="7" borderId="0" xfId="2" applyNumberFormat="1" applyFont="1" applyFill="1"/>
    <xf numFmtId="0" fontId="5" fillId="7" borderId="5" xfId="0" applyFont="1" applyFill="1" applyBorder="1" applyAlignment="1">
      <alignment horizontal="right" vertical="center" wrapText="1"/>
    </xf>
    <xf numFmtId="0" fontId="7" fillId="7" borderId="5" xfId="0" applyFont="1" applyFill="1" applyBorder="1" applyAlignment="1">
      <alignment horizontal="right" vertical="center" wrapText="1"/>
    </xf>
    <xf numFmtId="0" fontId="7" fillId="7" borderId="5" xfId="0" applyFont="1" applyFill="1" applyBorder="1" applyAlignment="1">
      <alignment vertical="center" wrapText="1"/>
    </xf>
    <xf numFmtId="0" fontId="5" fillId="7" borderId="37" xfId="0" applyFont="1" applyFill="1" applyBorder="1" applyAlignment="1">
      <alignment horizontal="right" vertical="center" wrapText="1"/>
    </xf>
    <xf numFmtId="0" fontId="9" fillId="11" borderId="47" xfId="0" applyFont="1" applyFill="1" applyBorder="1" applyAlignment="1">
      <alignment horizontal="right" vertical="center" wrapText="1"/>
    </xf>
    <xf numFmtId="4" fontId="5" fillId="11" borderId="48" xfId="0" applyNumberFormat="1" applyFont="1" applyFill="1" applyBorder="1" applyAlignment="1">
      <alignment vertical="center" wrapText="1"/>
    </xf>
    <xf numFmtId="0" fontId="4" fillId="11" borderId="49" xfId="0" applyFont="1" applyFill="1" applyBorder="1"/>
    <xf numFmtId="0" fontId="4" fillId="11" borderId="50" xfId="0" applyFont="1" applyFill="1" applyBorder="1"/>
    <xf numFmtId="0" fontId="4" fillId="11" borderId="51" xfId="0" applyFont="1" applyFill="1" applyBorder="1"/>
    <xf numFmtId="0" fontId="4" fillId="11" borderId="52" xfId="0" applyFont="1" applyFill="1" applyBorder="1"/>
    <xf numFmtId="0" fontId="4" fillId="11" borderId="6" xfId="0" applyFont="1" applyFill="1" applyBorder="1"/>
    <xf numFmtId="0" fontId="4" fillId="11" borderId="53" xfId="0" applyFont="1" applyFill="1" applyBorder="1"/>
    <xf numFmtId="0" fontId="4" fillId="11" borderId="47" xfId="0" applyFont="1" applyFill="1" applyBorder="1" applyAlignment="1">
      <alignment horizontal="right" vertical="center" wrapText="1"/>
    </xf>
    <xf numFmtId="0" fontId="4" fillId="11" borderId="54" xfId="0" applyFont="1" applyFill="1" applyBorder="1"/>
    <xf numFmtId="0" fontId="4" fillId="11" borderId="55" xfId="0" applyFont="1" applyFill="1" applyBorder="1"/>
    <xf numFmtId="0" fontId="4" fillId="11" borderId="56" xfId="0" applyFont="1" applyFill="1" applyBorder="1"/>
    <xf numFmtId="0" fontId="5" fillId="11" borderId="60" xfId="0" applyFont="1" applyFill="1" applyBorder="1"/>
    <xf numFmtId="0" fontId="5" fillId="11" borderId="61" xfId="0" applyFont="1" applyFill="1" applyBorder="1"/>
    <xf numFmtId="0" fontId="4" fillId="11" borderId="9" xfId="0" applyFont="1" applyFill="1" applyBorder="1"/>
    <xf numFmtId="0" fontId="5" fillId="11" borderId="60" xfId="0" applyFont="1" applyFill="1" applyBorder="1" applyAlignment="1">
      <alignment horizontal="right"/>
    </xf>
    <xf numFmtId="0" fontId="5" fillId="11" borderId="61" xfId="0" applyFont="1" applyFill="1" applyBorder="1" applyAlignment="1">
      <alignment horizontal="right"/>
    </xf>
    <xf numFmtId="9" fontId="5" fillId="0" borderId="6" xfId="0" applyNumberFormat="1" applyFont="1" applyBorder="1"/>
    <xf numFmtId="164" fontId="5" fillId="9" borderId="64" xfId="0" applyNumberFormat="1" applyFont="1" applyFill="1" applyBorder="1"/>
    <xf numFmtId="0" fontId="7" fillId="0" borderId="57" xfId="0" applyFont="1" applyBorder="1"/>
    <xf numFmtId="0" fontId="0" fillId="0" borderId="58" xfId="0" applyBorder="1"/>
    <xf numFmtId="0" fontId="4" fillId="0" borderId="59" xfId="0" applyFont="1" applyBorder="1"/>
    <xf numFmtId="0" fontId="7" fillId="11" borderId="5" xfId="0" applyFont="1" applyFill="1" applyBorder="1" applyAlignment="1">
      <alignment horizontal="right" vertical="center" wrapText="1"/>
    </xf>
    <xf numFmtId="4" fontId="7" fillId="11" borderId="5" xfId="0" applyNumberFormat="1" applyFont="1" applyFill="1" applyBorder="1" applyAlignment="1">
      <alignment vertical="center" wrapText="1"/>
    </xf>
    <xf numFmtId="0" fontId="4" fillId="11" borderId="4" xfId="0" applyFont="1" applyFill="1" applyBorder="1"/>
    <xf numFmtId="0" fontId="4" fillId="11" borderId="21" xfId="0" applyFont="1" applyFill="1" applyBorder="1"/>
    <xf numFmtId="0" fontId="4" fillId="11" borderId="22" xfId="0" applyFont="1" applyFill="1" applyBorder="1"/>
    <xf numFmtId="0" fontId="4" fillId="11" borderId="7" xfId="0" applyFont="1" applyFill="1" applyBorder="1"/>
    <xf numFmtId="0" fontId="30" fillId="11" borderId="5" xfId="0" applyFont="1" applyFill="1" applyBorder="1" applyAlignment="1">
      <alignment horizontal="right" vertical="center" wrapText="1"/>
    </xf>
    <xf numFmtId="0" fontId="7" fillId="11" borderId="5" xfId="0" applyFont="1" applyFill="1" applyBorder="1" applyAlignment="1">
      <alignment vertical="center" wrapText="1"/>
    </xf>
    <xf numFmtId="0" fontId="4" fillId="11" borderId="10" xfId="0" applyFont="1" applyFill="1" applyBorder="1"/>
    <xf numFmtId="0" fontId="5" fillId="11" borderId="30" xfId="0" applyFont="1" applyFill="1" applyBorder="1" applyAlignment="1">
      <alignment vertical="center" wrapText="1"/>
    </xf>
    <xf numFmtId="4" fontId="5" fillId="11" borderId="5" xfId="0" applyNumberFormat="1" applyFont="1" applyFill="1" applyBorder="1" applyAlignment="1">
      <alignment vertical="center" wrapText="1"/>
    </xf>
    <xf numFmtId="0" fontId="0" fillId="0" borderId="47" xfId="0" applyBorder="1"/>
    <xf numFmtId="166" fontId="7" fillId="8" borderId="37" xfId="0" applyNumberFormat="1" applyFont="1" applyFill="1" applyBorder="1" applyAlignment="1">
      <alignment vertical="center" wrapText="1"/>
    </xf>
    <xf numFmtId="166" fontId="7" fillId="8" borderId="5" xfId="0" applyNumberFormat="1" applyFont="1" applyFill="1" applyBorder="1" applyAlignment="1">
      <alignment vertical="center" wrapText="1"/>
    </xf>
    <xf numFmtId="166" fontId="7" fillId="8" borderId="5" xfId="0" applyNumberFormat="1" applyFont="1" applyFill="1" applyBorder="1" applyAlignment="1">
      <alignment vertical="center"/>
    </xf>
    <xf numFmtId="0" fontId="5" fillId="7" borderId="66" xfId="0" applyFont="1" applyFill="1" applyBorder="1" applyAlignment="1">
      <alignment horizontal="right" vertical="center" wrapText="1"/>
    </xf>
    <xf numFmtId="166" fontId="4" fillId="7" borderId="53" xfId="2" applyNumberFormat="1" applyFont="1" applyFill="1" applyBorder="1"/>
    <xf numFmtId="0" fontId="5" fillId="7" borderId="67" xfId="0" applyFont="1" applyFill="1" applyBorder="1" applyAlignment="1">
      <alignment horizontal="right" vertical="center" wrapText="1"/>
    </xf>
    <xf numFmtId="0" fontId="7" fillId="7" borderId="67" xfId="0" applyFont="1" applyFill="1" applyBorder="1" applyAlignment="1">
      <alignment horizontal="right" vertical="center" wrapText="1"/>
    </xf>
    <xf numFmtId="0" fontId="7" fillId="7" borderId="67" xfId="0" applyFont="1" applyFill="1" applyBorder="1" applyAlignment="1">
      <alignment vertical="center" wrapText="1"/>
    </xf>
    <xf numFmtId="9" fontId="7" fillId="8" borderId="55" xfId="2" applyFont="1" applyFill="1" applyBorder="1" applyAlignment="1">
      <alignment vertical="center"/>
    </xf>
    <xf numFmtId="166" fontId="7" fillId="8" borderId="36" xfId="0" applyNumberFormat="1" applyFont="1" applyFill="1" applyBorder="1" applyAlignment="1">
      <alignment vertical="center"/>
    </xf>
    <xf numFmtId="0" fontId="7" fillId="10" borderId="67" xfId="0" applyFont="1" applyFill="1" applyBorder="1" applyAlignment="1">
      <alignment vertical="center" wrapText="1"/>
    </xf>
    <xf numFmtId="0" fontId="7" fillId="10" borderId="54" xfId="0" applyFont="1" applyFill="1" applyBorder="1" applyAlignment="1">
      <alignment vertical="center" wrapText="1"/>
    </xf>
    <xf numFmtId="9" fontId="0" fillId="10" borderId="53" xfId="0" applyNumberFormat="1" applyFill="1" applyBorder="1"/>
    <xf numFmtId="9" fontId="4" fillId="10" borderId="68" xfId="0" applyNumberFormat="1" applyFont="1" applyFill="1" applyBorder="1"/>
    <xf numFmtId="166" fontId="4" fillId="10" borderId="56" xfId="2" applyNumberFormat="1" applyFont="1" applyFill="1" applyBorder="1"/>
    <xf numFmtId="0" fontId="9" fillId="10" borderId="6" xfId="0" applyFont="1" applyFill="1" applyBorder="1" applyAlignment="1">
      <alignment vertical="center"/>
    </xf>
    <xf numFmtId="0" fontId="9" fillId="10" borderId="6" xfId="0" applyFont="1" applyFill="1" applyBorder="1"/>
    <xf numFmtId="0" fontId="7" fillId="10" borderId="47" xfId="0" applyFont="1" applyFill="1" applyBorder="1" applyAlignment="1">
      <alignment vertical="center" wrapText="1"/>
    </xf>
    <xf numFmtId="166" fontId="4" fillId="10" borderId="47" xfId="0" applyNumberFormat="1" applyFont="1" applyFill="1" applyBorder="1"/>
    <xf numFmtId="166" fontId="4" fillId="10" borderId="47" xfId="2" applyNumberFormat="1" applyFont="1" applyFill="1" applyBorder="1"/>
    <xf numFmtId="0" fontId="4" fillId="10" borderId="6" xfId="0" applyFont="1" applyFill="1" applyBorder="1" applyAlignment="1">
      <alignment vertical="center" wrapText="1"/>
    </xf>
    <xf numFmtId="0" fontId="9" fillId="10" borderId="47" xfId="0" applyFont="1" applyFill="1" applyBorder="1" applyAlignment="1">
      <alignment vertical="center"/>
    </xf>
    <xf numFmtId="0" fontId="9" fillId="10" borderId="47" xfId="0" applyFont="1" applyFill="1" applyBorder="1"/>
    <xf numFmtId="0" fontId="9" fillId="10" borderId="5" xfId="0" applyFont="1" applyFill="1" applyBorder="1"/>
    <xf numFmtId="0" fontId="9" fillId="10" borderId="67" xfId="0" applyFont="1" applyFill="1" applyBorder="1"/>
    <xf numFmtId="166" fontId="4" fillId="10" borderId="53" xfId="0" applyNumberFormat="1" applyFont="1" applyFill="1" applyBorder="1"/>
    <xf numFmtId="166" fontId="4" fillId="10" borderId="68" xfId="0" applyNumberFormat="1" applyFont="1" applyFill="1" applyBorder="1"/>
    <xf numFmtId="0" fontId="9" fillId="10" borderId="54" xfId="0" applyFont="1" applyFill="1" applyBorder="1"/>
    <xf numFmtId="0" fontId="7" fillId="10" borderId="55" xfId="0" applyFont="1" applyFill="1" applyBorder="1" applyAlignment="1">
      <alignment vertical="center" wrapText="1"/>
    </xf>
    <xf numFmtId="0" fontId="7" fillId="10" borderId="36" xfId="0" applyFont="1" applyFill="1" applyBorder="1" applyAlignment="1">
      <alignment vertical="center" wrapText="1"/>
    </xf>
    <xf numFmtId="9" fontId="7" fillId="10" borderId="5" xfId="0" applyNumberFormat="1" applyFont="1" applyFill="1" applyBorder="1" applyAlignment="1">
      <alignment vertical="center"/>
    </xf>
    <xf numFmtId="9" fontId="7" fillId="8" borderId="5" xfId="0" applyNumberFormat="1" applyFont="1" applyFill="1" applyBorder="1" applyAlignment="1">
      <alignment vertical="center" wrapText="1"/>
    </xf>
    <xf numFmtId="9" fontId="7" fillId="8" borderId="37" xfId="0" applyNumberFormat="1" applyFont="1" applyFill="1" applyBorder="1" applyAlignment="1">
      <alignment vertical="center" wrapText="1"/>
    </xf>
    <xf numFmtId="9" fontId="7" fillId="10" borderId="70" xfId="0" applyNumberFormat="1" applyFont="1" applyFill="1" applyBorder="1" applyAlignment="1">
      <alignment vertical="center"/>
    </xf>
    <xf numFmtId="166" fontId="4" fillId="7" borderId="0" xfId="2" applyNumberFormat="1" applyFont="1" applyFill="1" applyAlignment="1">
      <alignment vertical="center"/>
    </xf>
    <xf numFmtId="0" fontId="4" fillId="10" borderId="5" xfId="0" applyFont="1" applyFill="1" applyBorder="1"/>
    <xf numFmtId="0" fontId="12" fillId="10" borderId="5" xfId="0" applyFont="1" applyFill="1" applyBorder="1" applyAlignment="1">
      <alignment horizontal="left" vertical="center" wrapText="1"/>
    </xf>
    <xf numFmtId="0" fontId="12" fillId="10" borderId="5" xfId="0" applyFont="1" applyFill="1" applyBorder="1" applyAlignment="1">
      <alignment horizontal="center" vertical="center" wrapText="1"/>
    </xf>
    <xf numFmtId="0" fontId="9" fillId="10" borderId="36" xfId="0" applyFont="1" applyFill="1" applyBorder="1"/>
    <xf numFmtId="0" fontId="9" fillId="10" borderId="36" xfId="0" applyFont="1" applyFill="1" applyBorder="1" applyAlignment="1">
      <alignment vertical="center" wrapText="1"/>
    </xf>
    <xf numFmtId="0" fontId="10" fillId="10" borderId="1" xfId="0" applyFont="1" applyFill="1" applyBorder="1" applyAlignment="1">
      <alignment horizontal="center" vertical="center" wrapText="1"/>
    </xf>
    <xf numFmtId="0" fontId="0" fillId="10" borderId="57" xfId="0" applyFill="1" applyBorder="1"/>
    <xf numFmtId="0" fontId="9" fillId="10" borderId="69" xfId="0" applyFont="1" applyFill="1" applyBorder="1"/>
    <xf numFmtId="0" fontId="5" fillId="10" borderId="50" xfId="0" applyFont="1" applyFill="1" applyBorder="1"/>
    <xf numFmtId="3" fontId="6" fillId="10" borderId="48" xfId="0" applyNumberFormat="1" applyFont="1" applyFill="1" applyBorder="1"/>
    <xf numFmtId="0" fontId="9" fillId="10" borderId="47" xfId="0" applyFont="1" applyFill="1" applyBorder="1" applyAlignment="1">
      <alignment vertical="center" wrapText="1"/>
    </xf>
    <xf numFmtId="0" fontId="10" fillId="10" borderId="47" xfId="0" applyFont="1" applyFill="1" applyBorder="1" applyAlignment="1">
      <alignment horizontal="center" vertical="center" wrapText="1"/>
    </xf>
    <xf numFmtId="0" fontId="0" fillId="10" borderId="47" xfId="0" applyFill="1" applyBorder="1"/>
    <xf numFmtId="0" fontId="4" fillId="10" borderId="6" xfId="0" applyFont="1" applyFill="1" applyBorder="1"/>
    <xf numFmtId="0" fontId="5" fillId="10" borderId="47" xfId="0" applyFont="1" applyFill="1" applyBorder="1"/>
    <xf numFmtId="3" fontId="6" fillId="10" borderId="47" xfId="0" applyNumberFormat="1" applyFont="1" applyFill="1" applyBorder="1"/>
    <xf numFmtId="0" fontId="5" fillId="10" borderId="49" xfId="0" applyFont="1" applyFill="1" applyBorder="1" applyAlignment="1">
      <alignment vertical="center" wrapText="1"/>
    </xf>
    <xf numFmtId="0" fontId="10" fillId="10" borderId="57" xfId="0" applyFont="1" applyFill="1" applyBorder="1" applyAlignment="1">
      <alignment horizontal="center" vertical="center" wrapText="1"/>
    </xf>
    <xf numFmtId="0" fontId="14" fillId="10" borderId="51" xfId="0" applyFont="1" applyFill="1" applyBorder="1"/>
    <xf numFmtId="0" fontId="5" fillId="10" borderId="52" xfId="0" applyFont="1" applyFill="1" applyBorder="1"/>
    <xf numFmtId="3" fontId="6" fillId="10" borderId="59" xfId="0" applyNumberFormat="1" applyFont="1" applyFill="1" applyBorder="1"/>
    <xf numFmtId="0" fontId="7" fillId="10" borderId="53" xfId="0" applyFont="1" applyFill="1" applyBorder="1"/>
    <xf numFmtId="0" fontId="4" fillId="10" borderId="49" xfId="0" applyFont="1" applyFill="1" applyBorder="1" applyAlignment="1">
      <alignment vertical="center" wrapText="1"/>
    </xf>
    <xf numFmtId="3" fontId="6" fillId="10" borderId="50" xfId="0" applyNumberFormat="1" applyFont="1" applyFill="1" applyBorder="1"/>
    <xf numFmtId="0" fontId="4" fillId="10" borderId="35" xfId="0" applyFont="1" applyFill="1" applyBorder="1"/>
    <xf numFmtId="0" fontId="12" fillId="10" borderId="36" xfId="0" applyFont="1" applyFill="1" applyBorder="1" applyAlignment="1">
      <alignment horizontal="left" vertical="center" wrapText="1"/>
    </xf>
    <xf numFmtId="0" fontId="12" fillId="10" borderId="1" xfId="0" applyFont="1" applyFill="1" applyBorder="1" applyAlignment="1">
      <alignment horizontal="center" vertical="center" wrapText="1"/>
    </xf>
    <xf numFmtId="0" fontId="7" fillId="10" borderId="59" xfId="0" applyFont="1" applyFill="1" applyBorder="1"/>
    <xf numFmtId="0" fontId="4" fillId="10" borderId="36" xfId="0" applyFont="1" applyFill="1" applyBorder="1"/>
    <xf numFmtId="9" fontId="7" fillId="10" borderId="36" xfId="0" applyNumberFormat="1" applyFont="1" applyFill="1" applyBorder="1" applyAlignment="1">
      <alignment vertical="center"/>
    </xf>
    <xf numFmtId="166" fontId="4" fillId="10" borderId="47" xfId="2" applyNumberFormat="1" applyFont="1" applyFill="1" applyBorder="1" applyAlignment="1">
      <alignment vertical="center"/>
    </xf>
    <xf numFmtId="0" fontId="4" fillId="10" borderId="0" xfId="0" applyFont="1" applyFill="1" applyAlignment="1">
      <alignment vertical="center"/>
    </xf>
    <xf numFmtId="9" fontId="4" fillId="10" borderId="5" xfId="0" applyNumberFormat="1" applyFont="1" applyFill="1" applyBorder="1" applyAlignment="1">
      <alignment vertical="center"/>
    </xf>
    <xf numFmtId="166" fontId="13" fillId="8" borderId="5" xfId="2" applyNumberFormat="1" applyFont="1" applyFill="1" applyBorder="1"/>
    <xf numFmtId="166" fontId="7" fillId="8" borderId="5" xfId="2" applyNumberFormat="1" applyFont="1" applyFill="1" applyBorder="1" applyAlignment="1">
      <alignment vertical="center"/>
    </xf>
    <xf numFmtId="166" fontId="7" fillId="8" borderId="36" xfId="2" applyNumberFormat="1" applyFont="1" applyFill="1" applyBorder="1" applyAlignment="1">
      <alignment vertical="center"/>
    </xf>
    <xf numFmtId="9" fontId="4" fillId="10" borderId="36" xfId="0" applyNumberFormat="1" applyFont="1" applyFill="1" applyBorder="1" applyAlignment="1">
      <alignment vertical="center"/>
    </xf>
    <xf numFmtId="0" fontId="5" fillId="10" borderId="5" xfId="0" applyFont="1" applyFill="1" applyBorder="1" applyAlignment="1">
      <alignment vertical="center"/>
    </xf>
    <xf numFmtId="172" fontId="6" fillId="10" borderId="5" xfId="0" applyNumberFormat="1" applyFont="1" applyFill="1" applyBorder="1" applyAlignment="1">
      <alignment vertical="center"/>
    </xf>
    <xf numFmtId="0" fontId="31" fillId="0" borderId="0" xfId="0" applyFont="1"/>
    <xf numFmtId="44" fontId="32" fillId="0" borderId="5" xfId="0" applyNumberFormat="1" applyFont="1" applyBorder="1" applyAlignment="1">
      <alignment vertical="center" wrapText="1"/>
    </xf>
    <xf numFmtId="9" fontId="33" fillId="0" borderId="0" xfId="2" applyFont="1"/>
    <xf numFmtId="0" fontId="33" fillId="0" borderId="0" xfId="0" applyFont="1"/>
    <xf numFmtId="0" fontId="5" fillId="10" borderId="5" xfId="0" applyFont="1" applyFill="1" applyBorder="1" applyAlignment="1">
      <alignment vertical="center" wrapText="1"/>
    </xf>
    <xf numFmtId="9" fontId="5" fillId="10" borderId="5" xfId="0" applyNumberFormat="1" applyFont="1" applyFill="1" applyBorder="1" applyAlignment="1">
      <alignment vertical="center"/>
    </xf>
    <xf numFmtId="9" fontId="34" fillId="10" borderId="0" xfId="0" applyNumberFormat="1" applyFont="1" applyFill="1" applyAlignment="1">
      <alignment vertical="center"/>
    </xf>
    <xf numFmtId="0" fontId="5" fillId="10" borderId="47" xfId="0" applyFont="1" applyFill="1" applyBorder="1" applyAlignment="1">
      <alignment horizontal="left" vertical="center" wrapText="1"/>
    </xf>
    <xf numFmtId="0" fontId="7" fillId="10" borderId="47" xfId="0" applyFont="1" applyFill="1" applyBorder="1" applyAlignment="1">
      <alignment horizontal="left" vertical="center" wrapText="1"/>
    </xf>
    <xf numFmtId="0" fontId="5" fillId="10" borderId="6" xfId="0" applyFont="1" applyFill="1" applyBorder="1" applyAlignment="1">
      <alignment horizontal="right" vertical="center" wrapText="1"/>
    </xf>
    <xf numFmtId="0" fontId="35" fillId="0" borderId="5" xfId="0" applyFont="1" applyBorder="1" applyAlignment="1">
      <alignment vertical="center" wrapText="1"/>
    </xf>
    <xf numFmtId="0" fontId="4" fillId="0" borderId="36" xfId="0" applyFont="1" applyBorder="1"/>
    <xf numFmtId="0" fontId="4" fillId="0" borderId="37" xfId="0" applyFont="1" applyBorder="1"/>
    <xf numFmtId="0" fontId="4" fillId="10" borderId="47" xfId="0" applyFont="1" applyFill="1" applyBorder="1"/>
    <xf numFmtId="0" fontId="5" fillId="0" borderId="37" xfId="0" applyFont="1" applyBorder="1" applyAlignment="1">
      <alignment vertical="center" wrapText="1"/>
    </xf>
    <xf numFmtId="0" fontId="5" fillId="10" borderId="47" xfId="0" applyFont="1" applyFill="1" applyBorder="1" applyAlignment="1">
      <alignment vertical="center"/>
    </xf>
    <xf numFmtId="3" fontId="6" fillId="8" borderId="47" xfId="0" applyNumberFormat="1" applyFont="1" applyFill="1" applyBorder="1" applyAlignment="1">
      <alignment vertical="center"/>
    </xf>
    <xf numFmtId="0" fontId="6" fillId="10" borderId="47" xfId="0" applyFont="1" applyFill="1" applyBorder="1" applyAlignment="1">
      <alignment vertical="center"/>
    </xf>
    <xf numFmtId="3" fontId="6" fillId="10" borderId="47" xfId="0" applyNumberFormat="1" applyFont="1" applyFill="1" applyBorder="1" applyAlignment="1">
      <alignment vertical="center"/>
    </xf>
    <xf numFmtId="166" fontId="5" fillId="8" borderId="5" xfId="2" applyNumberFormat="1" applyFont="1" applyFill="1" applyBorder="1" applyAlignment="1">
      <alignment vertical="center" wrapText="1"/>
    </xf>
    <xf numFmtId="9" fontId="5" fillId="8" borderId="5" xfId="0" applyNumberFormat="1" applyFont="1" applyFill="1" applyBorder="1" applyAlignment="1">
      <alignment vertical="center"/>
    </xf>
    <xf numFmtId="9" fontId="32" fillId="0" borderId="5" xfId="0" applyNumberFormat="1" applyFont="1" applyBorder="1" applyAlignment="1">
      <alignment vertical="center"/>
    </xf>
    <xf numFmtId="0" fontId="4" fillId="0" borderId="35" xfId="0" applyFont="1" applyBorder="1"/>
    <xf numFmtId="0" fontId="4" fillId="0" borderId="72" xfId="0" applyFont="1" applyBorder="1"/>
    <xf numFmtId="1" fontId="8" fillId="7" borderId="24" xfId="0" applyNumberFormat="1" applyFont="1" applyFill="1" applyBorder="1" applyAlignment="1">
      <alignment horizontal="center" vertical="center"/>
    </xf>
    <xf numFmtId="43" fontId="4" fillId="7" borderId="25" xfId="0" applyNumberFormat="1" applyFont="1" applyFill="1" applyBorder="1"/>
    <xf numFmtId="4" fontId="13" fillId="11" borderId="5" xfId="0" applyNumberFormat="1" applyFont="1" applyFill="1" applyBorder="1"/>
    <xf numFmtId="0" fontId="4" fillId="11" borderId="6" xfId="0" applyFont="1" applyFill="1" applyBorder="1" applyAlignment="1">
      <alignment vertical="center"/>
    </xf>
    <xf numFmtId="4" fontId="13" fillId="11" borderId="5" xfId="0" applyNumberFormat="1" applyFont="1" applyFill="1" applyBorder="1" applyAlignment="1">
      <alignment vertical="center" wrapText="1"/>
    </xf>
    <xf numFmtId="0" fontId="5" fillId="11" borderId="5" xfId="0" applyFont="1" applyFill="1" applyBorder="1" applyAlignment="1">
      <alignment horizontal="right" vertical="center" wrapText="1"/>
    </xf>
    <xf numFmtId="0" fontId="7" fillId="11" borderId="30" xfId="0" applyFont="1" applyFill="1" applyBorder="1" applyAlignment="1">
      <alignment horizontal="right" vertical="center" wrapText="1"/>
    </xf>
    <xf numFmtId="0" fontId="5" fillId="11" borderId="62" xfId="0" applyFont="1" applyFill="1" applyBorder="1" applyAlignment="1">
      <alignment vertical="center"/>
    </xf>
    <xf numFmtId="3" fontId="6" fillId="11" borderId="63" xfId="0" applyNumberFormat="1" applyFont="1" applyFill="1" applyBorder="1" applyAlignment="1">
      <alignment vertical="center"/>
    </xf>
    <xf numFmtId="44" fontId="4" fillId="11" borderId="55" xfId="0" applyNumberFormat="1" applyFont="1" applyFill="1" applyBorder="1"/>
    <xf numFmtId="2" fontId="5" fillId="11" borderId="5" xfId="0" applyNumberFormat="1" applyFont="1" applyFill="1" applyBorder="1" applyAlignment="1">
      <alignment vertical="center" wrapText="1"/>
    </xf>
    <xf numFmtId="2" fontId="7" fillId="11" borderId="5" xfId="0" applyNumberFormat="1" applyFont="1" applyFill="1" applyBorder="1" applyAlignment="1">
      <alignment vertical="center" wrapText="1"/>
    </xf>
    <xf numFmtId="44" fontId="5" fillId="11" borderId="5" xfId="0" applyNumberFormat="1" applyFont="1" applyFill="1" applyBorder="1" applyAlignment="1">
      <alignment vertical="center" wrapText="1"/>
    </xf>
    <xf numFmtId="0" fontId="5" fillId="12" borderId="5" xfId="0" applyFont="1" applyFill="1" applyBorder="1" applyAlignment="1">
      <alignment vertical="center" wrapText="1"/>
    </xf>
    <xf numFmtId="2" fontId="5" fillId="12" borderId="5" xfId="0" applyNumberFormat="1" applyFont="1" applyFill="1" applyBorder="1" applyAlignment="1">
      <alignment vertical="center"/>
    </xf>
    <xf numFmtId="0" fontId="4" fillId="12" borderId="0" xfId="0" applyFont="1" applyFill="1"/>
    <xf numFmtId="2" fontId="4" fillId="11" borderId="6" xfId="0" applyNumberFormat="1" applyFont="1" applyFill="1" applyBorder="1"/>
    <xf numFmtId="4" fontId="4" fillId="11" borderId="6" xfId="0" applyNumberFormat="1" applyFont="1" applyFill="1" applyBorder="1"/>
    <xf numFmtId="0" fontId="4" fillId="13" borderId="26" xfId="0" applyFont="1" applyFill="1" applyBorder="1" applyAlignment="1">
      <alignment horizontal="left"/>
    </xf>
    <xf numFmtId="0" fontId="4" fillId="13" borderId="32" xfId="0" applyFont="1" applyFill="1" applyBorder="1" applyAlignment="1">
      <alignment horizontal="center"/>
    </xf>
    <xf numFmtId="0" fontId="4" fillId="13" borderId="27" xfId="0" applyFont="1" applyFill="1" applyBorder="1" applyAlignment="1">
      <alignment horizontal="center"/>
    </xf>
    <xf numFmtId="1" fontId="8" fillId="13" borderId="17" xfId="0" applyNumberFormat="1" applyFont="1" applyFill="1" applyBorder="1" applyAlignment="1">
      <alignment horizontal="center" vertical="center"/>
    </xf>
    <xf numFmtId="2" fontId="4" fillId="13" borderId="5" xfId="0" applyNumberFormat="1" applyFont="1" applyFill="1" applyBorder="1"/>
    <xf numFmtId="1" fontId="8" fillId="13" borderId="15" xfId="0" applyNumberFormat="1" applyFont="1" applyFill="1" applyBorder="1" applyAlignment="1">
      <alignment horizontal="center" vertical="center"/>
    </xf>
    <xf numFmtId="0" fontId="4" fillId="13" borderId="16" xfId="0" applyFont="1" applyFill="1" applyBorder="1"/>
    <xf numFmtId="1" fontId="8" fillId="13" borderId="17" xfId="0" applyNumberFormat="1" applyFont="1" applyFill="1" applyBorder="1" applyAlignment="1">
      <alignment horizontal="center"/>
    </xf>
    <xf numFmtId="2" fontId="4" fillId="13" borderId="18" xfId="0" applyNumberFormat="1" applyFont="1" applyFill="1" applyBorder="1"/>
    <xf numFmtId="2" fontId="4" fillId="13" borderId="5" xfId="0" applyNumberFormat="1" applyFont="1" applyFill="1" applyBorder="1" applyAlignment="1">
      <alignment vertical="center"/>
    </xf>
    <xf numFmtId="2" fontId="4" fillId="13" borderId="18" xfId="0" applyNumberFormat="1" applyFont="1" applyFill="1" applyBorder="1" applyAlignment="1">
      <alignment vertical="center"/>
    </xf>
    <xf numFmtId="1" fontId="8" fillId="13" borderId="28" xfId="0" applyNumberFormat="1" applyFont="1" applyFill="1" applyBorder="1" applyAlignment="1">
      <alignment horizontal="center" vertical="center"/>
    </xf>
    <xf numFmtId="9" fontId="4" fillId="13" borderId="33" xfId="0" applyNumberFormat="1" applyFont="1" applyFill="1" applyBorder="1"/>
    <xf numFmtId="9" fontId="4" fillId="13" borderId="29" xfId="0" applyNumberFormat="1" applyFont="1" applyFill="1" applyBorder="1"/>
    <xf numFmtId="0" fontId="4" fillId="13" borderId="26" xfId="0" applyFont="1" applyFill="1" applyBorder="1" applyAlignment="1">
      <alignment vertical="center" wrapText="1"/>
    </xf>
    <xf numFmtId="0" fontId="4" fillId="13" borderId="71" xfId="0" applyFont="1" applyFill="1" applyBorder="1" applyAlignment="1">
      <alignment vertical="center"/>
    </xf>
    <xf numFmtId="0" fontId="0" fillId="13" borderId="47" xfId="0" applyFill="1" applyBorder="1"/>
    <xf numFmtId="2" fontId="4" fillId="13" borderId="35" xfId="0" applyNumberFormat="1" applyFont="1" applyFill="1" applyBorder="1" applyAlignment="1">
      <alignment vertical="center"/>
    </xf>
    <xf numFmtId="0" fontId="4" fillId="13" borderId="47" xfId="0" quotePrefix="1" applyFont="1" applyFill="1" applyBorder="1" applyAlignment="1">
      <alignment wrapText="1"/>
    </xf>
    <xf numFmtId="1" fontId="4" fillId="13" borderId="6" xfId="0" applyNumberFormat="1" applyFont="1" applyFill="1" applyBorder="1"/>
    <xf numFmtId="0" fontId="4" fillId="13" borderId="47" xfId="0" applyFont="1" applyFill="1" applyBorder="1"/>
    <xf numFmtId="43" fontId="4" fillId="13" borderId="6" xfId="0" applyNumberFormat="1" applyFont="1" applyFill="1" applyBorder="1" applyAlignment="1">
      <alignment vertical="center"/>
    </xf>
    <xf numFmtId="0" fontId="4" fillId="13" borderId="47" xfId="0" applyFont="1" applyFill="1" applyBorder="1" applyAlignment="1">
      <alignment wrapText="1"/>
    </xf>
    <xf numFmtId="165" fontId="4" fillId="13" borderId="35" xfId="0" applyNumberFormat="1" applyFont="1" applyFill="1" applyBorder="1"/>
    <xf numFmtId="0" fontId="4" fillId="13" borderId="35" xfId="0" applyFont="1" applyFill="1" applyBorder="1" applyAlignment="1">
      <alignment vertical="center"/>
    </xf>
    <xf numFmtId="0" fontId="4" fillId="13" borderId="47" xfId="0" applyFont="1" applyFill="1" applyBorder="1" applyAlignment="1">
      <alignment vertical="center" wrapText="1"/>
    </xf>
    <xf numFmtId="2" fontId="4" fillId="13" borderId="47" xfId="0" applyNumberFormat="1" applyFont="1" applyFill="1" applyBorder="1" applyAlignment="1">
      <alignment vertical="center" wrapText="1"/>
    </xf>
    <xf numFmtId="9" fontId="4" fillId="13" borderId="35" xfId="0" applyNumberFormat="1" applyFont="1" applyFill="1" applyBorder="1"/>
    <xf numFmtId="0" fontId="4" fillId="13" borderId="47" xfId="0" applyFont="1" applyFill="1" applyBorder="1" applyAlignment="1">
      <alignment vertical="center"/>
    </xf>
    <xf numFmtId="2" fontId="4" fillId="13" borderId="47" xfId="0" applyNumberFormat="1" applyFont="1" applyFill="1" applyBorder="1" applyAlignment="1">
      <alignment vertical="center"/>
    </xf>
    <xf numFmtId="0" fontId="0" fillId="13" borderId="0" xfId="0" applyFill="1"/>
    <xf numFmtId="0" fontId="4" fillId="13" borderId="69" xfId="0" applyFont="1" applyFill="1" applyBorder="1" applyAlignment="1">
      <alignment vertical="center" wrapText="1"/>
    </xf>
    <xf numFmtId="0" fontId="4" fillId="13" borderId="73" xfId="0" applyFont="1" applyFill="1" applyBorder="1" applyAlignment="1">
      <alignment vertical="center"/>
    </xf>
    <xf numFmtId="0" fontId="0" fillId="13" borderId="51" xfId="0" applyFill="1" applyBorder="1"/>
    <xf numFmtId="1" fontId="8" fillId="13" borderId="67" xfId="0" applyNumberFormat="1" applyFont="1" applyFill="1" applyBorder="1" applyAlignment="1">
      <alignment horizontal="center" vertical="center"/>
    </xf>
    <xf numFmtId="0" fontId="4" fillId="13" borderId="53" xfId="0" quotePrefix="1" applyFont="1" applyFill="1" applyBorder="1" applyAlignment="1">
      <alignment wrapText="1"/>
    </xf>
    <xf numFmtId="1" fontId="8" fillId="13" borderId="52" xfId="0" applyNumberFormat="1" applyFont="1" applyFill="1" applyBorder="1" applyAlignment="1">
      <alignment horizontal="center" vertical="center"/>
    </xf>
    <xf numFmtId="1" fontId="4" fillId="13" borderId="16" xfId="0" applyNumberFormat="1" applyFont="1" applyFill="1" applyBorder="1"/>
    <xf numFmtId="0" fontId="4" fillId="13" borderId="53" xfId="0" applyFont="1" applyFill="1" applyBorder="1"/>
    <xf numFmtId="43" fontId="4" fillId="13" borderId="16" xfId="0" applyNumberFormat="1" applyFont="1" applyFill="1" applyBorder="1" applyAlignment="1">
      <alignment vertical="center"/>
    </xf>
    <xf numFmtId="0" fontId="4" fillId="13" borderId="53" xfId="0" applyFont="1" applyFill="1" applyBorder="1" applyAlignment="1">
      <alignment wrapText="1"/>
    </xf>
    <xf numFmtId="165" fontId="4" fillId="13" borderId="18" xfId="0" applyNumberFormat="1" applyFont="1" applyFill="1" applyBorder="1"/>
    <xf numFmtId="0" fontId="4" fillId="13" borderId="53" xfId="0" applyFont="1" applyFill="1" applyBorder="1" applyAlignment="1">
      <alignment vertical="center" wrapText="1"/>
    </xf>
    <xf numFmtId="1" fontId="8" fillId="13" borderId="67" xfId="0" applyNumberFormat="1" applyFont="1" applyFill="1" applyBorder="1" applyAlignment="1">
      <alignment horizontal="center"/>
    </xf>
    <xf numFmtId="2" fontId="4" fillId="13" borderId="53" xfId="0" applyNumberFormat="1" applyFont="1" applyFill="1" applyBorder="1" applyAlignment="1">
      <alignment vertical="center" wrapText="1"/>
    </xf>
    <xf numFmtId="0" fontId="0" fillId="13" borderId="53" xfId="0" applyFill="1" applyBorder="1"/>
    <xf numFmtId="9" fontId="4" fillId="13" borderId="18" xfId="0" applyNumberFormat="1" applyFont="1" applyFill="1" applyBorder="1"/>
    <xf numFmtId="0" fontId="4" fillId="13" borderId="18" xfId="0" applyFont="1" applyFill="1" applyBorder="1"/>
    <xf numFmtId="1" fontId="8" fillId="13" borderId="62" xfId="0" applyNumberFormat="1" applyFont="1" applyFill="1" applyBorder="1" applyAlignment="1">
      <alignment horizontal="center" vertical="center"/>
    </xf>
    <xf numFmtId="0" fontId="4" fillId="13" borderId="74" xfId="0" applyFont="1" applyFill="1" applyBorder="1"/>
    <xf numFmtId="0" fontId="0" fillId="13" borderId="56" xfId="0" applyFill="1" applyBorder="1"/>
    <xf numFmtId="0" fontId="4" fillId="13" borderId="13" xfId="0" applyFont="1" applyFill="1" applyBorder="1" applyAlignment="1">
      <alignment vertical="center" wrapText="1"/>
    </xf>
    <xf numFmtId="2" fontId="4" fillId="13" borderId="14" xfId="0" applyNumberFormat="1" applyFont="1" applyFill="1" applyBorder="1" applyAlignment="1">
      <alignment horizontal="center" vertical="center"/>
    </xf>
    <xf numFmtId="0" fontId="4" fillId="13" borderId="14" xfId="0" applyFont="1" applyFill="1" applyBorder="1" applyAlignment="1">
      <alignment wrapText="1"/>
    </xf>
    <xf numFmtId="0" fontId="4" fillId="13" borderId="16" xfId="0" quotePrefix="1" applyFont="1" applyFill="1" applyBorder="1" applyAlignment="1">
      <alignment wrapText="1"/>
    </xf>
    <xf numFmtId="0" fontId="4" fillId="13" borderId="16" xfId="0" applyFont="1" applyFill="1" applyBorder="1" applyAlignment="1">
      <alignment wrapText="1"/>
    </xf>
    <xf numFmtId="165" fontId="4" fillId="13" borderId="16" xfId="0" applyNumberFormat="1" applyFont="1" applyFill="1" applyBorder="1"/>
    <xf numFmtId="1" fontId="8" fillId="13" borderId="15" xfId="0" applyNumberFormat="1" applyFont="1" applyFill="1" applyBorder="1" applyAlignment="1">
      <alignment horizontal="center"/>
    </xf>
    <xf numFmtId="165" fontId="4" fillId="13" borderId="16" xfId="0" applyNumberFormat="1" applyFont="1" applyFill="1" applyBorder="1" applyAlignment="1">
      <alignment vertical="center"/>
    </xf>
    <xf numFmtId="1" fontId="8" fillId="13" borderId="19" xfId="0" applyNumberFormat="1" applyFont="1" applyFill="1" applyBorder="1" applyAlignment="1">
      <alignment horizontal="center" vertical="center"/>
    </xf>
    <xf numFmtId="9" fontId="4" fillId="13" borderId="20" xfId="0" applyNumberFormat="1" applyFont="1" applyFill="1" applyBorder="1"/>
    <xf numFmtId="0" fontId="4" fillId="13" borderId="20" xfId="0" applyFont="1" applyFill="1" applyBorder="1" applyAlignment="1">
      <alignment wrapText="1"/>
    </xf>
    <xf numFmtId="0" fontId="4" fillId="13" borderId="48" xfId="0" applyFont="1" applyFill="1" applyBorder="1" applyAlignment="1">
      <alignment vertical="center" wrapText="1"/>
    </xf>
    <xf numFmtId="2" fontId="4" fillId="13" borderId="75" xfId="0" applyNumberFormat="1" applyFont="1" applyFill="1" applyBorder="1" applyAlignment="1">
      <alignment horizontal="center" vertical="center"/>
    </xf>
    <xf numFmtId="0" fontId="4" fillId="13" borderId="65" xfId="0" applyFont="1" applyFill="1" applyBorder="1" applyAlignment="1">
      <alignment wrapText="1"/>
    </xf>
    <xf numFmtId="0" fontId="4" fillId="13" borderId="49" xfId="0" applyFont="1" applyFill="1" applyBorder="1" applyAlignment="1">
      <alignment horizontal="center" vertical="center" wrapText="1"/>
    </xf>
    <xf numFmtId="2" fontId="4" fillId="13" borderId="57" xfId="0" applyNumberFormat="1" applyFont="1" applyFill="1" applyBorder="1" applyAlignment="1">
      <alignment horizontal="center" vertical="center"/>
    </xf>
    <xf numFmtId="1" fontId="8" fillId="13" borderId="49" xfId="0" applyNumberFormat="1" applyFont="1" applyFill="1" applyBorder="1" applyAlignment="1">
      <alignment horizontal="center" vertical="center"/>
    </xf>
    <xf numFmtId="43" fontId="4" fillId="13" borderId="57" xfId="0" applyNumberFormat="1" applyFont="1" applyFill="1" applyBorder="1" applyAlignment="1">
      <alignment vertical="center"/>
    </xf>
    <xf numFmtId="1" fontId="4" fillId="13" borderId="58" xfId="0" applyNumberFormat="1" applyFont="1" applyFill="1" applyBorder="1"/>
    <xf numFmtId="43" fontId="4" fillId="13" borderId="58" xfId="0" applyNumberFormat="1" applyFont="1" applyFill="1" applyBorder="1" applyAlignment="1">
      <alignment vertical="center"/>
    </xf>
    <xf numFmtId="165" fontId="4" fillId="13" borderId="58" xfId="0" applyNumberFormat="1" applyFont="1" applyFill="1" applyBorder="1"/>
    <xf numFmtId="1" fontId="8" fillId="13" borderId="52" xfId="0" applyNumberFormat="1" applyFont="1" applyFill="1" applyBorder="1" applyAlignment="1">
      <alignment horizontal="center"/>
    </xf>
    <xf numFmtId="165" fontId="4" fillId="13" borderId="58" xfId="0" applyNumberFormat="1" applyFont="1" applyFill="1" applyBorder="1" applyAlignment="1">
      <alignment vertical="center"/>
    </xf>
    <xf numFmtId="165" fontId="11" fillId="13" borderId="58" xfId="0" applyNumberFormat="1" applyFont="1" applyFill="1" applyBorder="1"/>
    <xf numFmtId="9" fontId="4" fillId="13" borderId="58" xfId="0" applyNumberFormat="1" applyFont="1" applyFill="1" applyBorder="1"/>
    <xf numFmtId="1" fontId="8" fillId="13" borderId="54" xfId="0" applyNumberFormat="1" applyFont="1" applyFill="1" applyBorder="1" applyAlignment="1">
      <alignment horizontal="center" vertical="center"/>
    </xf>
    <xf numFmtId="43" fontId="4" fillId="13" borderId="59" xfId="0" applyNumberFormat="1" applyFont="1" applyFill="1" applyBorder="1"/>
    <xf numFmtId="0" fontId="4" fillId="13" borderId="39" xfId="0" applyFont="1" applyFill="1" applyBorder="1" applyAlignment="1">
      <alignment horizontal="center" vertical="center" wrapText="1"/>
    </xf>
    <xf numFmtId="2" fontId="4" fillId="13" borderId="41" xfId="0" applyNumberFormat="1" applyFont="1" applyFill="1" applyBorder="1" applyAlignment="1">
      <alignment horizontal="center" vertical="center"/>
    </xf>
    <xf numFmtId="0" fontId="4" fillId="13" borderId="40" xfId="0" applyFont="1" applyFill="1" applyBorder="1"/>
    <xf numFmtId="0" fontId="0" fillId="13" borderId="40" xfId="0" applyFill="1" applyBorder="1"/>
    <xf numFmtId="0" fontId="0" fillId="13" borderId="41" xfId="0" applyFill="1" applyBorder="1"/>
    <xf numFmtId="1" fontId="8" fillId="13" borderId="42" xfId="0" applyNumberFormat="1" applyFont="1" applyFill="1" applyBorder="1" applyAlignment="1">
      <alignment horizontal="center" vertical="center"/>
    </xf>
    <xf numFmtId="165" fontId="4" fillId="13" borderId="43" xfId="0" applyNumberFormat="1" applyFont="1" applyFill="1" applyBorder="1" applyAlignment="1">
      <alignment vertical="center"/>
    </xf>
    <xf numFmtId="0" fontId="4" fillId="13" borderId="6" xfId="0" quotePrefix="1" applyFont="1" applyFill="1" applyBorder="1"/>
    <xf numFmtId="0" fontId="0" fillId="13" borderId="6" xfId="0" applyFill="1" applyBorder="1"/>
    <xf numFmtId="0" fontId="0" fillId="13" borderId="43" xfId="0" applyFill="1" applyBorder="1"/>
    <xf numFmtId="1" fontId="4" fillId="13" borderId="43" xfId="0" applyNumberFormat="1" applyFont="1" applyFill="1" applyBorder="1"/>
    <xf numFmtId="0" fontId="4" fillId="13" borderId="6" xfId="0" applyFont="1" applyFill="1" applyBorder="1"/>
    <xf numFmtId="1" fontId="8" fillId="13" borderId="42" xfId="0" applyNumberFormat="1" applyFont="1" applyFill="1" applyBorder="1" applyAlignment="1">
      <alignment horizontal="center"/>
    </xf>
    <xf numFmtId="1" fontId="4" fillId="13" borderId="43" xfId="0" applyNumberFormat="1" applyFont="1" applyFill="1" applyBorder="1" applyAlignment="1">
      <alignment vertical="center"/>
    </xf>
    <xf numFmtId="1" fontId="8" fillId="13" borderId="44" xfId="0" applyNumberFormat="1" applyFont="1" applyFill="1" applyBorder="1" applyAlignment="1">
      <alignment horizontal="center" vertical="center"/>
    </xf>
    <xf numFmtId="1" fontId="4" fillId="13" borderId="46" xfId="0" applyNumberFormat="1" applyFont="1" applyFill="1" applyBorder="1"/>
    <xf numFmtId="0" fontId="4" fillId="13" borderId="45" xfId="0" applyFont="1" applyFill="1" applyBorder="1"/>
    <xf numFmtId="0" fontId="0" fillId="13" borderId="45" xfId="0" applyFill="1" applyBorder="1"/>
    <xf numFmtId="0" fontId="0" fillId="13" borderId="46" xfId="0" applyFill="1" applyBorder="1"/>
    <xf numFmtId="165" fontId="4" fillId="13" borderId="35" xfId="1" applyNumberFormat="1" applyFont="1" applyFill="1" applyBorder="1" applyAlignment="1">
      <alignment vertical="center"/>
    </xf>
    <xf numFmtId="165" fontId="4" fillId="13" borderId="31" xfId="1" applyNumberFormat="1" applyFont="1" applyFill="1" applyBorder="1"/>
    <xf numFmtId="165" fontId="4" fillId="13" borderId="35" xfId="1" applyNumberFormat="1" applyFont="1" applyFill="1" applyBorder="1"/>
    <xf numFmtId="0" fontId="5" fillId="7" borderId="5" xfId="0" applyFont="1" applyFill="1" applyBorder="1" applyAlignment="1">
      <alignment horizontal="right"/>
    </xf>
    <xf numFmtId="0" fontId="5" fillId="10" borderId="5" xfId="0" applyFont="1" applyFill="1" applyBorder="1"/>
    <xf numFmtId="0" fontId="17" fillId="10" borderId="5" xfId="0" applyFont="1" applyFill="1" applyBorder="1" applyAlignment="1">
      <alignment wrapText="1"/>
    </xf>
    <xf numFmtId="0" fontId="5" fillId="10" borderId="5" xfId="0" applyFont="1" applyFill="1" applyBorder="1" applyAlignment="1">
      <alignment horizontal="center" vertical="center" wrapText="1"/>
    </xf>
    <xf numFmtId="2" fontId="5" fillId="8" borderId="5" xfId="0" applyNumberFormat="1" applyFont="1" applyFill="1" applyBorder="1"/>
    <xf numFmtId="168" fontId="5" fillId="8" borderId="5" xfId="0" applyNumberFormat="1" applyFont="1" applyFill="1" applyBorder="1"/>
    <xf numFmtId="9" fontId="5" fillId="8" borderId="5" xfId="0" applyNumberFormat="1" applyFont="1" applyFill="1" applyBorder="1"/>
    <xf numFmtId="9" fontId="5" fillId="8" borderId="0" xfId="0" applyNumberFormat="1" applyFont="1" applyFill="1"/>
    <xf numFmtId="0" fontId="5" fillId="7" borderId="36" xfId="0" applyFont="1" applyFill="1" applyBorder="1" applyAlignment="1">
      <alignment horizontal="right"/>
    </xf>
    <xf numFmtId="0" fontId="5" fillId="7" borderId="47" xfId="0" applyFont="1" applyFill="1" applyBorder="1" applyAlignment="1">
      <alignment horizontal="right"/>
    </xf>
    <xf numFmtId="0" fontId="5" fillId="7" borderId="57" xfId="0" applyFont="1" applyFill="1" applyBorder="1" applyAlignment="1">
      <alignment horizontal="right"/>
    </xf>
    <xf numFmtId="9" fontId="5" fillId="8" borderId="6" xfId="0" applyNumberFormat="1" applyFont="1" applyFill="1" applyBorder="1"/>
    <xf numFmtId="0" fontId="0" fillId="10" borderId="48" xfId="0" applyFill="1" applyBorder="1"/>
    <xf numFmtId="0" fontId="5" fillId="10" borderId="76" xfId="0" applyFont="1" applyFill="1" applyBorder="1" applyAlignment="1">
      <alignment horizontal="right"/>
    </xf>
    <xf numFmtId="9" fontId="5" fillId="8" borderId="47" xfId="0" applyNumberFormat="1" applyFont="1" applyFill="1" applyBorder="1"/>
    <xf numFmtId="9" fontId="5" fillId="8" borderId="36" xfId="0" applyNumberFormat="1" applyFont="1" applyFill="1" applyBorder="1"/>
    <xf numFmtId="0" fontId="5" fillId="7" borderId="5" xfId="0" applyFont="1" applyFill="1" applyBorder="1"/>
    <xf numFmtId="0" fontId="9" fillId="13" borderId="0" xfId="0" applyFont="1" applyFill="1" applyAlignment="1">
      <alignment horizontal="center" vertical="center" wrapText="1"/>
    </xf>
    <xf numFmtId="9" fontId="4" fillId="13" borderId="0" xfId="0" applyNumberFormat="1" applyFont="1" applyFill="1" applyAlignment="1">
      <alignment horizontal="center"/>
    </xf>
    <xf numFmtId="10" fontId="4" fillId="13" borderId="0" xfId="0" applyNumberFormat="1" applyFont="1" applyFill="1"/>
    <xf numFmtId="9" fontId="4" fillId="13" borderId="0" xfId="0" applyNumberFormat="1" applyFont="1" applyFill="1"/>
    <xf numFmtId="9" fontId="7" fillId="13" borderId="0" xfId="0" applyNumberFormat="1" applyFont="1" applyFill="1"/>
    <xf numFmtId="1" fontId="4" fillId="13" borderId="0" xfId="0" applyNumberFormat="1" applyFont="1" applyFill="1"/>
    <xf numFmtId="168" fontId="4" fillId="13" borderId="0" xfId="0" applyNumberFormat="1" applyFont="1" applyFill="1"/>
    <xf numFmtId="0" fontId="26" fillId="10" borderId="0" xfId="0" applyFont="1" applyFill="1"/>
    <xf numFmtId="9" fontId="6" fillId="4" borderId="47" xfId="2" applyFont="1" applyFill="1" applyBorder="1" applyAlignment="1">
      <alignment vertical="center"/>
    </xf>
    <xf numFmtId="0" fontId="2" fillId="0" borderId="0" xfId="0" applyFont="1"/>
    <xf numFmtId="3" fontId="6" fillId="8" borderId="47" xfId="0" applyNumberFormat="1" applyFont="1" applyFill="1" applyBorder="1"/>
    <xf numFmtId="3" fontId="5" fillId="11" borderId="62" xfId="0" applyNumberFormat="1" applyFont="1" applyFill="1" applyBorder="1" applyAlignment="1">
      <alignment vertical="center"/>
    </xf>
    <xf numFmtId="0" fontId="4" fillId="0" borderId="0" xfId="0" applyFont="1" applyAlignment="1">
      <alignment horizontal="right" vertical="center" wrapText="1"/>
    </xf>
    <xf numFmtId="1" fontId="0" fillId="0" borderId="0" xfId="0" applyNumberFormat="1" applyAlignment="1">
      <alignment horizontal="right"/>
    </xf>
    <xf numFmtId="1" fontId="4" fillId="0" borderId="0" xfId="0" applyNumberFormat="1" applyFont="1" applyAlignment="1">
      <alignment horizontal="right" vertical="center"/>
    </xf>
    <xf numFmtId="4" fontId="5" fillId="14" borderId="34" xfId="0" applyNumberFormat="1" applyFont="1" applyFill="1" applyBorder="1"/>
    <xf numFmtId="166" fontId="4" fillId="0" borderId="0" xfId="0" applyNumberFormat="1" applyFont="1" applyAlignment="1">
      <alignment vertical="center"/>
    </xf>
    <xf numFmtId="0" fontId="11" fillId="0" borderId="0" xfId="0" applyFont="1" applyAlignment="1">
      <alignment vertical="center"/>
    </xf>
    <xf numFmtId="1" fontId="11" fillId="13" borderId="5" xfId="0" applyNumberFormat="1" applyFont="1" applyFill="1" applyBorder="1"/>
    <xf numFmtId="39" fontId="11" fillId="13" borderId="16" xfId="0" applyNumberFormat="1" applyFont="1" applyFill="1" applyBorder="1"/>
    <xf numFmtId="175" fontId="4" fillId="13" borderId="35" xfId="0" applyNumberFormat="1" applyFont="1" applyFill="1" applyBorder="1" applyAlignment="1">
      <alignment vertical="center"/>
    </xf>
    <xf numFmtId="43" fontId="4" fillId="13" borderId="35" xfId="0" applyNumberFormat="1" applyFont="1" applyFill="1" applyBorder="1" applyAlignment="1">
      <alignment vertical="center"/>
    </xf>
    <xf numFmtId="1" fontId="8" fillId="5" borderId="1" xfId="0" applyNumberFormat="1" applyFont="1" applyFill="1" applyBorder="1" applyAlignment="1">
      <alignment horizontal="center" vertical="center"/>
    </xf>
    <xf numFmtId="165" fontId="36" fillId="5" borderId="5" xfId="0" applyNumberFormat="1" applyFont="1" applyFill="1" applyBorder="1" applyAlignment="1">
      <alignment horizontal="right" vertical="center"/>
    </xf>
    <xf numFmtId="0" fontId="1" fillId="0" borderId="0" xfId="0" applyFont="1"/>
    <xf numFmtId="0" fontId="1" fillId="0" borderId="0" xfId="0" applyFont="1" applyAlignment="1">
      <alignment wrapText="1"/>
    </xf>
    <xf numFmtId="0" fontId="5" fillId="0" borderId="49" xfId="0" applyFont="1" applyBorder="1"/>
    <xf numFmtId="3" fontId="6" fillId="0" borderId="50" xfId="0" applyNumberFormat="1" applyFont="1" applyBorder="1"/>
    <xf numFmtId="0" fontId="7" fillId="0" borderId="51" xfId="0" applyFont="1" applyBorder="1"/>
    <xf numFmtId="3" fontId="5" fillId="0" borderId="62" xfId="0" applyNumberFormat="1" applyFont="1" applyBorder="1" applyAlignment="1">
      <alignment vertical="center"/>
    </xf>
    <xf numFmtId="3" fontId="6" fillId="0" borderId="63" xfId="0" applyNumberFormat="1" applyFont="1" applyBorder="1" applyAlignment="1">
      <alignment vertical="center"/>
    </xf>
    <xf numFmtId="0" fontId="4" fillId="0" borderId="56" xfId="0" applyFont="1" applyBorder="1"/>
    <xf numFmtId="176" fontId="5" fillId="10" borderId="65" xfId="0" applyNumberFormat="1" applyFont="1" applyFill="1" applyBorder="1"/>
    <xf numFmtId="176" fontId="5" fillId="10" borderId="76" xfId="0" applyNumberFormat="1" applyFont="1" applyFill="1" applyBorder="1"/>
    <xf numFmtId="43" fontId="12" fillId="0" borderId="4" xfId="0" applyNumberFormat="1" applyFont="1" applyBorder="1"/>
    <xf numFmtId="0" fontId="26" fillId="0" borderId="6" xfId="0" applyFont="1" applyBorder="1"/>
    <xf numFmtId="166" fontId="6" fillId="8" borderId="47" xfId="0" applyNumberFormat="1" applyFont="1" applyFill="1" applyBorder="1" applyAlignment="1">
      <alignment vertical="center"/>
    </xf>
    <xf numFmtId="166" fontId="6" fillId="4" borderId="47" xfId="2" applyNumberFormat="1" applyFont="1" applyFill="1" applyBorder="1" applyAlignment="1">
      <alignment vertical="center"/>
    </xf>
    <xf numFmtId="0" fontId="1" fillId="0" borderId="58" xfId="0" applyFont="1" applyBorder="1"/>
    <xf numFmtId="0" fontId="4" fillId="7" borderId="36" xfId="0" applyFont="1" applyFill="1" applyBorder="1" applyAlignment="1">
      <alignment horizontal="center" vertical="center" wrapText="1"/>
    </xf>
    <xf numFmtId="0" fontId="4" fillId="7" borderId="30" xfId="0" applyFont="1" applyFill="1" applyBorder="1" applyAlignment="1">
      <alignment horizontal="center" vertical="center" wrapText="1"/>
    </xf>
    <xf numFmtId="0" fontId="4" fillId="7" borderId="37" xfId="0" applyFont="1" applyFill="1" applyBorder="1" applyAlignment="1">
      <alignment horizontal="center" vertical="center" wrapText="1"/>
    </xf>
    <xf numFmtId="0" fontId="4" fillId="0" borderId="0" xfId="0" applyFont="1" applyAlignment="1">
      <alignment vertical="center" wrapText="1"/>
    </xf>
    <xf numFmtId="0" fontId="0" fillId="0" borderId="0" xfId="0"/>
    <xf numFmtId="0" fontId="9" fillId="7" borderId="4" xfId="0" applyFont="1" applyFill="1" applyBorder="1" applyAlignment="1">
      <alignment horizontal="center" vertical="center" wrapText="1"/>
    </xf>
    <xf numFmtId="0" fontId="9" fillId="7" borderId="6" xfId="0" applyFont="1" applyFill="1" applyBorder="1" applyAlignment="1">
      <alignment horizontal="center" vertical="center" wrapText="1"/>
    </xf>
    <xf numFmtId="0" fontId="11" fillId="7" borderId="31" xfId="0" applyFont="1" applyFill="1" applyBorder="1" applyAlignment="1">
      <alignment horizontal="center" vertical="center" wrapText="1"/>
    </xf>
    <xf numFmtId="0" fontId="9" fillId="7" borderId="21" xfId="0" applyFont="1" applyFill="1" applyBorder="1" applyAlignment="1">
      <alignment horizontal="center"/>
    </xf>
    <xf numFmtId="0" fontId="9" fillId="7" borderId="22" xfId="0" applyFont="1" applyFill="1" applyBorder="1" applyAlignment="1">
      <alignment horizontal="center"/>
    </xf>
    <xf numFmtId="0" fontId="9" fillId="7" borderId="23" xfId="0" applyFont="1" applyFill="1" applyBorder="1" applyAlignment="1">
      <alignment horizontal="center"/>
    </xf>
    <xf numFmtId="169" fontId="11" fillId="7" borderId="6" xfId="0" applyNumberFormat="1" applyFont="1" applyFill="1" applyBorder="1" applyAlignment="1">
      <alignment horizontal="center" vertical="center" wrapText="1"/>
    </xf>
    <xf numFmtId="2" fontId="4" fillId="0" borderId="0" xfId="0" applyNumberFormat="1" applyFont="1" applyAlignment="1">
      <alignment horizontal="left" vertical="center" wrapText="1"/>
    </xf>
  </cellXfs>
  <cellStyles count="3">
    <cellStyle name="Comma" xfId="1" builtinId="3"/>
    <cellStyle name="Normal" xfId="0" builtinId="0"/>
    <cellStyle name="Percent" xfId="2" builtinId="5"/>
  </cellStyles>
  <dxfs count="0"/>
  <tableStyles count="0" defaultTableStyle="TableStyleMedium2" defaultPivotStyle="PivotStyleLight16"/>
  <colors>
    <mruColors>
      <color rgb="FFC808A8"/>
      <color rgb="FFBC14A4"/>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c:style val="2"/>
  <c:chart>
    <c:title>
      <c:tx>
        <c:rich>
          <a:bodyPr/>
          <a:lstStyle/>
          <a:p>
            <a:pPr lvl="0">
              <a:defRPr b="0">
                <a:solidFill>
                  <a:srgbClr val="757575"/>
                </a:solidFill>
                <a:latin typeface="+mn-lt"/>
              </a:defRPr>
            </a:pPr>
            <a:r>
              <a:rPr lang="en-US" b="0">
                <a:solidFill>
                  <a:srgbClr val="757575"/>
                </a:solidFill>
                <a:latin typeface="+mn-lt"/>
              </a:rPr>
              <a:t>Production Impacts of a $1 Increase in Tourism Receipts</a:t>
            </a:r>
          </a:p>
        </c:rich>
      </c:tx>
      <c:overlay val="0"/>
    </c:title>
    <c:autoTitleDeleted val="0"/>
    <c:plotArea>
      <c:layout/>
      <c:barChart>
        <c:barDir val="col"/>
        <c:grouping val="clustered"/>
        <c:varyColors val="1"/>
        <c:ser>
          <c:idx val="0"/>
          <c:order val="0"/>
          <c:spPr>
            <a:solidFill>
              <a:srgbClr val="5B9BD5"/>
            </a:solidFill>
            <a:ln cmpd="sng">
              <a:solidFill>
                <a:srgbClr val="000000"/>
              </a:solidFill>
            </a:ln>
          </c:spPr>
          <c:invertIfNegative val="1"/>
          <c:cat>
            <c:strRef>
              <c:f>'Tourist Spend Mult'!$A$4:$A$9</c:f>
              <c:strCache>
                <c:ptCount val="6"/>
                <c:pt idx="0">
                  <c:v>Ag</c:v>
                </c:pt>
                <c:pt idx="1">
                  <c:v>Tourism</c:v>
                </c:pt>
                <c:pt idx="2">
                  <c:v>Nag</c:v>
                </c:pt>
                <c:pt idx="3">
                  <c:v>NatRes</c:v>
                </c:pt>
                <c:pt idx="4">
                  <c:v>Restaurants</c:v>
                </c:pt>
                <c:pt idx="5">
                  <c:v>Lodges</c:v>
                </c:pt>
              </c:strCache>
            </c:strRef>
          </c:cat>
          <c:val>
            <c:numRef>
              <c:f>'Tourist Spend Mult'!$B$4:$B$9</c:f>
              <c:numCache>
                <c:formatCode>0.00</c:formatCode>
                <c:ptCount val="6"/>
                <c:pt idx="0">
                  <c:v>0.75972998883416742</c:v>
                </c:pt>
                <c:pt idx="1">
                  <c:v>0.16238487049649797</c:v>
                </c:pt>
                <c:pt idx="2">
                  <c:v>1.8720762622307996</c:v>
                </c:pt>
                <c:pt idx="3">
                  <c:v>0.27393200338946966</c:v>
                </c:pt>
                <c:pt idx="4">
                  <c:v>4.1157760097362987E-2</c:v>
                </c:pt>
                <c:pt idx="5">
                  <c:v>0.74057542647100982</c:v>
                </c:pt>
              </c:numCache>
            </c:numRef>
          </c:val>
          <c:extLst>
            <c:ext xmlns:c14="http://schemas.microsoft.com/office/drawing/2007/8/2/chart" uri="{6F2FDCE9-48DA-4B69-8628-5D25D57E5C99}">
              <c14:invertSolidFillFmt>
                <c14:spPr xmlns:c14="http://schemas.microsoft.com/office/drawing/2007/8/2/chart">
                  <a:solidFill>
                    <a:srgbClr val="FFFFFF"/>
                  </a:solidFill>
                  <a:ln cmpd="sng">
                    <a:solidFill>
                      <a:srgbClr val="000000"/>
                    </a:solidFill>
                  </a:ln>
                </c14:spPr>
              </c14:invertSolidFillFmt>
            </c:ext>
            <c:ext xmlns:c16="http://schemas.microsoft.com/office/drawing/2014/chart" uri="{C3380CC4-5D6E-409C-BE32-E72D297353CC}">
              <c16:uniqueId val="{00000000-1FB2-F44C-ACF9-D89F4B39ED32}"/>
            </c:ext>
          </c:extLst>
        </c:ser>
        <c:dLbls>
          <c:showLegendKey val="0"/>
          <c:showVal val="0"/>
          <c:showCatName val="0"/>
          <c:showSerName val="0"/>
          <c:showPercent val="0"/>
          <c:showBubbleSize val="0"/>
        </c:dLbls>
        <c:gapWidth val="150"/>
        <c:axId val="88132097"/>
        <c:axId val="285520516"/>
      </c:barChart>
      <c:catAx>
        <c:axId val="88132097"/>
        <c:scaling>
          <c:orientation val="minMax"/>
        </c:scaling>
        <c:delete val="0"/>
        <c:axPos val="b"/>
        <c:title>
          <c:tx>
            <c:rich>
              <a:bodyPr/>
              <a:lstStyle/>
              <a:p>
                <a:pPr lvl="0">
                  <a:defRPr b="0">
                    <a:solidFill>
                      <a:srgbClr val="000000"/>
                    </a:solidFill>
                    <a:latin typeface="+mn-lt"/>
                  </a:defRPr>
                </a:pPr>
                <a:r>
                  <a:rPr lang="en-US" b="0">
                    <a:solidFill>
                      <a:srgbClr val="000000"/>
                    </a:solidFill>
                    <a:latin typeface="+mn-lt"/>
                  </a:rPr>
                  <a:t>Outcome</a:t>
                </a:r>
              </a:p>
            </c:rich>
          </c:tx>
          <c:overlay val="0"/>
        </c:title>
        <c:numFmt formatCode="General" sourceLinked="1"/>
        <c:majorTickMark val="none"/>
        <c:minorTickMark val="none"/>
        <c:tickLblPos val="nextTo"/>
        <c:txPr>
          <a:bodyPr/>
          <a:lstStyle/>
          <a:p>
            <a:pPr lvl="0">
              <a:defRPr b="0">
                <a:solidFill>
                  <a:srgbClr val="000000"/>
                </a:solidFill>
                <a:latin typeface="+mn-lt"/>
              </a:defRPr>
            </a:pPr>
            <a:endParaRPr lang="en-US"/>
          </a:p>
        </c:txPr>
        <c:crossAx val="285520516"/>
        <c:crosses val="autoZero"/>
        <c:auto val="1"/>
        <c:lblAlgn val="ctr"/>
        <c:lblOffset val="100"/>
        <c:noMultiLvlLbl val="1"/>
      </c:catAx>
      <c:valAx>
        <c:axId val="285520516"/>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lang="en-US" b="0">
                    <a:solidFill>
                      <a:srgbClr val="000000"/>
                    </a:solidFill>
                    <a:latin typeface="+mn-lt"/>
                  </a:rPr>
                  <a:t>Impact of a $1 Increase in Tourism Receipts</a:t>
                </a:r>
              </a:p>
            </c:rich>
          </c:tx>
          <c:overlay val="0"/>
        </c:title>
        <c:numFmt formatCode="0.00" sourceLinked="1"/>
        <c:majorTickMark val="none"/>
        <c:minorTickMark val="none"/>
        <c:tickLblPos val="nextTo"/>
        <c:spPr>
          <a:ln/>
        </c:spPr>
        <c:txPr>
          <a:bodyPr/>
          <a:lstStyle/>
          <a:p>
            <a:pPr lvl="0">
              <a:defRPr b="0">
                <a:solidFill>
                  <a:srgbClr val="000000"/>
                </a:solidFill>
                <a:latin typeface="+mn-lt"/>
              </a:defRPr>
            </a:pPr>
            <a:endParaRPr lang="en-US"/>
          </a:p>
        </c:txPr>
        <c:crossAx val="88132097"/>
        <c:crosses val="autoZero"/>
        <c:crossBetween val="between"/>
      </c:valAx>
    </c:plotArea>
    <c:legend>
      <c:legendPos val="r"/>
      <c:overlay val="0"/>
      <c:txPr>
        <a:bodyPr/>
        <a:lstStyle/>
        <a:p>
          <a:pPr lvl="0">
            <a:defRPr b="0">
              <a:solidFill>
                <a:srgbClr val="1A1A1A"/>
              </a:solidFill>
              <a:latin typeface="+mn-lt"/>
            </a:defRPr>
          </a:pPr>
          <a:endParaRPr lang="en-US"/>
        </a:p>
      </c:txPr>
    </c:legend>
    <c:plotVisOnly val="1"/>
    <c:dispBlanksAs val="zero"/>
    <c:showDLblsOverMax val="1"/>
  </c:chart>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c:style val="2"/>
  <c:chart>
    <c:title>
      <c:tx>
        <c:rich>
          <a:bodyPr/>
          <a:lstStyle/>
          <a:p>
            <a:pPr lvl="0">
              <a:defRPr b="0">
                <a:solidFill>
                  <a:srgbClr val="757575"/>
                </a:solidFill>
                <a:latin typeface="+mn-lt"/>
              </a:defRPr>
            </a:pPr>
            <a:r>
              <a:rPr lang="en-US" b="0">
                <a:solidFill>
                  <a:srgbClr val="757575"/>
                </a:solidFill>
                <a:latin typeface="+mn-lt"/>
              </a:rPr>
              <a:t>Wage and Profit Impacts of a $1 Increase in Tourist Receipts</a:t>
            </a:r>
          </a:p>
        </c:rich>
      </c:tx>
      <c:overlay val="0"/>
    </c:title>
    <c:autoTitleDeleted val="0"/>
    <c:plotArea>
      <c:layout/>
      <c:barChart>
        <c:barDir val="col"/>
        <c:grouping val="clustered"/>
        <c:varyColors val="1"/>
        <c:ser>
          <c:idx val="0"/>
          <c:order val="0"/>
          <c:spPr>
            <a:solidFill>
              <a:srgbClr val="5B9BD5"/>
            </a:solidFill>
            <a:ln cmpd="sng">
              <a:solidFill>
                <a:srgbClr val="000000"/>
              </a:solidFill>
            </a:ln>
          </c:spPr>
          <c:invertIfNegative val="1"/>
          <c:cat>
            <c:strRef>
              <c:f>'Tourist Spend Mult'!$A$13:$A$17</c:f>
              <c:strCache>
                <c:ptCount val="5"/>
                <c:pt idx="0">
                  <c:v>L-MUSK</c:v>
                </c:pt>
                <c:pt idx="1">
                  <c:v>L-MSK</c:v>
                </c:pt>
                <c:pt idx="2">
                  <c:v>L-FUSK</c:v>
                </c:pt>
                <c:pt idx="3">
                  <c:v>L-FSK</c:v>
                </c:pt>
                <c:pt idx="4">
                  <c:v>Capital (Profits)</c:v>
                </c:pt>
              </c:strCache>
            </c:strRef>
          </c:cat>
          <c:val>
            <c:numRef>
              <c:f>'Tourist Spend Mult'!$B$13:$B$17</c:f>
              <c:numCache>
                <c:formatCode>0.00</c:formatCode>
                <c:ptCount val="5"/>
                <c:pt idx="0">
                  <c:v>0.43166765130358131</c:v>
                </c:pt>
                <c:pt idx="1">
                  <c:v>0.14722975797866544</c:v>
                </c:pt>
                <c:pt idx="2">
                  <c:v>0.11271074502340146</c:v>
                </c:pt>
                <c:pt idx="3">
                  <c:v>0.24991828722445197</c:v>
                </c:pt>
                <c:pt idx="4">
                  <c:v>1.2078355414911861</c:v>
                </c:pt>
              </c:numCache>
            </c:numRef>
          </c:val>
          <c:extLst>
            <c:ext xmlns:c14="http://schemas.microsoft.com/office/drawing/2007/8/2/chart" uri="{6F2FDCE9-48DA-4B69-8628-5D25D57E5C99}">
              <c14:invertSolidFillFmt>
                <c14:spPr xmlns:c14="http://schemas.microsoft.com/office/drawing/2007/8/2/chart">
                  <a:solidFill>
                    <a:srgbClr val="FFFFFF"/>
                  </a:solidFill>
                  <a:ln cmpd="sng">
                    <a:solidFill>
                      <a:srgbClr val="000000"/>
                    </a:solidFill>
                  </a:ln>
                </c14:spPr>
              </c14:invertSolidFillFmt>
            </c:ext>
            <c:ext xmlns:c16="http://schemas.microsoft.com/office/drawing/2014/chart" uri="{C3380CC4-5D6E-409C-BE32-E72D297353CC}">
              <c16:uniqueId val="{00000000-BBEF-8148-BB57-3A293C3F52F3}"/>
            </c:ext>
          </c:extLst>
        </c:ser>
        <c:dLbls>
          <c:showLegendKey val="0"/>
          <c:showVal val="0"/>
          <c:showCatName val="0"/>
          <c:showSerName val="0"/>
          <c:showPercent val="0"/>
          <c:showBubbleSize val="0"/>
        </c:dLbls>
        <c:gapWidth val="150"/>
        <c:axId val="970195237"/>
        <c:axId val="2015605591"/>
      </c:barChart>
      <c:catAx>
        <c:axId val="970195237"/>
        <c:scaling>
          <c:orientation val="minMax"/>
        </c:scaling>
        <c:delete val="0"/>
        <c:axPos val="b"/>
        <c:title>
          <c:tx>
            <c:rich>
              <a:bodyPr/>
              <a:lstStyle/>
              <a:p>
                <a:pPr lvl="0">
                  <a:defRPr b="0">
                    <a:solidFill>
                      <a:srgbClr val="000000"/>
                    </a:solidFill>
                    <a:latin typeface="+mn-lt"/>
                  </a:defRPr>
                </a:pPr>
                <a:r>
                  <a:rPr lang="en-US" b="0">
                    <a:solidFill>
                      <a:srgbClr val="000000"/>
                    </a:solidFill>
                    <a:latin typeface="+mn-lt"/>
                  </a:rPr>
                  <a:t>Outcome</a:t>
                </a:r>
              </a:p>
            </c:rich>
          </c:tx>
          <c:overlay val="0"/>
        </c:title>
        <c:numFmt formatCode="General" sourceLinked="1"/>
        <c:majorTickMark val="none"/>
        <c:minorTickMark val="none"/>
        <c:tickLblPos val="nextTo"/>
        <c:txPr>
          <a:bodyPr/>
          <a:lstStyle/>
          <a:p>
            <a:pPr lvl="0">
              <a:defRPr b="0">
                <a:solidFill>
                  <a:srgbClr val="000000"/>
                </a:solidFill>
                <a:latin typeface="+mn-lt"/>
              </a:defRPr>
            </a:pPr>
            <a:endParaRPr lang="en-US"/>
          </a:p>
        </c:txPr>
        <c:crossAx val="2015605591"/>
        <c:crosses val="autoZero"/>
        <c:auto val="1"/>
        <c:lblAlgn val="ctr"/>
        <c:lblOffset val="100"/>
        <c:noMultiLvlLbl val="1"/>
      </c:catAx>
      <c:valAx>
        <c:axId val="2015605591"/>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lang="en-US" b="0">
                    <a:solidFill>
                      <a:srgbClr val="000000"/>
                    </a:solidFill>
                    <a:latin typeface="+mn-lt"/>
                  </a:rPr>
                  <a:t>Impact of a $1 Increase in Tourism Receipts</a:t>
                </a:r>
              </a:p>
            </c:rich>
          </c:tx>
          <c:overlay val="0"/>
        </c:title>
        <c:numFmt formatCode="0.00" sourceLinked="1"/>
        <c:majorTickMark val="none"/>
        <c:minorTickMark val="none"/>
        <c:tickLblPos val="nextTo"/>
        <c:spPr>
          <a:ln/>
        </c:spPr>
        <c:txPr>
          <a:bodyPr/>
          <a:lstStyle/>
          <a:p>
            <a:pPr lvl="0">
              <a:defRPr b="0">
                <a:solidFill>
                  <a:srgbClr val="000000"/>
                </a:solidFill>
                <a:latin typeface="+mn-lt"/>
              </a:defRPr>
            </a:pPr>
            <a:endParaRPr lang="en-US"/>
          </a:p>
        </c:txPr>
        <c:crossAx val="970195237"/>
        <c:crosses val="autoZero"/>
        <c:crossBetween val="between"/>
      </c:valAx>
    </c:plotArea>
    <c:legend>
      <c:legendPos val="r"/>
      <c:overlay val="0"/>
      <c:txPr>
        <a:bodyPr/>
        <a:lstStyle/>
        <a:p>
          <a:pPr lvl="0">
            <a:defRPr b="0">
              <a:solidFill>
                <a:srgbClr val="1A1A1A"/>
              </a:solidFill>
              <a:latin typeface="+mn-lt"/>
            </a:defRPr>
          </a:pPr>
          <a:endParaRPr lang="en-US"/>
        </a:p>
      </c:txPr>
    </c:legend>
    <c:plotVisOnly val="1"/>
    <c:dispBlanksAs val="zero"/>
    <c:showDLblsOverMax val="1"/>
  </c:chart>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c:style val="2"/>
  <c:chart>
    <c:title>
      <c:tx>
        <c:rich>
          <a:bodyPr/>
          <a:lstStyle/>
          <a:p>
            <a:pPr lvl="0">
              <a:defRPr b="0">
                <a:solidFill>
                  <a:srgbClr val="757575"/>
                </a:solidFill>
                <a:latin typeface="+mn-lt"/>
              </a:defRPr>
            </a:pPr>
            <a:r>
              <a:rPr lang="en-US" b="0">
                <a:solidFill>
                  <a:srgbClr val="757575"/>
                </a:solidFill>
                <a:latin typeface="+mn-lt"/>
              </a:rPr>
              <a:t>Income Impacts of a $1 Increase in Tourism Receipts</a:t>
            </a:r>
          </a:p>
        </c:rich>
      </c:tx>
      <c:overlay val="0"/>
    </c:title>
    <c:autoTitleDeleted val="0"/>
    <c:plotArea>
      <c:layout/>
      <c:barChart>
        <c:barDir val="col"/>
        <c:grouping val="clustered"/>
        <c:varyColors val="1"/>
        <c:ser>
          <c:idx val="0"/>
          <c:order val="0"/>
          <c:spPr>
            <a:solidFill>
              <a:srgbClr val="5B9BD5"/>
            </a:solidFill>
            <a:ln cmpd="sng">
              <a:solidFill>
                <a:srgbClr val="000000"/>
              </a:solidFill>
            </a:ln>
          </c:spPr>
          <c:invertIfNegative val="1"/>
          <c:cat>
            <c:strRef>
              <c:f>'Tourist Spend Mult'!$A$19:$A$20</c:f>
              <c:strCache>
                <c:ptCount val="2"/>
                <c:pt idx="0">
                  <c:v>Poor</c:v>
                </c:pt>
                <c:pt idx="1">
                  <c:v>Nonpoor</c:v>
                </c:pt>
              </c:strCache>
            </c:strRef>
          </c:cat>
          <c:val>
            <c:numRef>
              <c:f>'Tourist Spend Mult'!$B$19:$B$20</c:f>
              <c:numCache>
                <c:formatCode>0.00</c:formatCode>
                <c:ptCount val="2"/>
                <c:pt idx="0">
                  <c:v>1.2000738285382611</c:v>
                </c:pt>
                <c:pt idx="1">
                  <c:v>0.94928815448302517</c:v>
                </c:pt>
              </c:numCache>
            </c:numRef>
          </c:val>
          <c:extLst>
            <c:ext xmlns:c14="http://schemas.microsoft.com/office/drawing/2007/8/2/chart" uri="{6F2FDCE9-48DA-4B69-8628-5D25D57E5C99}">
              <c14:invertSolidFillFmt>
                <c14:spPr xmlns:c14="http://schemas.microsoft.com/office/drawing/2007/8/2/chart">
                  <a:solidFill>
                    <a:srgbClr val="FFFFFF"/>
                  </a:solidFill>
                  <a:ln cmpd="sng">
                    <a:solidFill>
                      <a:srgbClr val="000000"/>
                    </a:solidFill>
                  </a:ln>
                </c14:spPr>
              </c14:invertSolidFillFmt>
            </c:ext>
            <c:ext xmlns:c16="http://schemas.microsoft.com/office/drawing/2014/chart" uri="{C3380CC4-5D6E-409C-BE32-E72D297353CC}">
              <c16:uniqueId val="{00000000-0FC6-614F-8A08-9E05D7417802}"/>
            </c:ext>
          </c:extLst>
        </c:ser>
        <c:dLbls>
          <c:showLegendKey val="0"/>
          <c:showVal val="0"/>
          <c:showCatName val="0"/>
          <c:showSerName val="0"/>
          <c:showPercent val="0"/>
          <c:showBubbleSize val="0"/>
        </c:dLbls>
        <c:gapWidth val="150"/>
        <c:axId val="1178695731"/>
        <c:axId val="1741871743"/>
      </c:barChart>
      <c:catAx>
        <c:axId val="1178695731"/>
        <c:scaling>
          <c:orientation val="minMax"/>
        </c:scaling>
        <c:delete val="0"/>
        <c:axPos val="b"/>
        <c:title>
          <c:tx>
            <c:rich>
              <a:bodyPr/>
              <a:lstStyle/>
              <a:p>
                <a:pPr lvl="0">
                  <a:defRPr b="0">
                    <a:solidFill>
                      <a:srgbClr val="000000"/>
                    </a:solidFill>
                    <a:latin typeface="+mn-lt"/>
                  </a:defRPr>
                </a:pPr>
                <a:r>
                  <a:rPr lang="en-US" b="0">
                    <a:solidFill>
                      <a:srgbClr val="000000"/>
                    </a:solidFill>
                    <a:latin typeface="+mn-lt"/>
                  </a:rPr>
                  <a:t>Outcome</a:t>
                </a:r>
              </a:p>
            </c:rich>
          </c:tx>
          <c:overlay val="0"/>
        </c:title>
        <c:numFmt formatCode="General" sourceLinked="1"/>
        <c:majorTickMark val="none"/>
        <c:minorTickMark val="none"/>
        <c:tickLblPos val="nextTo"/>
        <c:txPr>
          <a:bodyPr/>
          <a:lstStyle/>
          <a:p>
            <a:pPr lvl="0">
              <a:defRPr b="0">
                <a:solidFill>
                  <a:srgbClr val="000000"/>
                </a:solidFill>
                <a:latin typeface="+mn-lt"/>
              </a:defRPr>
            </a:pPr>
            <a:endParaRPr lang="en-US"/>
          </a:p>
        </c:txPr>
        <c:crossAx val="1741871743"/>
        <c:crosses val="autoZero"/>
        <c:auto val="1"/>
        <c:lblAlgn val="ctr"/>
        <c:lblOffset val="100"/>
        <c:noMultiLvlLbl val="1"/>
      </c:catAx>
      <c:valAx>
        <c:axId val="1741871743"/>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lang="en-US" b="0">
                    <a:solidFill>
                      <a:srgbClr val="000000"/>
                    </a:solidFill>
                    <a:latin typeface="+mn-lt"/>
                  </a:rPr>
                  <a:t>Impact of a $1 Increase in Tourism Receipts</a:t>
                </a:r>
              </a:p>
            </c:rich>
          </c:tx>
          <c:overlay val="0"/>
        </c:title>
        <c:numFmt formatCode="0.00" sourceLinked="1"/>
        <c:majorTickMark val="none"/>
        <c:minorTickMark val="none"/>
        <c:tickLblPos val="nextTo"/>
        <c:spPr>
          <a:ln/>
        </c:spPr>
        <c:txPr>
          <a:bodyPr/>
          <a:lstStyle/>
          <a:p>
            <a:pPr lvl="0">
              <a:defRPr b="0">
                <a:solidFill>
                  <a:srgbClr val="000000"/>
                </a:solidFill>
                <a:latin typeface="+mn-lt"/>
              </a:defRPr>
            </a:pPr>
            <a:endParaRPr lang="en-US"/>
          </a:p>
        </c:txPr>
        <c:crossAx val="1178695731"/>
        <c:crosses val="autoZero"/>
        <c:crossBetween val="between"/>
      </c:valAx>
    </c:plotArea>
    <c:legend>
      <c:legendPos val="r"/>
      <c:overlay val="0"/>
      <c:txPr>
        <a:bodyPr/>
        <a:lstStyle/>
        <a:p>
          <a:pPr lvl="0">
            <a:defRPr b="0">
              <a:solidFill>
                <a:srgbClr val="1A1A1A"/>
              </a:solidFill>
              <a:latin typeface="+mn-lt"/>
            </a:defRPr>
          </a:pPr>
          <a:endParaRPr lang="en-US"/>
        </a:p>
      </c:txPr>
    </c:legend>
    <c:plotVisOnly val="1"/>
    <c:dispBlanksAs val="zero"/>
    <c:showDLblsOverMax val="1"/>
  </c:chart>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c:style val="2"/>
  <c:chart>
    <c:autoTitleDeleted val="1"/>
    <c:plotArea>
      <c:layout/>
      <c:barChart>
        <c:barDir val="col"/>
        <c:grouping val="clustered"/>
        <c:varyColors val="1"/>
        <c:ser>
          <c:idx val="0"/>
          <c:order val="0"/>
          <c:spPr>
            <a:solidFill>
              <a:srgbClr val="5B9BD5"/>
            </a:solidFill>
            <a:ln cmpd="sng">
              <a:solidFill>
                <a:srgbClr val="000000"/>
              </a:solidFill>
            </a:ln>
          </c:spPr>
          <c:invertIfNegative val="1"/>
          <c:cat>
            <c:strRef>
              <c:f>'Tourist Spend Mult'!$A$25:$A$26</c:f>
              <c:strCache>
                <c:ptCount val="2"/>
                <c:pt idx="0">
                  <c:v>Poor households</c:v>
                </c:pt>
                <c:pt idx="1">
                  <c:v>Nonpoor households</c:v>
                </c:pt>
              </c:strCache>
            </c:strRef>
          </c:cat>
          <c:val>
            <c:numRef>
              <c:f>'Tourist Spend Mult'!$B$25:$B$26</c:f>
              <c:numCache>
                <c:formatCode>0.00</c:formatCode>
                <c:ptCount val="2"/>
                <c:pt idx="0">
                  <c:v>363.30742655125147</c:v>
                </c:pt>
                <c:pt idx="1">
                  <c:v>287.38518269404875</c:v>
                </c:pt>
              </c:numCache>
            </c:numRef>
          </c:val>
          <c:extLst>
            <c:ext xmlns:c14="http://schemas.microsoft.com/office/drawing/2007/8/2/chart" uri="{6F2FDCE9-48DA-4B69-8628-5D25D57E5C99}">
              <c14:invertSolidFillFmt>
                <c14:spPr xmlns:c14="http://schemas.microsoft.com/office/drawing/2007/8/2/chart">
                  <a:solidFill>
                    <a:srgbClr val="FFFFFF"/>
                  </a:solidFill>
                  <a:ln cmpd="sng">
                    <a:solidFill>
                      <a:srgbClr val="000000"/>
                    </a:solidFill>
                  </a:ln>
                </c14:spPr>
              </c14:invertSolidFillFmt>
            </c:ext>
            <c:ext xmlns:c16="http://schemas.microsoft.com/office/drawing/2014/chart" uri="{C3380CC4-5D6E-409C-BE32-E72D297353CC}">
              <c16:uniqueId val="{00000000-E484-B446-8B8F-18B3C364BF9B}"/>
            </c:ext>
          </c:extLst>
        </c:ser>
        <c:dLbls>
          <c:showLegendKey val="0"/>
          <c:showVal val="0"/>
          <c:showCatName val="0"/>
          <c:showSerName val="0"/>
          <c:showPercent val="0"/>
          <c:showBubbleSize val="0"/>
        </c:dLbls>
        <c:gapWidth val="150"/>
        <c:axId val="671317397"/>
        <c:axId val="1647514204"/>
      </c:barChart>
      <c:catAx>
        <c:axId val="671317397"/>
        <c:scaling>
          <c:orientation val="minMax"/>
        </c:scaling>
        <c:delete val="0"/>
        <c:axPos val="b"/>
        <c:title>
          <c:tx>
            <c:rich>
              <a:bodyPr/>
              <a:lstStyle/>
              <a:p>
                <a:pPr lvl="0">
                  <a:defRPr b="0">
                    <a:solidFill>
                      <a:srgbClr val="000000"/>
                    </a:solidFill>
                    <a:latin typeface="+mn-lt"/>
                  </a:defRPr>
                </a:pPr>
                <a:endParaRPr lang="en-US"/>
              </a:p>
            </c:rich>
          </c:tx>
          <c:overlay val="0"/>
        </c:title>
        <c:numFmt formatCode="General" sourceLinked="1"/>
        <c:majorTickMark val="none"/>
        <c:minorTickMark val="none"/>
        <c:tickLblPos val="nextTo"/>
        <c:txPr>
          <a:bodyPr/>
          <a:lstStyle/>
          <a:p>
            <a:pPr lvl="0">
              <a:defRPr b="0">
                <a:solidFill>
                  <a:srgbClr val="000000"/>
                </a:solidFill>
                <a:latin typeface="+mn-lt"/>
              </a:defRPr>
            </a:pPr>
            <a:endParaRPr lang="en-US"/>
          </a:p>
        </c:txPr>
        <c:crossAx val="1647514204"/>
        <c:crosses val="autoZero"/>
        <c:auto val="1"/>
        <c:lblAlgn val="ctr"/>
        <c:lblOffset val="100"/>
        <c:noMultiLvlLbl val="1"/>
      </c:catAx>
      <c:valAx>
        <c:axId val="1647514204"/>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endParaRPr lang="en-US"/>
              </a:p>
            </c:rich>
          </c:tx>
          <c:overlay val="0"/>
        </c:title>
        <c:numFmt formatCode="0.00" sourceLinked="1"/>
        <c:majorTickMark val="none"/>
        <c:minorTickMark val="none"/>
        <c:tickLblPos val="nextTo"/>
        <c:spPr>
          <a:ln/>
        </c:spPr>
        <c:txPr>
          <a:bodyPr/>
          <a:lstStyle/>
          <a:p>
            <a:pPr lvl="0">
              <a:defRPr b="0">
                <a:solidFill>
                  <a:srgbClr val="000000"/>
                </a:solidFill>
                <a:latin typeface="+mn-lt"/>
              </a:defRPr>
            </a:pPr>
            <a:endParaRPr lang="en-US"/>
          </a:p>
        </c:txPr>
        <c:crossAx val="671317397"/>
        <c:crosses val="autoZero"/>
        <c:crossBetween val="between"/>
      </c:valAx>
    </c:plotArea>
    <c:legend>
      <c:legendPos val="r"/>
      <c:overlay val="0"/>
      <c:txPr>
        <a:bodyPr/>
        <a:lstStyle/>
        <a:p>
          <a:pPr lvl="0">
            <a:defRPr b="0">
              <a:solidFill>
                <a:srgbClr val="1A1A1A"/>
              </a:solidFill>
              <a:latin typeface="+mn-lt"/>
            </a:defRPr>
          </a:pPr>
          <a:endParaRPr lang="en-US"/>
        </a:p>
      </c:txPr>
    </c:legend>
    <c:plotVisOnly val="1"/>
    <c:dispBlanksAs val="zero"/>
    <c:showDLblsOverMax val="1"/>
  </c:chart>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4"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oneCellAnchor>
    <xdr:from>
      <xdr:col>2</xdr:col>
      <xdr:colOff>381000</xdr:colOff>
      <xdr:row>1</xdr:row>
      <xdr:rowOff>9525</xdr:rowOff>
    </xdr:from>
    <xdr:ext cx="4867275" cy="3019425"/>
    <xdr:graphicFrame macro="">
      <xdr:nvGraphicFramePr>
        <xdr:cNvPr id="2" name="Chart 1" title="Chart">
          <a:extLst>
            <a:ext uri="{FF2B5EF4-FFF2-40B4-BE49-F238E27FC236}">
              <a16:creationId xmlns:a16="http://schemas.microsoft.com/office/drawing/2014/main" id="{00000000-0008-0000-0C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fLocksWithSheet="0"/>
  </xdr:oneCellAnchor>
  <xdr:oneCellAnchor>
    <xdr:from>
      <xdr:col>2</xdr:col>
      <xdr:colOff>381000</xdr:colOff>
      <xdr:row>14</xdr:row>
      <xdr:rowOff>171450</xdr:rowOff>
    </xdr:from>
    <xdr:ext cx="4867275" cy="3019425"/>
    <xdr:graphicFrame macro="">
      <xdr:nvGraphicFramePr>
        <xdr:cNvPr id="3" name="Chart 2" title="Chart">
          <a:extLst>
            <a:ext uri="{FF2B5EF4-FFF2-40B4-BE49-F238E27FC236}">
              <a16:creationId xmlns:a16="http://schemas.microsoft.com/office/drawing/2014/main" id="{00000000-0008-0000-0C00-000003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fLocksWithSheet="0"/>
  </xdr:oneCellAnchor>
  <xdr:oneCellAnchor>
    <xdr:from>
      <xdr:col>7</xdr:col>
      <xdr:colOff>771525</xdr:colOff>
      <xdr:row>1</xdr:row>
      <xdr:rowOff>9525</xdr:rowOff>
    </xdr:from>
    <xdr:ext cx="4933950" cy="3019425"/>
    <xdr:graphicFrame macro="">
      <xdr:nvGraphicFramePr>
        <xdr:cNvPr id="4" name="Chart 3" title="Chart">
          <a:extLst>
            <a:ext uri="{FF2B5EF4-FFF2-40B4-BE49-F238E27FC236}">
              <a16:creationId xmlns:a16="http://schemas.microsoft.com/office/drawing/2014/main" id="{00000000-0008-0000-0C00-000004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fLocksWithSheet="0"/>
  </xdr:oneCellAnchor>
  <xdr:oneCellAnchor>
    <xdr:from>
      <xdr:col>7</xdr:col>
      <xdr:colOff>771525</xdr:colOff>
      <xdr:row>14</xdr:row>
      <xdr:rowOff>171450</xdr:rowOff>
    </xdr:from>
    <xdr:ext cx="4933950" cy="3019425"/>
    <xdr:graphicFrame macro="">
      <xdr:nvGraphicFramePr>
        <xdr:cNvPr id="5" name="Chart 4" title="Chart">
          <a:extLst>
            <a:ext uri="{FF2B5EF4-FFF2-40B4-BE49-F238E27FC236}">
              <a16:creationId xmlns:a16="http://schemas.microsoft.com/office/drawing/2014/main" id="{00000000-0008-0000-0C00-000005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fLocksWithSheet="0"/>
  </xdr:one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5.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2535A2-6643-BB4E-8E37-DCF3F5A1FC57}">
  <dimension ref="A1:B25"/>
  <sheetViews>
    <sheetView workbookViewId="0">
      <selection activeCell="B18" sqref="B18"/>
    </sheetView>
  </sheetViews>
  <sheetFormatPr baseColWidth="10" defaultColWidth="10.83203125" defaultRowHeight="15" x14ac:dyDescent="0.2"/>
  <sheetData>
    <row r="1" spans="1:2" s="137" customFormat="1" ht="16" x14ac:dyDescent="0.2"/>
    <row r="2" spans="1:2" s="137" customFormat="1" ht="16" x14ac:dyDescent="0.2">
      <c r="A2" s="137" t="s">
        <v>458</v>
      </c>
    </row>
    <row r="3" spans="1:2" s="137" customFormat="1" ht="16" x14ac:dyDescent="0.2">
      <c r="B3" s="136" t="s">
        <v>459</v>
      </c>
    </row>
    <row r="4" spans="1:2" s="137" customFormat="1" ht="16" x14ac:dyDescent="0.2">
      <c r="B4" s="137" t="s">
        <v>460</v>
      </c>
    </row>
    <row r="5" spans="1:2" s="137" customFormat="1" ht="16" x14ac:dyDescent="0.2"/>
    <row r="6" spans="1:2" s="137" customFormat="1" ht="16" x14ac:dyDescent="0.2">
      <c r="B6" s="136" t="s">
        <v>461</v>
      </c>
    </row>
    <row r="7" spans="1:2" s="137" customFormat="1" ht="16" x14ac:dyDescent="0.2">
      <c r="B7" s="137" t="s">
        <v>462</v>
      </c>
    </row>
    <row r="8" spans="1:2" s="137" customFormat="1" ht="16" x14ac:dyDescent="0.2"/>
    <row r="9" spans="1:2" s="137" customFormat="1" ht="16" x14ac:dyDescent="0.2">
      <c r="B9" s="137" t="s">
        <v>463</v>
      </c>
    </row>
    <row r="10" spans="1:2" s="137" customFormat="1" ht="16" x14ac:dyDescent="0.2"/>
    <row r="11" spans="1:2" s="137" customFormat="1" ht="16" x14ac:dyDescent="0.2"/>
    <row r="12" spans="1:2" s="137" customFormat="1" ht="16" x14ac:dyDescent="0.2"/>
    <row r="13" spans="1:2" s="137" customFormat="1" ht="16" x14ac:dyDescent="0.2">
      <c r="A13" s="451" t="s">
        <v>514</v>
      </c>
    </row>
    <row r="14" spans="1:2" s="137" customFormat="1" ht="16" x14ac:dyDescent="0.2">
      <c r="B14" s="451" t="s">
        <v>515</v>
      </c>
    </row>
    <row r="15" spans="1:2" s="137" customFormat="1" ht="16" x14ac:dyDescent="0.2">
      <c r="B15" s="451" t="s">
        <v>516</v>
      </c>
    </row>
    <row r="16" spans="1:2" s="137" customFormat="1" ht="16" x14ac:dyDescent="0.2">
      <c r="B16" s="451" t="s">
        <v>517</v>
      </c>
    </row>
    <row r="17" spans="2:2" s="137" customFormat="1" ht="16" x14ac:dyDescent="0.2">
      <c r="B17" s="451" t="s">
        <v>518</v>
      </c>
    </row>
    <row r="18" spans="2:2" s="137" customFormat="1" ht="16" x14ac:dyDescent="0.2"/>
    <row r="19" spans="2:2" s="137" customFormat="1" ht="16" x14ac:dyDescent="0.2"/>
    <row r="20" spans="2:2" s="137" customFormat="1" ht="16" x14ac:dyDescent="0.2"/>
    <row r="21" spans="2:2" s="137" customFormat="1" ht="16" x14ac:dyDescent="0.2"/>
    <row r="22" spans="2:2" s="137" customFormat="1" ht="16" x14ac:dyDescent="0.2"/>
    <row r="23" spans="2:2" s="137" customFormat="1" ht="16" x14ac:dyDescent="0.2"/>
    <row r="24" spans="2:2" s="137" customFormat="1" ht="16" x14ac:dyDescent="0.2"/>
    <row r="25" spans="2:2" s="137" customFormat="1" ht="16" x14ac:dyDescent="0.2"/>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010"/>
  <sheetViews>
    <sheetView tabSelected="1" zoomScale="102" zoomScaleNormal="102" workbookViewId="0">
      <selection activeCell="C7" sqref="C7"/>
    </sheetView>
  </sheetViews>
  <sheetFormatPr baseColWidth="10" defaultColWidth="14.5" defaultRowHeight="15" customHeight="1" x14ac:dyDescent="0.2"/>
  <cols>
    <col min="1" max="1" width="3.1640625" customWidth="1"/>
    <col min="2" max="2" width="86.5" customWidth="1"/>
    <col min="3" max="3" width="20.83203125" customWidth="1"/>
    <col min="4" max="4" width="27.5" customWidth="1"/>
    <col min="5" max="7" width="8.83203125" customWidth="1"/>
    <col min="8" max="8" width="85.33203125" customWidth="1"/>
  </cols>
  <sheetData>
    <row r="1" spans="1:8" ht="14.25" customHeight="1" x14ac:dyDescent="0.2">
      <c r="B1" s="1" t="s">
        <v>449</v>
      </c>
      <c r="C1" s="127" t="s">
        <v>504</v>
      </c>
    </row>
    <row r="2" spans="1:8" ht="14.25" customHeight="1" x14ac:dyDescent="0.2">
      <c r="A2" s="102"/>
      <c r="B2" s="133" t="s">
        <v>0</v>
      </c>
      <c r="C2" s="145" t="s">
        <v>1</v>
      </c>
      <c r="D2" s="146" t="s">
        <v>2</v>
      </c>
      <c r="E2" s="146" t="s">
        <v>3</v>
      </c>
      <c r="F2" s="146" t="s">
        <v>4</v>
      </c>
      <c r="G2" s="147" t="s">
        <v>5</v>
      </c>
      <c r="H2" s="194" t="s">
        <v>6</v>
      </c>
    </row>
    <row r="3" spans="1:8" ht="14.25" customHeight="1" x14ac:dyDescent="0.2">
      <c r="A3" s="102"/>
      <c r="B3" s="187" t="s">
        <v>464</v>
      </c>
      <c r="C3" s="131">
        <v>31000</v>
      </c>
      <c r="D3" s="181" t="s">
        <v>7</v>
      </c>
      <c r="E3" s="128">
        <v>0</v>
      </c>
      <c r="F3" s="128">
        <v>0</v>
      </c>
      <c r="G3" s="128">
        <v>1</v>
      </c>
      <c r="H3" s="480" t="s">
        <v>631</v>
      </c>
    </row>
    <row r="4" spans="1:8" ht="14.25" customHeight="1" x14ac:dyDescent="0.2">
      <c r="A4" s="102"/>
      <c r="B4" s="187" t="s">
        <v>9</v>
      </c>
      <c r="C4" s="132">
        <v>1</v>
      </c>
      <c r="D4" s="181" t="s">
        <v>10</v>
      </c>
      <c r="E4" s="128">
        <v>1</v>
      </c>
      <c r="F4" s="128">
        <v>8</v>
      </c>
      <c r="G4" s="128">
        <v>1</v>
      </c>
      <c r="H4" s="195"/>
    </row>
    <row r="5" spans="1:8" ht="14.25" customHeight="1" x14ac:dyDescent="0.2">
      <c r="A5" s="102"/>
      <c r="B5" s="187" t="s">
        <v>11</v>
      </c>
      <c r="C5" s="132">
        <v>2</v>
      </c>
      <c r="D5" s="181" t="s">
        <v>12</v>
      </c>
      <c r="E5" s="128">
        <v>0</v>
      </c>
      <c r="F5" s="128">
        <v>9</v>
      </c>
      <c r="G5" s="128">
        <v>1</v>
      </c>
      <c r="H5" s="195"/>
    </row>
    <row r="6" spans="1:8" ht="14.25" customHeight="1" x14ac:dyDescent="0.2">
      <c r="A6" s="102"/>
      <c r="B6" s="187" t="s">
        <v>536</v>
      </c>
      <c r="C6" s="132">
        <v>112.1</v>
      </c>
      <c r="D6" s="181" t="s">
        <v>13</v>
      </c>
      <c r="E6" s="128">
        <v>0</v>
      </c>
      <c r="F6" s="128">
        <v>300</v>
      </c>
      <c r="G6" s="128">
        <v>1</v>
      </c>
      <c r="H6" s="195"/>
    </row>
    <row r="7" spans="1:8" ht="14.25" customHeight="1" x14ac:dyDescent="0.2">
      <c r="A7" s="102"/>
      <c r="B7" s="188" t="s">
        <v>14</v>
      </c>
      <c r="C7" s="193">
        <v>0</v>
      </c>
      <c r="D7" s="185" t="s">
        <v>15</v>
      </c>
      <c r="E7" s="128">
        <v>0</v>
      </c>
      <c r="F7" s="128">
        <v>100000</v>
      </c>
      <c r="G7" s="128">
        <v>1</v>
      </c>
      <c r="H7" s="196"/>
    </row>
    <row r="8" spans="1:8" ht="14.25" customHeight="1" x14ac:dyDescent="0.2">
      <c r="A8" s="102"/>
      <c r="B8" s="129"/>
      <c r="C8" s="192"/>
      <c r="D8" s="102"/>
      <c r="E8" s="102"/>
      <c r="F8" s="102"/>
      <c r="G8" s="102"/>
      <c r="H8" s="149"/>
    </row>
    <row r="9" spans="1:8" ht="14.25" customHeight="1" x14ac:dyDescent="0.2">
      <c r="A9" s="102"/>
      <c r="B9" s="129"/>
      <c r="C9" s="7"/>
    </row>
    <row r="10" spans="1:8" ht="14.25" customHeight="1" x14ac:dyDescent="0.2">
      <c r="A10" s="102"/>
      <c r="B10" s="135" t="s">
        <v>16</v>
      </c>
      <c r="C10" s="127" t="s">
        <v>504</v>
      </c>
    </row>
    <row r="11" spans="1:8" ht="14.25" customHeight="1" x14ac:dyDescent="0.2">
      <c r="A11" s="102"/>
      <c r="B11" s="133" t="s">
        <v>0</v>
      </c>
      <c r="C11" s="130" t="s">
        <v>1</v>
      </c>
      <c r="D11" s="2" t="s">
        <v>2</v>
      </c>
      <c r="E11" s="2" t="s">
        <v>3</v>
      </c>
      <c r="F11" s="2" t="s">
        <v>4</v>
      </c>
      <c r="G11" s="3" t="s">
        <v>5</v>
      </c>
      <c r="H11" s="4" t="s">
        <v>6</v>
      </c>
    </row>
    <row r="12" spans="1:8" ht="14.25" customHeight="1" x14ac:dyDescent="0.2">
      <c r="A12" s="102"/>
      <c r="B12" s="190" t="s">
        <v>19</v>
      </c>
      <c r="C12" s="134">
        <v>12.46</v>
      </c>
      <c r="D12" s="181" t="s">
        <v>20</v>
      </c>
      <c r="E12" s="128">
        <v>0</v>
      </c>
      <c r="F12" s="128">
        <v>236</v>
      </c>
      <c r="G12" s="128">
        <v>0.1</v>
      </c>
      <c r="H12" s="8" t="s">
        <v>21</v>
      </c>
    </row>
    <row r="13" spans="1:8" ht="14.25" customHeight="1" x14ac:dyDescent="0.2">
      <c r="A13" s="102"/>
      <c r="B13" s="190" t="s">
        <v>22</v>
      </c>
      <c r="C13" s="134">
        <v>41.86</v>
      </c>
      <c r="D13" s="181" t="s">
        <v>23</v>
      </c>
      <c r="E13" s="128">
        <v>0</v>
      </c>
      <c r="F13" s="128">
        <v>694</v>
      </c>
      <c r="G13" s="128">
        <v>0.1</v>
      </c>
      <c r="H13" s="8"/>
    </row>
    <row r="14" spans="1:8" ht="14.25" customHeight="1" x14ac:dyDescent="0.2">
      <c r="A14" s="102"/>
      <c r="B14" s="190" t="s">
        <v>24</v>
      </c>
      <c r="C14" s="134">
        <v>7.3</v>
      </c>
      <c r="D14" s="181" t="s">
        <v>25</v>
      </c>
      <c r="E14" s="128">
        <v>0</v>
      </c>
      <c r="F14" s="128">
        <v>536</v>
      </c>
      <c r="G14" s="128">
        <v>0.1</v>
      </c>
      <c r="H14" s="8"/>
    </row>
    <row r="15" spans="1:8" ht="14.25" customHeight="1" x14ac:dyDescent="0.2">
      <c r="A15" s="102"/>
      <c r="B15" s="190" t="s">
        <v>535</v>
      </c>
      <c r="C15" s="134">
        <v>8.94</v>
      </c>
      <c r="D15" s="181" t="s">
        <v>26</v>
      </c>
      <c r="E15" s="128">
        <v>0</v>
      </c>
      <c r="F15" s="128">
        <v>225</v>
      </c>
      <c r="G15" s="128">
        <v>0.1</v>
      </c>
      <c r="H15" s="8"/>
    </row>
    <row r="16" spans="1:8" ht="14.25" customHeight="1" x14ac:dyDescent="0.2">
      <c r="A16" s="102"/>
      <c r="B16" s="191" t="s">
        <v>534</v>
      </c>
      <c r="C16" s="134">
        <v>1.1399999999999999</v>
      </c>
      <c r="D16" s="189" t="s">
        <v>27</v>
      </c>
      <c r="E16" s="128">
        <v>0</v>
      </c>
      <c r="F16" s="128">
        <v>962</v>
      </c>
      <c r="G16" s="128">
        <v>0.1</v>
      </c>
      <c r="H16" s="9"/>
    </row>
    <row r="17" spans="1:8" ht="14.25" customHeight="1" x14ac:dyDescent="0.2">
      <c r="A17" s="102"/>
      <c r="B17" s="191" t="s">
        <v>527</v>
      </c>
      <c r="C17" s="457">
        <f>NatParkPA!C6/(Tourists!C3+Tourists!C7)</f>
        <v>6.8375632329010729</v>
      </c>
      <c r="D17" s="189" t="s">
        <v>17</v>
      </c>
      <c r="E17" s="128">
        <v>0</v>
      </c>
      <c r="F17" s="128">
        <v>1145</v>
      </c>
      <c r="G17" s="128">
        <v>0.1</v>
      </c>
      <c r="H17" s="1" t="s">
        <v>18</v>
      </c>
    </row>
    <row r="18" spans="1:8" ht="14.25" customHeight="1" x14ac:dyDescent="0.2"/>
    <row r="19" spans="1:8" ht="14.25" customHeight="1" x14ac:dyDescent="0.2">
      <c r="B19" s="454" t="s">
        <v>525</v>
      </c>
      <c r="C19" s="455">
        <f>C17*(C3+C7)</f>
        <v>211964.46021993327</v>
      </c>
      <c r="D19" s="159"/>
      <c r="E19" s="466" t="s">
        <v>632</v>
      </c>
    </row>
    <row r="20" spans="1:8" ht="14.25" customHeight="1" x14ac:dyDescent="0.2">
      <c r="B20" s="11"/>
      <c r="C20" s="456">
        <f>NatParkPA!C6</f>
        <v>211964.46021993327</v>
      </c>
      <c r="D20" s="1" t="str">
        <f>IF(ABS(C19-C20)&lt;10, "ok equal", "not equal")</f>
        <v>ok equal</v>
      </c>
      <c r="E20">
        <f>SUM(C12:C16) + (C17+C6*C5)/C4</f>
        <v>302.73756323290104</v>
      </c>
    </row>
    <row r="21" spans="1:8" ht="14.25" customHeight="1" x14ac:dyDescent="0.2">
      <c r="B21" s="11"/>
      <c r="C21" s="12"/>
      <c r="D21" s="1"/>
      <c r="E21" s="466" t="s">
        <v>633</v>
      </c>
    </row>
    <row r="22" spans="1:8" ht="14.25" customHeight="1" x14ac:dyDescent="0.2">
      <c r="C22" s="12"/>
      <c r="D22" s="1"/>
    </row>
    <row r="23" spans="1:8" ht="14.25" customHeight="1" thickBot="1" x14ac:dyDescent="0.25">
      <c r="B23" s="11" t="s">
        <v>457</v>
      </c>
      <c r="C23" s="12"/>
      <c r="D23" s="1"/>
    </row>
    <row r="24" spans="1:8" ht="14.25" customHeight="1" x14ac:dyDescent="0.2">
      <c r="B24" s="403" t="s">
        <v>28</v>
      </c>
      <c r="C24" s="404" t="s">
        <v>29</v>
      </c>
      <c r="D24" s="405"/>
      <c r="E24" s="406"/>
      <c r="F24" s="406"/>
      <c r="G24" s="406"/>
      <c r="H24" s="407"/>
    </row>
    <row r="25" spans="1:8" ht="14.25" customHeight="1" x14ac:dyDescent="0.2">
      <c r="B25" s="408" t="s">
        <v>30</v>
      </c>
      <c r="C25" s="409">
        <v>0</v>
      </c>
      <c r="D25" s="410" t="s">
        <v>31</v>
      </c>
      <c r="E25" s="411"/>
      <c r="F25" s="411"/>
      <c r="G25" s="411"/>
      <c r="H25" s="412"/>
    </row>
    <row r="26" spans="1:8" ht="14.25" customHeight="1" x14ac:dyDescent="0.2">
      <c r="B26" s="408" t="s">
        <v>32</v>
      </c>
      <c r="C26" s="413">
        <f>($C$7+$C$4*$C$3)*SUM($C$13:$C$14)</f>
        <v>1523960</v>
      </c>
      <c r="D26" s="414" t="s">
        <v>33</v>
      </c>
      <c r="E26" s="411"/>
      <c r="F26" s="411"/>
      <c r="G26" s="411"/>
      <c r="H26" s="412"/>
    </row>
    <row r="27" spans="1:8" ht="14.25" customHeight="1" x14ac:dyDescent="0.2">
      <c r="B27" s="408" t="s">
        <v>34</v>
      </c>
      <c r="C27" s="413">
        <f>($C$7+$C$4*$C$3)*SUM($C$15:$C$16)</f>
        <v>312480</v>
      </c>
      <c r="D27" s="410" t="s">
        <v>35</v>
      </c>
      <c r="E27" s="411"/>
      <c r="F27" s="411"/>
      <c r="G27" s="411"/>
      <c r="H27" s="412"/>
    </row>
    <row r="28" spans="1:8" ht="14.25" customHeight="1" x14ac:dyDescent="0.2">
      <c r="B28" s="408" t="s">
        <v>36</v>
      </c>
      <c r="C28" s="413">
        <v>0</v>
      </c>
      <c r="D28" s="414" t="s">
        <v>37</v>
      </c>
      <c r="E28" s="411"/>
      <c r="F28" s="411"/>
      <c r="G28" s="411"/>
      <c r="H28" s="412"/>
    </row>
    <row r="29" spans="1:8" ht="14.25" customHeight="1" x14ac:dyDescent="0.2">
      <c r="B29" s="330" t="s">
        <v>38</v>
      </c>
      <c r="C29" s="413">
        <v>0</v>
      </c>
      <c r="D29" s="410" t="s">
        <v>39</v>
      </c>
      <c r="E29" s="411"/>
      <c r="F29" s="411"/>
      <c r="G29" s="411"/>
      <c r="H29" s="412"/>
    </row>
    <row r="30" spans="1:8" ht="15.75" customHeight="1" x14ac:dyDescent="0.2">
      <c r="B30" s="330" t="s">
        <v>41</v>
      </c>
      <c r="C30" s="413">
        <v>0</v>
      </c>
      <c r="D30" s="410" t="s">
        <v>39</v>
      </c>
      <c r="E30" s="411"/>
      <c r="F30" s="411"/>
      <c r="G30" s="411"/>
      <c r="H30" s="412"/>
    </row>
    <row r="31" spans="1:8" ht="15.75" customHeight="1" x14ac:dyDescent="0.2">
      <c r="B31" s="330" t="s">
        <v>40</v>
      </c>
      <c r="C31" s="413">
        <v>0</v>
      </c>
      <c r="D31" s="410" t="s">
        <v>39</v>
      </c>
      <c r="E31" s="411"/>
      <c r="F31" s="411"/>
      <c r="G31" s="411"/>
      <c r="H31" s="412"/>
    </row>
    <row r="32" spans="1:8" ht="15.75" customHeight="1" x14ac:dyDescent="0.2">
      <c r="B32" s="330" t="s">
        <v>42</v>
      </c>
      <c r="C32" s="413">
        <v>0</v>
      </c>
      <c r="D32" s="410" t="s">
        <v>39</v>
      </c>
      <c r="E32" s="411"/>
      <c r="F32" s="411"/>
      <c r="G32" s="411"/>
      <c r="H32" s="412"/>
    </row>
    <row r="33" spans="2:8" ht="15.75" customHeight="1" x14ac:dyDescent="0.2">
      <c r="B33" s="408" t="s">
        <v>43</v>
      </c>
      <c r="C33" s="413">
        <v>0</v>
      </c>
      <c r="D33" s="414" t="s">
        <v>44</v>
      </c>
      <c r="E33" s="411"/>
      <c r="F33" s="411"/>
      <c r="G33" s="411"/>
      <c r="H33" s="412"/>
    </row>
    <row r="34" spans="2:8" ht="14.25" customHeight="1" x14ac:dyDescent="0.2">
      <c r="B34" s="408" t="s">
        <v>45</v>
      </c>
      <c r="C34" s="413">
        <v>0</v>
      </c>
      <c r="D34" s="414" t="s">
        <v>46</v>
      </c>
      <c r="E34" s="411"/>
      <c r="F34" s="411"/>
      <c r="G34" s="411"/>
      <c r="H34" s="412"/>
    </row>
    <row r="35" spans="2:8" ht="14.25" customHeight="1" x14ac:dyDescent="0.2">
      <c r="B35" s="408" t="s">
        <v>47</v>
      </c>
      <c r="C35" s="413">
        <v>0</v>
      </c>
      <c r="D35" s="414" t="s">
        <v>46</v>
      </c>
      <c r="E35" s="411"/>
      <c r="F35" s="411"/>
      <c r="G35" s="411"/>
      <c r="H35" s="412"/>
    </row>
    <row r="36" spans="2:8" ht="14.25" customHeight="1" x14ac:dyDescent="0.2">
      <c r="B36" s="408" t="s">
        <v>48</v>
      </c>
      <c r="C36" s="413">
        <f>(C7+C4*C3)*$C$12</f>
        <v>386260</v>
      </c>
      <c r="D36" s="414" t="s">
        <v>49</v>
      </c>
      <c r="E36" s="411"/>
      <c r="F36" s="411"/>
      <c r="G36" s="411"/>
      <c r="H36" s="412"/>
    </row>
    <row r="37" spans="2:8" ht="14.25" customHeight="1" x14ac:dyDescent="0.2">
      <c r="B37" s="408" t="s">
        <v>50</v>
      </c>
      <c r="C37" s="413">
        <f>C5*C3*$C$6</f>
        <v>6950200</v>
      </c>
      <c r="D37" s="414" t="s">
        <v>51</v>
      </c>
      <c r="E37" s="411"/>
      <c r="F37" s="411"/>
      <c r="G37" s="411"/>
      <c r="H37" s="412"/>
    </row>
    <row r="38" spans="2:8" ht="14.25" customHeight="1" x14ac:dyDescent="0.2">
      <c r="B38" s="408" t="s">
        <v>52</v>
      </c>
      <c r="C38" s="413">
        <v>0</v>
      </c>
      <c r="D38" s="414" t="s">
        <v>53</v>
      </c>
      <c r="E38" s="411"/>
      <c r="F38" s="411"/>
      <c r="G38" s="411"/>
      <c r="H38" s="412"/>
    </row>
    <row r="39" spans="2:8" ht="14.25" customHeight="1" x14ac:dyDescent="0.2">
      <c r="B39" s="408" t="s">
        <v>54</v>
      </c>
      <c r="C39" s="413">
        <f>NatParkPA!C6</f>
        <v>211964.46021993327</v>
      </c>
      <c r="D39" s="414" t="s">
        <v>520</v>
      </c>
      <c r="E39" s="411"/>
      <c r="F39" s="411"/>
      <c r="G39" s="411"/>
      <c r="H39" s="412"/>
    </row>
    <row r="40" spans="2:8" ht="14.25" customHeight="1" x14ac:dyDescent="0.2">
      <c r="B40" s="408" t="s">
        <v>55</v>
      </c>
      <c r="C40" s="413">
        <v>0</v>
      </c>
      <c r="D40" s="414" t="s">
        <v>56</v>
      </c>
      <c r="E40" s="411"/>
      <c r="F40" s="411"/>
      <c r="G40" s="411"/>
      <c r="H40" s="412"/>
    </row>
    <row r="41" spans="2:8" ht="14.25" customHeight="1" x14ac:dyDescent="0.2">
      <c r="B41" s="408" t="s">
        <v>555</v>
      </c>
      <c r="C41" s="413"/>
      <c r="D41" s="414" t="s">
        <v>58</v>
      </c>
      <c r="E41" s="411"/>
      <c r="F41" s="411"/>
      <c r="G41" s="411"/>
      <c r="H41" s="412"/>
    </row>
    <row r="42" spans="2:8" ht="14.25" customHeight="1" x14ac:dyDescent="0.2">
      <c r="B42" s="408" t="s">
        <v>57</v>
      </c>
      <c r="C42" s="413"/>
      <c r="D42" s="414" t="s">
        <v>58</v>
      </c>
      <c r="E42" s="411"/>
      <c r="F42" s="411"/>
      <c r="G42" s="411"/>
      <c r="H42" s="412"/>
    </row>
    <row r="43" spans="2:8" ht="14.25" customHeight="1" x14ac:dyDescent="0.2">
      <c r="B43" s="415" t="s">
        <v>59</v>
      </c>
      <c r="C43" s="416"/>
      <c r="D43" s="414" t="s">
        <v>60</v>
      </c>
      <c r="E43" s="411"/>
      <c r="F43" s="411"/>
      <c r="G43" s="411"/>
      <c r="H43" s="412"/>
    </row>
    <row r="44" spans="2:8" ht="14.25" customHeight="1" x14ac:dyDescent="0.2">
      <c r="B44" s="408" t="s">
        <v>61</v>
      </c>
      <c r="C44" s="416">
        <f>SUM(C25:C43)</f>
        <v>9384864.4602199327</v>
      </c>
      <c r="D44" s="414" t="s">
        <v>62</v>
      </c>
      <c r="E44" s="411"/>
      <c r="F44" s="411"/>
      <c r="G44" s="411"/>
      <c r="H44" s="412"/>
    </row>
    <row r="45" spans="2:8" ht="14.25" customHeight="1" x14ac:dyDescent="0.2">
      <c r="B45" s="408" t="s">
        <v>63</v>
      </c>
      <c r="C45" s="413">
        <f>$C$3*($C$17+$C$4*SUM($C$12:$C$16)+$C$5*$C$6)+$C$7*($C$17+SUM($C$12:$C$16))</f>
        <v>9384864.4602199327</v>
      </c>
      <c r="D45" s="414" t="s">
        <v>64</v>
      </c>
      <c r="E45" s="411"/>
      <c r="F45" s="411"/>
      <c r="G45" s="411"/>
      <c r="H45" s="412"/>
    </row>
    <row r="46" spans="2:8" ht="14.25" customHeight="1" x14ac:dyDescent="0.2">
      <c r="B46" s="408" t="s">
        <v>65</v>
      </c>
      <c r="C46" s="413">
        <f>C45-C44</f>
        <v>0</v>
      </c>
      <c r="D46" s="414" t="s">
        <v>66</v>
      </c>
      <c r="E46" s="411"/>
      <c r="F46" s="411"/>
      <c r="G46" s="411"/>
      <c r="H46" s="412"/>
    </row>
    <row r="47" spans="2:8" ht="14.25" customHeight="1" thickBot="1" x14ac:dyDescent="0.25">
      <c r="B47" s="417" t="s">
        <v>67</v>
      </c>
      <c r="C47" s="418">
        <f>C46/C45</f>
        <v>0</v>
      </c>
      <c r="D47" s="419" t="s">
        <v>68</v>
      </c>
      <c r="E47" s="420"/>
      <c r="F47" s="420"/>
      <c r="G47" s="420"/>
      <c r="H47" s="421"/>
    </row>
    <row r="48" spans="2:8" ht="14.25" customHeight="1" x14ac:dyDescent="0.2"/>
    <row r="49" spans="3:3" ht="14.25" customHeight="1" x14ac:dyDescent="0.2"/>
    <row r="50" spans="3:3" ht="14.25" customHeight="1" x14ac:dyDescent="0.2">
      <c r="C50" s="42" t="s">
        <v>521</v>
      </c>
    </row>
    <row r="51" spans="3:3" ht="14.25" customHeight="1" x14ac:dyDescent="0.2"/>
    <row r="52" spans="3:3" ht="14.25" customHeight="1" x14ac:dyDescent="0.2"/>
    <row r="53" spans="3:3" ht="14.25" customHeight="1" x14ac:dyDescent="0.2"/>
    <row r="54" spans="3:3" ht="14.25" customHeight="1" x14ac:dyDescent="0.2"/>
    <row r="55" spans="3:3" ht="14.25" customHeight="1" x14ac:dyDescent="0.2"/>
    <row r="56" spans="3:3" ht="14.25" customHeight="1" x14ac:dyDescent="0.2"/>
    <row r="57" spans="3:3" ht="14.25" customHeight="1" x14ac:dyDescent="0.2"/>
    <row r="58" spans="3:3" ht="14.25" customHeight="1" x14ac:dyDescent="0.2"/>
    <row r="59" spans="3:3" ht="14.25" customHeight="1" x14ac:dyDescent="0.2"/>
    <row r="60" spans="3:3" ht="14.25" customHeight="1" x14ac:dyDescent="0.2"/>
    <row r="61" spans="3:3" ht="14.25" customHeight="1" x14ac:dyDescent="0.2"/>
    <row r="62" spans="3:3" ht="14.25" customHeight="1" x14ac:dyDescent="0.2"/>
    <row r="63" spans="3:3" ht="14.25" customHeight="1" x14ac:dyDescent="0.2"/>
    <row r="64" spans="3:3" ht="14.25" customHeight="1" x14ac:dyDescent="0.2"/>
    <row r="65" ht="14.25" customHeight="1" x14ac:dyDescent="0.2"/>
    <row r="66" ht="14.25" customHeight="1" x14ac:dyDescent="0.2"/>
    <row r="67" ht="14.25" customHeight="1" x14ac:dyDescent="0.2"/>
    <row r="68" ht="14.25" customHeight="1" x14ac:dyDescent="0.2"/>
    <row r="69" ht="14.25" customHeight="1" x14ac:dyDescent="0.2"/>
    <row r="70" ht="14.25" customHeight="1" x14ac:dyDescent="0.2"/>
    <row r="71" ht="14.25" customHeight="1" x14ac:dyDescent="0.2"/>
    <row r="72" ht="14.25" customHeight="1" x14ac:dyDescent="0.2"/>
    <row r="73" ht="14.25" customHeight="1" x14ac:dyDescent="0.2"/>
    <row r="74" ht="14.25" customHeight="1" x14ac:dyDescent="0.2"/>
    <row r="75" ht="14.25" customHeight="1" x14ac:dyDescent="0.2"/>
    <row r="76" ht="14.25" customHeight="1" x14ac:dyDescent="0.2"/>
    <row r="77" ht="14.25" customHeight="1" x14ac:dyDescent="0.2"/>
    <row r="78" ht="14.25" customHeight="1" x14ac:dyDescent="0.2"/>
    <row r="79" ht="14.25" customHeight="1" x14ac:dyDescent="0.2"/>
    <row r="80" ht="14.25" customHeight="1" x14ac:dyDescent="0.2"/>
    <row r="81" ht="14.25" customHeight="1" x14ac:dyDescent="0.2"/>
    <row r="82" ht="14.25" customHeight="1" x14ac:dyDescent="0.2"/>
    <row r="83" ht="14.25" customHeight="1" x14ac:dyDescent="0.2"/>
    <row r="84" ht="14.25" customHeight="1" x14ac:dyDescent="0.2"/>
    <row r="85" ht="14.25" customHeight="1" x14ac:dyDescent="0.2"/>
    <row r="86" ht="14.25" customHeight="1" x14ac:dyDescent="0.2"/>
    <row r="87" ht="14.25" customHeight="1" x14ac:dyDescent="0.2"/>
    <row r="88" ht="14.25" customHeight="1" x14ac:dyDescent="0.2"/>
    <row r="89" ht="14.25" customHeight="1" x14ac:dyDescent="0.2"/>
    <row r="90" ht="14.25" customHeight="1" x14ac:dyDescent="0.2"/>
    <row r="91" ht="14.25" customHeight="1" x14ac:dyDescent="0.2"/>
    <row r="92" ht="14.25" customHeight="1" x14ac:dyDescent="0.2"/>
    <row r="93" ht="14.25" customHeight="1" x14ac:dyDescent="0.2"/>
    <row r="94" ht="14.25" customHeight="1" x14ac:dyDescent="0.2"/>
    <row r="95" ht="14.25" customHeight="1" x14ac:dyDescent="0.2"/>
    <row r="96" ht="14.25" customHeight="1" x14ac:dyDescent="0.2"/>
    <row r="97" ht="14.25" customHeight="1" x14ac:dyDescent="0.2"/>
    <row r="98" ht="14.25" customHeight="1" x14ac:dyDescent="0.2"/>
    <row r="99" ht="14.25" customHeight="1" x14ac:dyDescent="0.2"/>
    <row r="100" ht="14.25" customHeight="1" x14ac:dyDescent="0.2"/>
    <row r="101" ht="14.25" customHeight="1" x14ac:dyDescent="0.2"/>
    <row r="102" ht="14.25" customHeight="1" x14ac:dyDescent="0.2"/>
    <row r="103" ht="14.25" customHeight="1" x14ac:dyDescent="0.2"/>
    <row r="104" ht="14.25" customHeight="1" x14ac:dyDescent="0.2"/>
    <row r="105" ht="14.25" customHeight="1" x14ac:dyDescent="0.2"/>
    <row r="106" ht="14.25" customHeight="1" x14ac:dyDescent="0.2"/>
    <row r="107" ht="14.25" customHeight="1" x14ac:dyDescent="0.2"/>
    <row r="108" ht="14.25" customHeight="1" x14ac:dyDescent="0.2"/>
    <row r="109" ht="14.25" customHeight="1" x14ac:dyDescent="0.2"/>
    <row r="110" ht="14.25" customHeight="1" x14ac:dyDescent="0.2"/>
    <row r="111" ht="14.25" customHeight="1" x14ac:dyDescent="0.2"/>
    <row r="112" ht="14.25" customHeight="1" x14ac:dyDescent="0.2"/>
    <row r="113" ht="14.25" customHeight="1" x14ac:dyDescent="0.2"/>
    <row r="114" ht="14.25" customHeight="1" x14ac:dyDescent="0.2"/>
    <row r="115" ht="14.25" customHeight="1" x14ac:dyDescent="0.2"/>
    <row r="116" ht="14.25" customHeight="1" x14ac:dyDescent="0.2"/>
    <row r="117" ht="14.25" customHeight="1" x14ac:dyDescent="0.2"/>
    <row r="118" ht="14.25" customHeight="1" x14ac:dyDescent="0.2"/>
    <row r="119" ht="14.25" customHeight="1" x14ac:dyDescent="0.2"/>
    <row r="120" ht="14.25" customHeight="1" x14ac:dyDescent="0.2"/>
    <row r="121" ht="14.25" customHeight="1" x14ac:dyDescent="0.2"/>
    <row r="122" ht="14.25" customHeight="1" x14ac:dyDescent="0.2"/>
    <row r="123" ht="14.25" customHeight="1" x14ac:dyDescent="0.2"/>
    <row r="124" ht="14.25" customHeight="1" x14ac:dyDescent="0.2"/>
    <row r="125" ht="14.25" customHeight="1" x14ac:dyDescent="0.2"/>
    <row r="126" ht="14.25" customHeight="1" x14ac:dyDescent="0.2"/>
    <row r="127" ht="14.25" customHeight="1" x14ac:dyDescent="0.2"/>
    <row r="128" ht="14.25" customHeight="1" x14ac:dyDescent="0.2"/>
    <row r="129" ht="14.25" customHeight="1" x14ac:dyDescent="0.2"/>
    <row r="130" ht="14.25" customHeight="1" x14ac:dyDescent="0.2"/>
    <row r="131" ht="14.25" customHeight="1" x14ac:dyDescent="0.2"/>
    <row r="132" ht="14.25" customHeight="1" x14ac:dyDescent="0.2"/>
    <row r="133" ht="14.25" customHeight="1" x14ac:dyDescent="0.2"/>
    <row r="134" ht="14.25" customHeight="1" x14ac:dyDescent="0.2"/>
    <row r="135" ht="14.25" customHeight="1" x14ac:dyDescent="0.2"/>
    <row r="136" ht="14.25" customHeight="1" x14ac:dyDescent="0.2"/>
    <row r="137" ht="14.25" customHeight="1" x14ac:dyDescent="0.2"/>
    <row r="138" ht="14.25" customHeight="1" x14ac:dyDescent="0.2"/>
    <row r="139" ht="14.25" customHeight="1" x14ac:dyDescent="0.2"/>
    <row r="140" ht="14.25" customHeight="1" x14ac:dyDescent="0.2"/>
    <row r="141" ht="14.25" customHeight="1" x14ac:dyDescent="0.2"/>
    <row r="142" ht="14.25" customHeight="1" x14ac:dyDescent="0.2"/>
    <row r="143" ht="14.25" customHeight="1" x14ac:dyDescent="0.2"/>
    <row r="144" ht="14.25" customHeight="1" x14ac:dyDescent="0.2"/>
    <row r="145" ht="14.25" customHeight="1" x14ac:dyDescent="0.2"/>
    <row r="146" ht="14.25" customHeight="1" x14ac:dyDescent="0.2"/>
    <row r="147" ht="14.25" customHeight="1" x14ac:dyDescent="0.2"/>
    <row r="148" ht="14.25" customHeight="1" x14ac:dyDescent="0.2"/>
    <row r="149" ht="14.25" customHeight="1" x14ac:dyDescent="0.2"/>
    <row r="150" ht="14.25" customHeight="1" x14ac:dyDescent="0.2"/>
    <row r="151" ht="14.25" customHeight="1" x14ac:dyDescent="0.2"/>
    <row r="152" ht="14.25" customHeight="1" x14ac:dyDescent="0.2"/>
    <row r="153" ht="14.25" customHeight="1" x14ac:dyDescent="0.2"/>
    <row r="154" ht="14.25" customHeight="1" x14ac:dyDescent="0.2"/>
    <row r="155" ht="14.25" customHeight="1" x14ac:dyDescent="0.2"/>
    <row r="156" ht="14.25" customHeight="1" x14ac:dyDescent="0.2"/>
    <row r="157" ht="14.25" customHeight="1" x14ac:dyDescent="0.2"/>
    <row r="158" ht="14.25" customHeight="1" x14ac:dyDescent="0.2"/>
    <row r="159" ht="14.25" customHeight="1" x14ac:dyDescent="0.2"/>
    <row r="160" ht="14.25" customHeight="1" x14ac:dyDescent="0.2"/>
    <row r="161" ht="14.25" customHeight="1" x14ac:dyDescent="0.2"/>
    <row r="162" ht="14.25" customHeight="1" x14ac:dyDescent="0.2"/>
    <row r="163" ht="14.25" customHeight="1" x14ac:dyDescent="0.2"/>
    <row r="164" ht="14.25" customHeight="1" x14ac:dyDescent="0.2"/>
    <row r="165" ht="14.25" customHeight="1" x14ac:dyDescent="0.2"/>
    <row r="166" ht="14.25" customHeight="1" x14ac:dyDescent="0.2"/>
    <row r="167" ht="14.25" customHeight="1" x14ac:dyDescent="0.2"/>
    <row r="168" ht="14.25" customHeight="1" x14ac:dyDescent="0.2"/>
    <row r="169" ht="14.25" customHeight="1" x14ac:dyDescent="0.2"/>
    <row r="170" ht="14.25" customHeight="1" x14ac:dyDescent="0.2"/>
    <row r="171" ht="14.25" customHeight="1" x14ac:dyDescent="0.2"/>
    <row r="172" ht="14.25" customHeight="1" x14ac:dyDescent="0.2"/>
    <row r="173" ht="14.25" customHeight="1" x14ac:dyDescent="0.2"/>
    <row r="174" ht="14.25" customHeight="1" x14ac:dyDescent="0.2"/>
    <row r="175" ht="14.25" customHeight="1" x14ac:dyDescent="0.2"/>
    <row r="176" ht="14.25" customHeight="1" x14ac:dyDescent="0.2"/>
    <row r="177" ht="14.25" customHeight="1" x14ac:dyDescent="0.2"/>
    <row r="178" ht="14.25" customHeight="1" x14ac:dyDescent="0.2"/>
    <row r="179" ht="14.25" customHeight="1" x14ac:dyDescent="0.2"/>
    <row r="180" ht="14.25" customHeight="1" x14ac:dyDescent="0.2"/>
    <row r="181" ht="14.25" customHeight="1" x14ac:dyDescent="0.2"/>
    <row r="182" ht="14.25" customHeight="1" x14ac:dyDescent="0.2"/>
    <row r="183" ht="14.25" customHeight="1" x14ac:dyDescent="0.2"/>
    <row r="184" ht="14.25" customHeight="1" x14ac:dyDescent="0.2"/>
    <row r="185" ht="14.25" customHeight="1" x14ac:dyDescent="0.2"/>
    <row r="186" ht="14.25" customHeight="1" x14ac:dyDescent="0.2"/>
    <row r="187" ht="14.25" customHeight="1" x14ac:dyDescent="0.2"/>
    <row r="188" ht="14.25" customHeight="1" x14ac:dyDescent="0.2"/>
    <row r="189" ht="14.25" customHeight="1" x14ac:dyDescent="0.2"/>
    <row r="190" ht="14.25" customHeight="1" x14ac:dyDescent="0.2"/>
    <row r="191" ht="14.25" customHeight="1" x14ac:dyDescent="0.2"/>
    <row r="192" ht="14.25" customHeight="1" x14ac:dyDescent="0.2"/>
    <row r="193" ht="14.25" customHeight="1" x14ac:dyDescent="0.2"/>
    <row r="194" ht="14.25" customHeight="1" x14ac:dyDescent="0.2"/>
    <row r="195" ht="14.25" customHeight="1" x14ac:dyDescent="0.2"/>
    <row r="196" ht="14.25" customHeight="1" x14ac:dyDescent="0.2"/>
    <row r="197" ht="14.25" customHeight="1" x14ac:dyDescent="0.2"/>
    <row r="198" ht="14.25" customHeight="1" x14ac:dyDescent="0.2"/>
    <row r="199" ht="14.25" customHeight="1" x14ac:dyDescent="0.2"/>
    <row r="200" ht="14.25" customHeight="1" x14ac:dyDescent="0.2"/>
    <row r="201" ht="14.25" customHeight="1" x14ac:dyDescent="0.2"/>
    <row r="202" ht="14.25" customHeight="1" x14ac:dyDescent="0.2"/>
    <row r="203" ht="14.25" customHeight="1" x14ac:dyDescent="0.2"/>
    <row r="204" ht="14.25" customHeight="1" x14ac:dyDescent="0.2"/>
    <row r="205" ht="14.25" customHeight="1" x14ac:dyDescent="0.2"/>
    <row r="206" ht="14.25" customHeight="1" x14ac:dyDescent="0.2"/>
    <row r="207" ht="14.25" customHeight="1" x14ac:dyDescent="0.2"/>
    <row r="208" ht="14.25" customHeight="1" x14ac:dyDescent="0.2"/>
    <row r="209" ht="14.25" customHeight="1" x14ac:dyDescent="0.2"/>
    <row r="210" ht="14.25" customHeight="1" x14ac:dyDescent="0.2"/>
    <row r="211" ht="14.25" customHeight="1" x14ac:dyDescent="0.2"/>
    <row r="212" ht="14.25" customHeight="1" x14ac:dyDescent="0.2"/>
    <row r="213" ht="14.25" customHeight="1" x14ac:dyDescent="0.2"/>
    <row r="214" ht="14.25" customHeight="1" x14ac:dyDescent="0.2"/>
    <row r="215" ht="14.25" customHeight="1" x14ac:dyDescent="0.2"/>
    <row r="216" ht="14.25" customHeight="1" x14ac:dyDescent="0.2"/>
    <row r="217" ht="14.25" customHeight="1" x14ac:dyDescent="0.2"/>
    <row r="218" ht="14.25" customHeight="1" x14ac:dyDescent="0.2"/>
    <row r="219" ht="14.25" customHeight="1" x14ac:dyDescent="0.2"/>
    <row r="220" ht="14.25" customHeight="1" x14ac:dyDescent="0.2"/>
    <row r="221" ht="14.25" customHeight="1" x14ac:dyDescent="0.2"/>
    <row r="222" ht="14.25" customHeight="1" x14ac:dyDescent="0.2"/>
    <row r="223" ht="14.25" customHeight="1" x14ac:dyDescent="0.2"/>
    <row r="224" ht="14.25" customHeight="1" x14ac:dyDescent="0.2"/>
    <row r="225" ht="14.25" customHeight="1" x14ac:dyDescent="0.2"/>
    <row r="226" ht="14.25" customHeight="1" x14ac:dyDescent="0.2"/>
    <row r="227" ht="14.25" customHeight="1" x14ac:dyDescent="0.2"/>
    <row r="228" ht="14.25" customHeight="1" x14ac:dyDescent="0.2"/>
    <row r="229" ht="14.25" customHeight="1" x14ac:dyDescent="0.2"/>
    <row r="230" ht="14.25" customHeight="1" x14ac:dyDescent="0.2"/>
    <row r="231" ht="14.25" customHeight="1" x14ac:dyDescent="0.2"/>
    <row r="232" ht="14.25" customHeight="1" x14ac:dyDescent="0.2"/>
    <row r="233" ht="14.25" customHeight="1" x14ac:dyDescent="0.2"/>
    <row r="234" ht="14.25" customHeight="1" x14ac:dyDescent="0.2"/>
    <row r="235" ht="14.25" customHeight="1" x14ac:dyDescent="0.2"/>
    <row r="236" ht="14.25" customHeight="1" x14ac:dyDescent="0.2"/>
    <row r="237" ht="14.25" customHeight="1" x14ac:dyDescent="0.2"/>
    <row r="238" ht="14.25" customHeight="1" x14ac:dyDescent="0.2"/>
    <row r="239" ht="14.25" customHeight="1" x14ac:dyDescent="0.2"/>
    <row r="240" ht="14.25" customHeight="1" x14ac:dyDescent="0.2"/>
    <row r="241" ht="14.25" customHeight="1" x14ac:dyDescent="0.2"/>
    <row r="242" ht="14.25" customHeight="1" x14ac:dyDescent="0.2"/>
    <row r="243" ht="14.25" customHeight="1" x14ac:dyDescent="0.2"/>
    <row r="244" ht="14.25" customHeight="1" x14ac:dyDescent="0.2"/>
    <row r="245" ht="14.25" customHeight="1" x14ac:dyDescent="0.2"/>
    <row r="246" ht="14.25" customHeight="1" x14ac:dyDescent="0.2"/>
    <row r="247" ht="14.2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row r="1001" ht="15.75" customHeight="1" x14ac:dyDescent="0.2"/>
    <row r="1002" ht="15.75" customHeight="1" x14ac:dyDescent="0.2"/>
    <row r="1003" ht="15.75" customHeight="1" x14ac:dyDescent="0.2"/>
    <row r="1004" ht="15.75" customHeight="1" x14ac:dyDescent="0.2"/>
    <row r="1005" ht="15.75" customHeight="1" x14ac:dyDescent="0.2"/>
    <row r="1006" ht="15.75" customHeight="1" x14ac:dyDescent="0.2"/>
    <row r="1007" ht="15.75" customHeight="1" x14ac:dyDescent="0.2"/>
    <row r="1008" ht="15.75" customHeight="1" x14ac:dyDescent="0.2"/>
    <row r="1009" ht="15.75" customHeight="1" x14ac:dyDescent="0.2"/>
    <row r="1010" ht="15.75" customHeight="1" x14ac:dyDescent="0.2"/>
  </sheetData>
  <pageMargins left="0.7" right="0.7" top="0.75" bottom="0.75" header="0" footer="0"/>
  <pageSetup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1019"/>
  <sheetViews>
    <sheetView topLeftCell="A25" zoomScale="112" workbookViewId="0">
      <selection activeCell="A41" sqref="A41:XFD41"/>
    </sheetView>
  </sheetViews>
  <sheetFormatPr baseColWidth="10" defaultColWidth="14.5" defaultRowHeight="15" customHeight="1" x14ac:dyDescent="0.2"/>
  <cols>
    <col min="1" max="1" width="13.6640625" customWidth="1"/>
    <col min="2" max="2" width="81" customWidth="1"/>
    <col min="3" max="3" width="21.83203125" customWidth="1"/>
    <col min="4" max="4" width="20.83203125" customWidth="1"/>
    <col min="5" max="6" width="8.83203125" customWidth="1"/>
    <col min="7" max="7" width="14.83203125" customWidth="1"/>
    <col min="8" max="8" width="109" customWidth="1"/>
  </cols>
  <sheetData>
    <row r="1" spans="1:8" ht="33.75" customHeight="1" x14ac:dyDescent="0.2">
      <c r="A1" s="116"/>
      <c r="B1" s="102" t="s">
        <v>69</v>
      </c>
      <c r="C1" s="127" t="s">
        <v>504</v>
      </c>
      <c r="D1" s="42"/>
      <c r="H1" s="8"/>
    </row>
    <row r="2" spans="1:8" ht="54" customHeight="1" x14ac:dyDescent="0.2">
      <c r="A2" s="224"/>
      <c r="B2" s="260" t="s">
        <v>451</v>
      </c>
      <c r="C2" s="261"/>
      <c r="D2" s="262"/>
      <c r="F2" s="115"/>
      <c r="G2" s="115"/>
      <c r="H2" s="124"/>
    </row>
    <row r="3" spans="1:8" ht="14.25" customHeight="1" x14ac:dyDescent="0.2">
      <c r="A3" s="257"/>
      <c r="B3" s="263" t="s">
        <v>0</v>
      </c>
      <c r="C3" s="264" t="s">
        <v>455</v>
      </c>
      <c r="D3" s="265" t="s">
        <v>496</v>
      </c>
      <c r="E3" s="42" t="s">
        <v>452</v>
      </c>
      <c r="F3" s="125"/>
      <c r="G3" s="125"/>
      <c r="H3" s="125"/>
    </row>
    <row r="4" spans="1:8" ht="33.75" customHeight="1" x14ac:dyDescent="0.2">
      <c r="A4" s="481" t="s">
        <v>497</v>
      </c>
      <c r="B4" s="117" t="s">
        <v>71</v>
      </c>
      <c r="C4" s="119">
        <v>0.21199999999999999</v>
      </c>
      <c r="D4" s="123">
        <f t="shared" ref="D4:D15" si="0">C4/$C$20*(1-$C$18)</f>
        <v>0.16006000000000001</v>
      </c>
      <c r="E4" s="37" t="s">
        <v>72</v>
      </c>
      <c r="F4" s="102"/>
      <c r="G4" s="102"/>
      <c r="H4" s="115"/>
    </row>
    <row r="5" spans="1:8" ht="33.75" customHeight="1" x14ac:dyDescent="0.2">
      <c r="A5" s="482"/>
      <c r="B5" s="117" t="s">
        <v>73</v>
      </c>
      <c r="C5" s="119">
        <v>8.0000000000000002E-3</v>
      </c>
      <c r="D5" s="123">
        <f t="shared" si="0"/>
        <v>6.0400000000000002E-3</v>
      </c>
      <c r="F5" s="102"/>
      <c r="G5" s="102"/>
      <c r="H5" s="126"/>
    </row>
    <row r="6" spans="1:8" ht="33.75" customHeight="1" x14ac:dyDescent="0.2">
      <c r="A6" s="482"/>
      <c r="B6" s="117" t="s">
        <v>74</v>
      </c>
      <c r="C6" s="119">
        <v>2.2000000000000002E-2</v>
      </c>
      <c r="D6" s="123">
        <f t="shared" si="0"/>
        <v>1.6610000000000003E-2</v>
      </c>
      <c r="F6" s="102"/>
      <c r="G6" s="102"/>
      <c r="H6" s="126"/>
    </row>
    <row r="7" spans="1:8" ht="33.75" customHeight="1" x14ac:dyDescent="0.2">
      <c r="A7" s="482"/>
      <c r="B7" s="117" t="s">
        <v>75</v>
      </c>
      <c r="C7" s="119">
        <v>1E-3</v>
      </c>
      <c r="D7" s="123">
        <f t="shared" si="0"/>
        <v>7.5500000000000003E-4</v>
      </c>
      <c r="F7" s="102"/>
      <c r="G7" s="102"/>
      <c r="H7" s="126"/>
    </row>
    <row r="8" spans="1:8" ht="33.75" customHeight="1" x14ac:dyDescent="0.2">
      <c r="A8" s="482"/>
      <c r="B8" s="117" t="s">
        <v>76</v>
      </c>
      <c r="C8" s="119">
        <v>0.10100000000000001</v>
      </c>
      <c r="D8" s="161">
        <f t="shared" si="0"/>
        <v>7.6255000000000003E-2</v>
      </c>
      <c r="F8" s="102"/>
      <c r="G8" s="102"/>
      <c r="H8" s="126"/>
    </row>
    <row r="9" spans="1:8" ht="33.75" customHeight="1" x14ac:dyDescent="0.2">
      <c r="A9" s="482"/>
      <c r="B9" s="117" t="s">
        <v>485</v>
      </c>
      <c r="C9" s="119">
        <v>0</v>
      </c>
      <c r="D9" s="161">
        <f t="shared" si="0"/>
        <v>0</v>
      </c>
      <c r="F9" s="102"/>
      <c r="G9" s="102"/>
      <c r="H9" s="126"/>
    </row>
    <row r="10" spans="1:8" ht="33.75" customHeight="1" x14ac:dyDescent="0.2">
      <c r="A10" s="482"/>
      <c r="B10" s="118" t="s">
        <v>77</v>
      </c>
      <c r="C10" s="120">
        <v>0</v>
      </c>
      <c r="D10" s="161">
        <f t="shared" si="0"/>
        <v>0</v>
      </c>
      <c r="F10" s="102"/>
      <c r="G10" s="102"/>
      <c r="H10" s="126"/>
    </row>
    <row r="11" spans="1:8" ht="33.75" customHeight="1" x14ac:dyDescent="0.2">
      <c r="A11" s="482"/>
      <c r="B11" s="117" t="s">
        <v>78</v>
      </c>
      <c r="C11" s="119">
        <v>0.20499999999999999</v>
      </c>
      <c r="D11" s="161">
        <f t="shared" si="0"/>
        <v>0.154775</v>
      </c>
      <c r="E11" s="37" t="s">
        <v>79</v>
      </c>
      <c r="F11" s="102"/>
      <c r="G11" s="102"/>
      <c r="H11" s="115"/>
    </row>
    <row r="12" spans="1:8" ht="33.75" customHeight="1" x14ac:dyDescent="0.2">
      <c r="A12" s="482"/>
      <c r="B12" s="117" t="s">
        <v>80</v>
      </c>
      <c r="C12" s="119">
        <v>0.33600000000000002</v>
      </c>
      <c r="D12" s="161">
        <f t="shared" si="0"/>
        <v>0.25368000000000002</v>
      </c>
      <c r="F12" s="102"/>
      <c r="G12" s="102"/>
      <c r="H12" s="126"/>
    </row>
    <row r="13" spans="1:8" ht="33.75" customHeight="1" x14ac:dyDescent="0.2">
      <c r="A13" s="482"/>
      <c r="B13" s="117" t="s">
        <v>81</v>
      </c>
      <c r="C13" s="119">
        <v>8.4000000000000005E-2</v>
      </c>
      <c r="D13" s="123">
        <f t="shared" si="0"/>
        <v>6.3420000000000004E-2</v>
      </c>
      <c r="F13" s="102"/>
      <c r="G13" s="102"/>
      <c r="H13" s="126"/>
    </row>
    <row r="14" spans="1:8" ht="33.75" customHeight="1" x14ac:dyDescent="0.2">
      <c r="A14" s="482"/>
      <c r="B14" s="117" t="s">
        <v>539</v>
      </c>
      <c r="C14" s="119">
        <v>2.4E-2</v>
      </c>
      <c r="D14" s="123">
        <f t="shared" si="0"/>
        <v>1.8120000000000001E-2</v>
      </c>
      <c r="F14" s="102"/>
      <c r="G14" s="102"/>
      <c r="H14" s="126"/>
    </row>
    <row r="15" spans="1:8" ht="18" customHeight="1" x14ac:dyDescent="0.2">
      <c r="A15" s="483"/>
      <c r="B15" s="117" t="s">
        <v>82</v>
      </c>
      <c r="C15" s="119">
        <v>6.9999999999999993E-3</v>
      </c>
      <c r="D15" s="123">
        <f t="shared" si="0"/>
        <v>5.2849999999999998E-3</v>
      </c>
      <c r="F15" s="102"/>
      <c r="G15" s="102"/>
      <c r="H15" s="126"/>
    </row>
    <row r="16" spans="1:8" ht="18" customHeight="1" x14ac:dyDescent="0.2">
      <c r="A16" s="229"/>
      <c r="B16" s="290" t="s">
        <v>83</v>
      </c>
      <c r="C16" s="121">
        <v>1</v>
      </c>
      <c r="D16" s="227">
        <f>C16</f>
        <v>1</v>
      </c>
      <c r="F16" s="102"/>
      <c r="G16" s="102"/>
      <c r="H16" s="126"/>
    </row>
    <row r="17" spans="1:8" ht="18" customHeight="1" x14ac:dyDescent="0.2">
      <c r="A17" s="230"/>
      <c r="B17" s="290" t="s">
        <v>84</v>
      </c>
      <c r="C17" s="121">
        <v>1</v>
      </c>
      <c r="D17" s="227">
        <f>C17</f>
        <v>1</v>
      </c>
      <c r="F17" s="102"/>
      <c r="G17" s="102"/>
      <c r="H17" s="126"/>
    </row>
    <row r="18" spans="1:8" ht="18" customHeight="1" x14ac:dyDescent="0.2">
      <c r="A18" s="231"/>
      <c r="B18" s="291" t="s">
        <v>374</v>
      </c>
      <c r="C18" s="122">
        <v>0.245</v>
      </c>
      <c r="D18" s="228">
        <f>C18</f>
        <v>0.245</v>
      </c>
      <c r="F18" s="115"/>
      <c r="G18" s="115"/>
      <c r="H18" s="124"/>
    </row>
    <row r="19" spans="1:8" ht="18" customHeight="1" x14ac:dyDescent="0.2">
      <c r="A19" s="19"/>
      <c r="B19" s="11"/>
      <c r="C19" s="12"/>
      <c r="D19" s="8"/>
    </row>
    <row r="20" spans="1:8" ht="18" customHeight="1" x14ac:dyDescent="0.2">
      <c r="A20" s="19"/>
      <c r="B20" s="11" t="s">
        <v>450</v>
      </c>
      <c r="C20" s="162">
        <f>SUM(C4:C15)</f>
        <v>1</v>
      </c>
      <c r="D20" s="112">
        <f>SUM(D4:D15)</f>
        <v>0.755</v>
      </c>
    </row>
    <row r="21" spans="1:8" ht="18" customHeight="1" x14ac:dyDescent="0.2">
      <c r="A21" s="19"/>
      <c r="B21" s="11" t="s">
        <v>456</v>
      </c>
      <c r="C21" s="112">
        <f>C20+C18</f>
        <v>1.2450000000000001</v>
      </c>
      <c r="D21" s="112">
        <f>D20+D18</f>
        <v>1</v>
      </c>
    </row>
    <row r="22" spans="1:8" ht="18" customHeight="1" x14ac:dyDescent="0.2">
      <c r="A22" s="19"/>
      <c r="B22" s="11"/>
      <c r="C22" s="12"/>
      <c r="D22" s="8"/>
    </row>
    <row r="23" spans="1:8" ht="18" customHeight="1" x14ac:dyDescent="0.2">
      <c r="A23" s="19"/>
      <c r="B23" s="11"/>
      <c r="C23" s="12"/>
      <c r="D23" s="8"/>
    </row>
    <row r="24" spans="1:8" ht="18" customHeight="1" x14ac:dyDescent="0.2">
      <c r="A24" s="19"/>
      <c r="B24" s="156" t="s">
        <v>507</v>
      </c>
      <c r="C24" s="12"/>
      <c r="D24" s="8"/>
    </row>
    <row r="25" spans="1:8" ht="33.75" customHeight="1" x14ac:dyDescent="0.2">
      <c r="A25" s="19"/>
      <c r="B25" s="390" t="s">
        <v>28</v>
      </c>
      <c r="C25" s="391" t="s">
        <v>30</v>
      </c>
      <c r="D25" s="347"/>
    </row>
    <row r="26" spans="1:8" ht="16.5" customHeight="1" x14ac:dyDescent="0.2">
      <c r="A26" s="19"/>
      <c r="B26" s="392" t="s">
        <v>30</v>
      </c>
      <c r="C26" s="393">
        <f>C45*$D$8</f>
        <v>1057856.7849926036</v>
      </c>
      <c r="D26" s="360" t="s">
        <v>85</v>
      </c>
    </row>
    <row r="27" spans="1:8" ht="14.25" customHeight="1" x14ac:dyDescent="0.2">
      <c r="B27" s="361" t="s">
        <v>32</v>
      </c>
      <c r="C27" s="394">
        <v>0</v>
      </c>
      <c r="D27" s="363" t="s">
        <v>86</v>
      </c>
    </row>
    <row r="28" spans="1:8" ht="16.5" customHeight="1" x14ac:dyDescent="0.2">
      <c r="A28" s="19"/>
      <c r="B28" s="361" t="s">
        <v>34</v>
      </c>
      <c r="C28" s="395">
        <f>SUM($D$11:$D$12)*C45</f>
        <v>5666341.7889207778</v>
      </c>
      <c r="D28" s="360" t="s">
        <v>87</v>
      </c>
    </row>
    <row r="29" spans="1:8" ht="16.5" customHeight="1" x14ac:dyDescent="0.2">
      <c r="A29" s="19"/>
      <c r="B29" s="361" t="s">
        <v>36</v>
      </c>
      <c r="C29" s="395">
        <f>$D$10*$C$45</f>
        <v>0</v>
      </c>
      <c r="D29" s="360" t="s">
        <v>88</v>
      </c>
    </row>
    <row r="30" spans="1:8" ht="16.5" customHeight="1" x14ac:dyDescent="0.2">
      <c r="A30" s="19"/>
      <c r="B30" s="330" t="s">
        <v>38</v>
      </c>
      <c r="C30" s="396">
        <f>$D4*$C$45*C17</f>
        <v>2220451.8655290292</v>
      </c>
      <c r="D30" s="365" t="s">
        <v>89</v>
      </c>
    </row>
    <row r="31" spans="1:8" ht="16.5" customHeight="1" x14ac:dyDescent="0.2">
      <c r="A31" s="19"/>
      <c r="B31" s="330" t="s">
        <v>41</v>
      </c>
      <c r="C31" s="396">
        <f>$D5*$C$45*C17</f>
        <v>83790.636435057706</v>
      </c>
      <c r="D31" s="365" t="s">
        <v>90</v>
      </c>
    </row>
    <row r="32" spans="1:8" ht="16.5" customHeight="1" x14ac:dyDescent="0.2">
      <c r="A32" s="19"/>
      <c r="B32" s="330" t="s">
        <v>40</v>
      </c>
      <c r="C32" s="396">
        <f>$D6*$C$45*C17</f>
        <v>230424.25019640874</v>
      </c>
      <c r="D32" s="365" t="s">
        <v>91</v>
      </c>
    </row>
    <row r="33" spans="1:8" ht="16.5" customHeight="1" x14ac:dyDescent="0.2">
      <c r="A33" s="19"/>
      <c r="B33" s="330" t="s">
        <v>42</v>
      </c>
      <c r="C33" s="396">
        <f>$D7*$C$45*C17</f>
        <v>10473.829554382213</v>
      </c>
      <c r="D33" s="365" t="s">
        <v>92</v>
      </c>
    </row>
    <row r="34" spans="1:8" ht="16.5" customHeight="1" x14ac:dyDescent="0.2">
      <c r="A34" s="19"/>
      <c r="B34" s="361" t="s">
        <v>43</v>
      </c>
      <c r="C34" s="396">
        <f>D18*C$45*C16</f>
        <v>3398792.3719518441</v>
      </c>
      <c r="D34" s="365" t="s">
        <v>93</v>
      </c>
    </row>
    <row r="35" spans="1:8" ht="16.5" customHeight="1" x14ac:dyDescent="0.2">
      <c r="A35" s="19"/>
      <c r="B35" s="361" t="s">
        <v>45</v>
      </c>
      <c r="C35" s="396">
        <v>0</v>
      </c>
      <c r="D35" s="365" t="s">
        <v>94</v>
      </c>
      <c r="G35" s="109">
        <f>Restaurants!C27</f>
        <v>29299.366040000001</v>
      </c>
    </row>
    <row r="36" spans="1:8" ht="16.5" customHeight="1" x14ac:dyDescent="0.2">
      <c r="A36" s="19"/>
      <c r="B36" s="361" t="s">
        <v>47</v>
      </c>
      <c r="C36" s="396">
        <v>0</v>
      </c>
      <c r="D36" s="365" t="s">
        <v>94</v>
      </c>
      <c r="G36" s="110">
        <f>+Lodges!C27</f>
        <v>227879.91107304633</v>
      </c>
    </row>
    <row r="37" spans="1:8" ht="16.5" customHeight="1" x14ac:dyDescent="0.2">
      <c r="A37" s="19"/>
      <c r="B37" s="361" t="s">
        <v>48</v>
      </c>
      <c r="C37" s="396">
        <v>0</v>
      </c>
      <c r="D37" s="365" t="s">
        <v>95</v>
      </c>
      <c r="G37" s="110">
        <f>+SUM(Households!C30:D30)</f>
        <v>6885088.6315387413</v>
      </c>
    </row>
    <row r="38" spans="1:8" ht="16.5" customHeight="1" x14ac:dyDescent="0.2">
      <c r="A38" s="19"/>
      <c r="B38" s="361" t="s">
        <v>50</v>
      </c>
      <c r="C38" s="396">
        <v>0</v>
      </c>
      <c r="D38" s="365" t="s">
        <v>96</v>
      </c>
      <c r="G38" s="110">
        <f>+NatParkPA!C27</f>
        <v>0</v>
      </c>
    </row>
    <row r="39" spans="1:8" ht="16.5" customHeight="1" x14ac:dyDescent="0.2">
      <c r="A39" s="19"/>
      <c r="B39" s="361" t="s">
        <v>52</v>
      </c>
      <c r="C39" s="396">
        <v>0</v>
      </c>
      <c r="D39" s="365" t="s">
        <v>97</v>
      </c>
      <c r="G39" s="110">
        <f>+ Tourism!C26</f>
        <v>6155.4437688888893</v>
      </c>
    </row>
    <row r="40" spans="1:8" ht="16.5" customHeight="1" x14ac:dyDescent="0.2">
      <c r="A40" s="19"/>
      <c r="B40" s="361" t="s">
        <v>54</v>
      </c>
      <c r="C40" s="396">
        <v>0</v>
      </c>
      <c r="D40" s="365" t="s">
        <v>98</v>
      </c>
    </row>
    <row r="41" spans="1:8" ht="16.5" customHeight="1" x14ac:dyDescent="0.2">
      <c r="A41" s="19"/>
      <c r="B41" s="328" t="s">
        <v>551</v>
      </c>
      <c r="C41" s="463">
        <f>$D$14*$C$45</f>
        <v>251371.90930517312</v>
      </c>
      <c r="D41" s="345" t="s">
        <v>552</v>
      </c>
    </row>
    <row r="42" spans="1:8" ht="16.5" customHeight="1" x14ac:dyDescent="0.2">
      <c r="A42" s="19"/>
      <c r="B42" s="328" t="s">
        <v>57</v>
      </c>
      <c r="C42" s="463">
        <f>$D$15*$C$45</f>
        <v>73316.806880675489</v>
      </c>
      <c r="D42" s="353" t="s">
        <v>553</v>
      </c>
    </row>
    <row r="43" spans="1:8" ht="16.5" customHeight="1" x14ac:dyDescent="0.2">
      <c r="A43" s="19"/>
      <c r="B43" s="397" t="s">
        <v>59</v>
      </c>
      <c r="C43" s="398">
        <f>$C$45*$D$13+C45*SUM(D4:D7)*(1-C17)+C45*C18*(1-C16)</f>
        <v>879801.68256810599</v>
      </c>
      <c r="D43" s="365" t="s">
        <v>99</v>
      </c>
      <c r="G43" s="108">
        <f>(Restaurants!C27+Lodges!C27+SUM(Households!C30:D30)+NatParkPA!C27+ Tourism!C26 + Tourists!C25 + ComRevSh!C25 )/(1-0)</f>
        <v>7148423.3524206765</v>
      </c>
    </row>
    <row r="44" spans="1:8" ht="16.5" customHeight="1" x14ac:dyDescent="0.2">
      <c r="A44" s="19"/>
      <c r="B44" s="361" t="s">
        <v>61</v>
      </c>
      <c r="C44" s="398">
        <f>SUM(C26:C43)</f>
        <v>13872621.926334061</v>
      </c>
      <c r="D44" s="365" t="s">
        <v>100</v>
      </c>
    </row>
    <row r="45" spans="1:8" ht="16.5" customHeight="1" x14ac:dyDescent="0.2">
      <c r="A45" s="19"/>
      <c r="B45" s="361" t="s">
        <v>63</v>
      </c>
      <c r="C45" s="399">
        <f>(Restaurants!C27+Lodges!C27+SUM(Households!C30:D30)+NatParkPA!C27+Tourism!C26+Tourists!C25+ComRevSh!C25)/(1-SUM(D8:D12))</f>
        <v>13872621.926334057</v>
      </c>
      <c r="D45" s="365" t="s">
        <v>101</v>
      </c>
      <c r="F45" s="127" t="s">
        <v>453</v>
      </c>
      <c r="G45" s="127"/>
      <c r="H45" s="127"/>
    </row>
    <row r="46" spans="1:8" ht="16.5" customHeight="1" x14ac:dyDescent="0.2">
      <c r="A46" s="19"/>
      <c r="B46" s="361" t="s">
        <v>65</v>
      </c>
      <c r="C46" s="396">
        <f>C45-C44</f>
        <v>0</v>
      </c>
      <c r="D46" s="365" t="s">
        <v>102</v>
      </c>
      <c r="F46" s="127"/>
      <c r="G46" s="160">
        <f>(1-SUM(D8:D12))</f>
        <v>0.51529000000000003</v>
      </c>
    </row>
    <row r="47" spans="1:8" ht="16.5" customHeight="1" x14ac:dyDescent="0.2">
      <c r="A47" s="19"/>
      <c r="B47" s="361" t="s">
        <v>67</v>
      </c>
      <c r="C47" s="400">
        <f>C46/C45</f>
        <v>0</v>
      </c>
      <c r="D47" s="365" t="s">
        <v>103</v>
      </c>
      <c r="G47" s="108">
        <f>(Restaurants!C27+Lodges!C27+SUM(Households!C30:D30)+NatParkPA!C27+ Tourism!C26 + Tourists!C25 + ComRevSh!C25 )/0.6605</f>
        <v>10822745.423801176</v>
      </c>
    </row>
    <row r="48" spans="1:8" ht="33.75" customHeight="1" x14ac:dyDescent="0.2">
      <c r="A48" s="19"/>
      <c r="B48" s="401" t="s">
        <v>104</v>
      </c>
      <c r="C48" s="402">
        <f>C34/C45</f>
        <v>0.245</v>
      </c>
      <c r="D48" s="375"/>
      <c r="H48" s="8"/>
    </row>
    <row r="49" spans="1:8" ht="33.75" customHeight="1" x14ac:dyDescent="0.2">
      <c r="A49" s="19"/>
      <c r="H49" s="8"/>
    </row>
    <row r="50" spans="1:8" ht="33.75" customHeight="1" x14ac:dyDescent="0.2">
      <c r="A50" s="19"/>
      <c r="C50" s="22"/>
      <c r="D50" s="124"/>
      <c r="H50" s="8"/>
    </row>
    <row r="51" spans="1:8" ht="33.75" customHeight="1" x14ac:dyDescent="0.2">
      <c r="A51" s="19"/>
      <c r="H51" s="8"/>
    </row>
    <row r="52" spans="1:8" ht="33.75" customHeight="1" x14ac:dyDescent="0.2">
      <c r="A52" s="19"/>
      <c r="B52" s="23" t="s">
        <v>454</v>
      </c>
      <c r="H52" s="8"/>
    </row>
    <row r="53" spans="1:8" ht="20" customHeight="1" x14ac:dyDescent="0.2">
      <c r="A53" s="19"/>
      <c r="B53" s="24" t="s">
        <v>0</v>
      </c>
      <c r="C53" s="25" t="s">
        <v>1</v>
      </c>
      <c r="D53" s="26" t="s">
        <v>2</v>
      </c>
      <c r="E53" s="26" t="s">
        <v>3</v>
      </c>
      <c r="F53" s="26" t="s">
        <v>4</v>
      </c>
      <c r="G53" s="27" t="s">
        <v>5</v>
      </c>
      <c r="H53" s="8"/>
    </row>
    <row r="54" spans="1:8" ht="20" customHeight="1" x14ac:dyDescent="0.2">
      <c r="A54" s="19"/>
      <c r="B54" s="175" t="s">
        <v>71</v>
      </c>
      <c r="C54" s="176">
        <f t="shared" ref="C54:C64" si="1">C4*100</f>
        <v>21.2</v>
      </c>
      <c r="D54" s="177" t="s">
        <v>383</v>
      </c>
      <c r="E54" s="178">
        <v>0</v>
      </c>
      <c r="F54" s="178">
        <v>100</v>
      </c>
      <c r="G54" s="179">
        <v>0.01</v>
      </c>
      <c r="H54" s="8"/>
    </row>
    <row r="55" spans="1:8" ht="28" customHeight="1" x14ac:dyDescent="0.2">
      <c r="A55" s="19"/>
      <c r="B55" s="175" t="s">
        <v>73</v>
      </c>
      <c r="C55" s="176">
        <f t="shared" si="1"/>
        <v>0.8</v>
      </c>
      <c r="D55" s="180" t="s">
        <v>384</v>
      </c>
      <c r="E55" s="181">
        <v>0</v>
      </c>
      <c r="F55" s="181">
        <v>100</v>
      </c>
      <c r="G55" s="182">
        <v>0.01</v>
      </c>
      <c r="H55" s="8"/>
    </row>
    <row r="56" spans="1:8" ht="20" customHeight="1" x14ac:dyDescent="0.2">
      <c r="A56" s="19"/>
      <c r="B56" s="175" t="s">
        <v>74</v>
      </c>
      <c r="C56" s="176">
        <f t="shared" si="1"/>
        <v>2.2000000000000002</v>
      </c>
      <c r="D56" s="180" t="s">
        <v>385</v>
      </c>
      <c r="E56" s="181">
        <v>0</v>
      </c>
      <c r="F56" s="181">
        <v>100</v>
      </c>
      <c r="G56" s="182">
        <v>0.01</v>
      </c>
      <c r="H56" s="8"/>
    </row>
    <row r="57" spans="1:8" ht="20" customHeight="1" x14ac:dyDescent="0.2">
      <c r="A57" s="19"/>
      <c r="B57" s="175" t="s">
        <v>75</v>
      </c>
      <c r="C57" s="176">
        <f t="shared" si="1"/>
        <v>0.1</v>
      </c>
      <c r="D57" s="180" t="s">
        <v>386</v>
      </c>
      <c r="E57" s="181">
        <v>0</v>
      </c>
      <c r="F57" s="181">
        <v>100</v>
      </c>
      <c r="G57" s="182">
        <v>0.01</v>
      </c>
      <c r="H57" s="8"/>
    </row>
    <row r="58" spans="1:8" ht="20" customHeight="1" x14ac:dyDescent="0.2">
      <c r="A58" s="19"/>
      <c r="B58" s="175" t="s">
        <v>107</v>
      </c>
      <c r="C58" s="176">
        <f t="shared" si="1"/>
        <v>10.100000000000001</v>
      </c>
      <c r="D58" s="180" t="s">
        <v>412</v>
      </c>
      <c r="E58" s="181">
        <v>0</v>
      </c>
      <c r="F58" s="181">
        <v>100</v>
      </c>
      <c r="G58" s="182">
        <v>0.01</v>
      </c>
      <c r="H58" s="8"/>
    </row>
    <row r="59" spans="1:8" ht="20" customHeight="1" x14ac:dyDescent="0.2">
      <c r="A59" s="19"/>
      <c r="B59" s="183" t="s">
        <v>482</v>
      </c>
      <c r="C59" s="176">
        <f t="shared" si="1"/>
        <v>0</v>
      </c>
      <c r="D59" s="180" t="s">
        <v>387</v>
      </c>
      <c r="E59" s="181">
        <v>0</v>
      </c>
      <c r="F59" s="181">
        <v>100</v>
      </c>
      <c r="G59" s="182">
        <v>0.01</v>
      </c>
      <c r="H59" s="8"/>
    </row>
    <row r="60" spans="1:8" ht="20" customHeight="1" x14ac:dyDescent="0.2">
      <c r="A60" s="19"/>
      <c r="B60" s="183" t="s">
        <v>108</v>
      </c>
      <c r="C60" s="176">
        <f t="shared" si="1"/>
        <v>0</v>
      </c>
      <c r="D60" s="180" t="s">
        <v>388</v>
      </c>
      <c r="E60" s="181">
        <v>0</v>
      </c>
      <c r="F60" s="181">
        <v>100</v>
      </c>
      <c r="G60" s="182">
        <v>0.01</v>
      </c>
      <c r="H60" s="8"/>
    </row>
    <row r="61" spans="1:8" ht="20" customHeight="1" x14ac:dyDescent="0.2">
      <c r="A61" s="19"/>
      <c r="B61" s="175" t="s">
        <v>78</v>
      </c>
      <c r="C61" s="176">
        <f t="shared" si="1"/>
        <v>20.5</v>
      </c>
      <c r="D61" s="180" t="s">
        <v>389</v>
      </c>
      <c r="E61" s="181">
        <v>0</v>
      </c>
      <c r="F61" s="181">
        <v>100</v>
      </c>
      <c r="G61" s="182">
        <v>0.01</v>
      </c>
      <c r="H61" s="8"/>
    </row>
    <row r="62" spans="1:8" ht="20" customHeight="1" x14ac:dyDescent="0.2">
      <c r="A62" s="19"/>
      <c r="B62" s="175" t="s">
        <v>109</v>
      </c>
      <c r="C62" s="176">
        <f t="shared" si="1"/>
        <v>33.6</v>
      </c>
      <c r="D62" s="180" t="s">
        <v>390</v>
      </c>
      <c r="E62" s="181">
        <v>0</v>
      </c>
      <c r="F62" s="181">
        <v>100</v>
      </c>
      <c r="G62" s="182">
        <v>0.01</v>
      </c>
      <c r="H62" s="8"/>
    </row>
    <row r="63" spans="1:8" ht="28" customHeight="1" x14ac:dyDescent="0.2">
      <c r="A63" s="19"/>
      <c r="B63" s="175" t="s">
        <v>110</v>
      </c>
      <c r="C63" s="176">
        <f t="shared" si="1"/>
        <v>8.4</v>
      </c>
      <c r="D63" s="180" t="s">
        <v>391</v>
      </c>
      <c r="E63" s="181">
        <v>0</v>
      </c>
      <c r="F63" s="181">
        <v>100</v>
      </c>
      <c r="G63" s="182">
        <v>0.01</v>
      </c>
      <c r="H63" s="8"/>
    </row>
    <row r="64" spans="1:8" ht="28" customHeight="1" x14ac:dyDescent="0.2">
      <c r="A64" s="19"/>
      <c r="B64" s="175" t="s">
        <v>570</v>
      </c>
      <c r="C64" s="176">
        <f t="shared" si="1"/>
        <v>2.4</v>
      </c>
      <c r="D64" s="180" t="s">
        <v>571</v>
      </c>
      <c r="E64" s="181">
        <v>0</v>
      </c>
      <c r="F64" s="181">
        <v>100</v>
      </c>
      <c r="G64" s="182">
        <v>0.01</v>
      </c>
      <c r="H64" s="8"/>
    </row>
    <row r="65" spans="1:8" ht="20" customHeight="1" x14ac:dyDescent="0.2">
      <c r="A65" s="19"/>
      <c r="B65" s="175" t="s">
        <v>82</v>
      </c>
      <c r="C65" s="176">
        <f t="shared" ref="C65" si="2">C15*100</f>
        <v>0.7</v>
      </c>
      <c r="D65" s="180" t="s">
        <v>443</v>
      </c>
      <c r="E65" s="181">
        <v>0</v>
      </c>
      <c r="F65" s="181">
        <v>100</v>
      </c>
      <c r="G65" s="182">
        <v>0.01</v>
      </c>
      <c r="H65" s="8"/>
    </row>
    <row r="66" spans="1:8" ht="20" customHeight="1" x14ac:dyDescent="0.2">
      <c r="A66" s="19"/>
      <c r="B66" s="175" t="s">
        <v>83</v>
      </c>
      <c r="C66" s="176">
        <f t="shared" ref="C66:C67" si="3">D16*100</f>
        <v>100</v>
      </c>
      <c r="D66" s="180" t="s">
        <v>105</v>
      </c>
      <c r="E66" s="181">
        <v>0</v>
      </c>
      <c r="F66" s="181">
        <v>100</v>
      </c>
      <c r="G66" s="182">
        <v>0.01</v>
      </c>
      <c r="H66" s="8"/>
    </row>
    <row r="67" spans="1:8" ht="20" customHeight="1" x14ac:dyDescent="0.2">
      <c r="A67" s="19"/>
      <c r="B67" s="175" t="s">
        <v>84</v>
      </c>
      <c r="C67" s="176">
        <f t="shared" si="3"/>
        <v>100</v>
      </c>
      <c r="D67" s="180" t="s">
        <v>106</v>
      </c>
      <c r="E67" s="181">
        <v>0</v>
      </c>
      <c r="F67" s="181">
        <v>100</v>
      </c>
      <c r="G67" s="182">
        <v>0.01</v>
      </c>
      <c r="H67" s="8"/>
    </row>
    <row r="68" spans="1:8" ht="20" customHeight="1" x14ac:dyDescent="0.2">
      <c r="A68" s="19"/>
      <c r="B68" s="175" t="s">
        <v>374</v>
      </c>
      <c r="C68" s="176">
        <f>C18*100</f>
        <v>24.5</v>
      </c>
      <c r="D68" s="184" t="s">
        <v>377</v>
      </c>
      <c r="E68" s="185">
        <v>0</v>
      </c>
      <c r="F68" s="185">
        <v>100</v>
      </c>
      <c r="G68" s="186">
        <v>0.01</v>
      </c>
      <c r="H68" s="8"/>
    </row>
    <row r="69" spans="1:8" ht="33.75" customHeight="1" x14ac:dyDescent="0.2">
      <c r="A69" s="19"/>
      <c r="H69" s="8"/>
    </row>
    <row r="70" spans="1:8" ht="33.75" customHeight="1" x14ac:dyDescent="0.2">
      <c r="A70" s="19"/>
      <c r="C70" s="159"/>
      <c r="H70" s="8"/>
    </row>
    <row r="71" spans="1:8" ht="33.75" customHeight="1" x14ac:dyDescent="0.2">
      <c r="A71" s="19"/>
      <c r="H71" s="8"/>
    </row>
    <row r="72" spans="1:8" ht="33.75" customHeight="1" x14ac:dyDescent="0.2">
      <c r="A72" s="19"/>
      <c r="H72" s="8"/>
    </row>
    <row r="73" spans="1:8" ht="33.75" customHeight="1" x14ac:dyDescent="0.2">
      <c r="A73" s="19"/>
      <c r="H73" s="8"/>
    </row>
    <row r="74" spans="1:8" ht="33.75" customHeight="1" x14ac:dyDescent="0.2">
      <c r="A74" s="19"/>
      <c r="H74" s="8"/>
    </row>
    <row r="75" spans="1:8" ht="33.75" customHeight="1" x14ac:dyDescent="0.2">
      <c r="A75" s="19"/>
      <c r="H75" s="8"/>
    </row>
    <row r="76" spans="1:8" ht="33.75" customHeight="1" x14ac:dyDescent="0.2">
      <c r="A76" s="19"/>
      <c r="H76" s="8"/>
    </row>
    <row r="77" spans="1:8" ht="33.75" customHeight="1" x14ac:dyDescent="0.2">
      <c r="A77" s="19"/>
      <c r="H77" s="8"/>
    </row>
    <row r="78" spans="1:8" ht="33.75" customHeight="1" x14ac:dyDescent="0.2">
      <c r="A78" s="19"/>
      <c r="H78" s="8"/>
    </row>
    <row r="79" spans="1:8" ht="33.75" customHeight="1" x14ac:dyDescent="0.2">
      <c r="A79" s="19"/>
      <c r="H79" s="8"/>
    </row>
    <row r="80" spans="1:8" ht="33.75" customHeight="1" x14ac:dyDescent="0.2">
      <c r="A80" s="19"/>
      <c r="H80" s="8"/>
    </row>
    <row r="81" spans="1:8" ht="33.75" customHeight="1" x14ac:dyDescent="0.2">
      <c r="A81" s="19"/>
      <c r="H81" s="8"/>
    </row>
    <row r="82" spans="1:8" ht="33.75" customHeight="1" x14ac:dyDescent="0.2">
      <c r="A82" s="19"/>
      <c r="H82" s="8"/>
    </row>
    <row r="83" spans="1:8" ht="33.75" customHeight="1" x14ac:dyDescent="0.2">
      <c r="A83" s="19"/>
      <c r="H83" s="8"/>
    </row>
    <row r="84" spans="1:8" ht="33.75" customHeight="1" x14ac:dyDescent="0.2">
      <c r="A84" s="19"/>
      <c r="H84" s="8"/>
    </row>
    <row r="85" spans="1:8" ht="33.75" customHeight="1" x14ac:dyDescent="0.2">
      <c r="A85" s="19"/>
      <c r="H85" s="8"/>
    </row>
    <row r="86" spans="1:8" ht="33.75" customHeight="1" x14ac:dyDescent="0.2">
      <c r="A86" s="19"/>
      <c r="H86" s="8"/>
    </row>
    <row r="87" spans="1:8" ht="33.75" customHeight="1" x14ac:dyDescent="0.2">
      <c r="A87" s="19"/>
      <c r="H87" s="8"/>
    </row>
    <row r="88" spans="1:8" ht="33.75" customHeight="1" x14ac:dyDescent="0.2">
      <c r="A88" s="19"/>
      <c r="H88" s="8"/>
    </row>
    <row r="89" spans="1:8" ht="33.75" customHeight="1" x14ac:dyDescent="0.2">
      <c r="A89" s="19"/>
      <c r="H89" s="8"/>
    </row>
    <row r="90" spans="1:8" ht="33.75" customHeight="1" x14ac:dyDescent="0.2">
      <c r="A90" s="19"/>
      <c r="H90" s="8"/>
    </row>
    <row r="91" spans="1:8" ht="33.75" customHeight="1" x14ac:dyDescent="0.2">
      <c r="A91" s="19"/>
      <c r="H91" s="8"/>
    </row>
    <row r="92" spans="1:8" ht="33.75" customHeight="1" x14ac:dyDescent="0.2">
      <c r="A92" s="19"/>
      <c r="H92" s="8"/>
    </row>
    <row r="93" spans="1:8" ht="33.75" customHeight="1" x14ac:dyDescent="0.2">
      <c r="A93" s="19"/>
      <c r="H93" s="8"/>
    </row>
    <row r="94" spans="1:8" ht="33.75" customHeight="1" x14ac:dyDescent="0.2">
      <c r="A94" s="19"/>
      <c r="H94" s="8"/>
    </row>
    <row r="95" spans="1:8" ht="33.75" customHeight="1" x14ac:dyDescent="0.2">
      <c r="A95" s="19"/>
      <c r="H95" s="8"/>
    </row>
    <row r="96" spans="1:8" ht="33.75" customHeight="1" x14ac:dyDescent="0.2">
      <c r="A96" s="19"/>
      <c r="H96" s="8"/>
    </row>
    <row r="97" spans="1:8" ht="33.75" customHeight="1" x14ac:dyDescent="0.2">
      <c r="A97" s="19"/>
      <c r="H97" s="8"/>
    </row>
    <row r="98" spans="1:8" ht="33.75" customHeight="1" x14ac:dyDescent="0.2">
      <c r="A98" s="19"/>
      <c r="H98" s="8"/>
    </row>
    <row r="99" spans="1:8" ht="33.75" customHeight="1" x14ac:dyDescent="0.2">
      <c r="A99" s="19"/>
      <c r="H99" s="8"/>
    </row>
    <row r="100" spans="1:8" ht="33.75" customHeight="1" x14ac:dyDescent="0.2">
      <c r="A100" s="19"/>
      <c r="H100" s="8"/>
    </row>
    <row r="101" spans="1:8" ht="33.75" customHeight="1" x14ac:dyDescent="0.2">
      <c r="A101" s="19"/>
      <c r="H101" s="8"/>
    </row>
    <row r="102" spans="1:8" ht="33.75" customHeight="1" x14ac:dyDescent="0.2">
      <c r="A102" s="19"/>
      <c r="H102" s="8"/>
    </row>
    <row r="103" spans="1:8" ht="33.75" customHeight="1" x14ac:dyDescent="0.2">
      <c r="A103" s="19"/>
      <c r="H103" s="8"/>
    </row>
    <row r="104" spans="1:8" ht="33.75" customHeight="1" x14ac:dyDescent="0.2">
      <c r="A104" s="19"/>
      <c r="H104" s="8"/>
    </row>
    <row r="105" spans="1:8" ht="33.75" customHeight="1" x14ac:dyDescent="0.2">
      <c r="A105" s="19"/>
      <c r="H105" s="8"/>
    </row>
    <row r="106" spans="1:8" ht="33.75" customHeight="1" x14ac:dyDescent="0.2">
      <c r="A106" s="19"/>
      <c r="H106" s="8"/>
    </row>
    <row r="107" spans="1:8" ht="33.75" customHeight="1" x14ac:dyDescent="0.2">
      <c r="A107" s="19"/>
      <c r="H107" s="8"/>
    </row>
    <row r="108" spans="1:8" ht="33.75" customHeight="1" x14ac:dyDescent="0.2">
      <c r="A108" s="19"/>
      <c r="H108" s="8"/>
    </row>
    <row r="109" spans="1:8" ht="33.75" customHeight="1" x14ac:dyDescent="0.2">
      <c r="A109" s="19"/>
      <c r="H109" s="8"/>
    </row>
    <row r="110" spans="1:8" ht="33.75" customHeight="1" x14ac:dyDescent="0.2">
      <c r="A110" s="19"/>
      <c r="H110" s="8"/>
    </row>
    <row r="111" spans="1:8" ht="33.75" customHeight="1" x14ac:dyDescent="0.2">
      <c r="A111" s="19"/>
      <c r="H111" s="8"/>
    </row>
    <row r="112" spans="1:8" ht="33.75" customHeight="1" x14ac:dyDescent="0.2">
      <c r="A112" s="19"/>
      <c r="H112" s="8"/>
    </row>
    <row r="113" spans="1:8" ht="33.75" customHeight="1" x14ac:dyDescent="0.2">
      <c r="A113" s="19"/>
      <c r="H113" s="8"/>
    </row>
    <row r="114" spans="1:8" ht="33.75" customHeight="1" x14ac:dyDescent="0.2">
      <c r="A114" s="19"/>
      <c r="H114" s="8"/>
    </row>
    <row r="115" spans="1:8" ht="33.75" customHeight="1" x14ac:dyDescent="0.2">
      <c r="A115" s="19"/>
      <c r="H115" s="8"/>
    </row>
    <row r="116" spans="1:8" ht="33.75" customHeight="1" x14ac:dyDescent="0.2">
      <c r="A116" s="19"/>
      <c r="H116" s="8"/>
    </row>
    <row r="117" spans="1:8" ht="33.75" customHeight="1" x14ac:dyDescent="0.2">
      <c r="A117" s="19"/>
      <c r="H117" s="8"/>
    </row>
    <row r="118" spans="1:8" ht="33.75" customHeight="1" x14ac:dyDescent="0.2">
      <c r="A118" s="19"/>
      <c r="H118" s="8"/>
    </row>
    <row r="119" spans="1:8" ht="33.75" customHeight="1" x14ac:dyDescent="0.2">
      <c r="A119" s="19"/>
      <c r="H119" s="8"/>
    </row>
    <row r="120" spans="1:8" ht="33.75" customHeight="1" x14ac:dyDescent="0.2">
      <c r="A120" s="19"/>
      <c r="H120" s="8"/>
    </row>
    <row r="121" spans="1:8" ht="33.75" customHeight="1" x14ac:dyDescent="0.2">
      <c r="A121" s="19"/>
      <c r="H121" s="8"/>
    </row>
    <row r="122" spans="1:8" ht="33.75" customHeight="1" x14ac:dyDescent="0.2">
      <c r="A122" s="19"/>
      <c r="H122" s="8"/>
    </row>
    <row r="123" spans="1:8" ht="33.75" customHeight="1" x14ac:dyDescent="0.2">
      <c r="A123" s="19"/>
      <c r="H123" s="8"/>
    </row>
    <row r="124" spans="1:8" ht="33.75" customHeight="1" x14ac:dyDescent="0.2">
      <c r="A124" s="19"/>
      <c r="H124" s="8"/>
    </row>
    <row r="125" spans="1:8" ht="33.75" customHeight="1" x14ac:dyDescent="0.2">
      <c r="A125" s="19"/>
      <c r="H125" s="8"/>
    </row>
    <row r="126" spans="1:8" ht="33.75" customHeight="1" x14ac:dyDescent="0.2">
      <c r="A126" s="19"/>
      <c r="H126" s="8"/>
    </row>
    <row r="127" spans="1:8" ht="33.75" customHeight="1" x14ac:dyDescent="0.2">
      <c r="A127" s="19"/>
      <c r="H127" s="8"/>
    </row>
    <row r="128" spans="1:8" ht="33.75" customHeight="1" x14ac:dyDescent="0.2">
      <c r="A128" s="19"/>
      <c r="H128" s="8"/>
    </row>
    <row r="129" spans="1:8" ht="33.75" customHeight="1" x14ac:dyDescent="0.2">
      <c r="A129" s="19"/>
      <c r="H129" s="8"/>
    </row>
    <row r="130" spans="1:8" ht="33.75" customHeight="1" x14ac:dyDescent="0.2">
      <c r="A130" s="19"/>
      <c r="H130" s="8"/>
    </row>
    <row r="131" spans="1:8" ht="33.75" customHeight="1" x14ac:dyDescent="0.2">
      <c r="A131" s="19"/>
      <c r="H131" s="8"/>
    </row>
    <row r="132" spans="1:8" ht="33.75" customHeight="1" x14ac:dyDescent="0.2">
      <c r="A132" s="19"/>
      <c r="H132" s="8"/>
    </row>
    <row r="133" spans="1:8" ht="33.75" customHeight="1" x14ac:dyDescent="0.2">
      <c r="A133" s="19"/>
      <c r="H133" s="8"/>
    </row>
    <row r="134" spans="1:8" ht="33.75" customHeight="1" x14ac:dyDescent="0.2">
      <c r="A134" s="19"/>
      <c r="H134" s="8"/>
    </row>
    <row r="135" spans="1:8" ht="33.75" customHeight="1" x14ac:dyDescent="0.2">
      <c r="A135" s="19"/>
      <c r="H135" s="8"/>
    </row>
    <row r="136" spans="1:8" ht="33.75" customHeight="1" x14ac:dyDescent="0.2">
      <c r="A136" s="19"/>
      <c r="H136" s="8"/>
    </row>
    <row r="137" spans="1:8" ht="33.75" customHeight="1" x14ac:dyDescent="0.2">
      <c r="A137" s="19"/>
      <c r="H137" s="8"/>
    </row>
    <row r="138" spans="1:8" ht="33.75" customHeight="1" x14ac:dyDescent="0.2">
      <c r="A138" s="19"/>
      <c r="H138" s="8"/>
    </row>
    <row r="139" spans="1:8" ht="33.75" customHeight="1" x14ac:dyDescent="0.2">
      <c r="A139" s="19"/>
      <c r="H139" s="8"/>
    </row>
    <row r="140" spans="1:8" ht="33.75" customHeight="1" x14ac:dyDescent="0.2">
      <c r="A140" s="19"/>
      <c r="H140" s="8"/>
    </row>
    <row r="141" spans="1:8" ht="33.75" customHeight="1" x14ac:dyDescent="0.2">
      <c r="A141" s="19"/>
      <c r="H141" s="8"/>
    </row>
    <row r="142" spans="1:8" ht="33.75" customHeight="1" x14ac:dyDescent="0.2">
      <c r="A142" s="19"/>
      <c r="H142" s="8"/>
    </row>
    <row r="143" spans="1:8" ht="33.75" customHeight="1" x14ac:dyDescent="0.2">
      <c r="A143" s="19"/>
      <c r="H143" s="8"/>
    </row>
    <row r="144" spans="1:8" ht="33.75" customHeight="1" x14ac:dyDescent="0.2">
      <c r="A144" s="19"/>
      <c r="H144" s="8"/>
    </row>
    <row r="145" spans="1:8" ht="33.75" customHeight="1" x14ac:dyDescent="0.2">
      <c r="A145" s="19"/>
      <c r="H145" s="8"/>
    </row>
    <row r="146" spans="1:8" ht="33.75" customHeight="1" x14ac:dyDescent="0.2">
      <c r="A146" s="19"/>
      <c r="H146" s="8"/>
    </row>
    <row r="147" spans="1:8" ht="33.75" customHeight="1" x14ac:dyDescent="0.2">
      <c r="A147" s="19"/>
      <c r="H147" s="8"/>
    </row>
    <row r="148" spans="1:8" ht="33.75" customHeight="1" x14ac:dyDescent="0.2">
      <c r="A148" s="19"/>
      <c r="H148" s="8"/>
    </row>
    <row r="149" spans="1:8" ht="33.75" customHeight="1" x14ac:dyDescent="0.2">
      <c r="A149" s="19"/>
      <c r="H149" s="8"/>
    </row>
    <row r="150" spans="1:8" ht="33.75" customHeight="1" x14ac:dyDescent="0.2">
      <c r="A150" s="19"/>
      <c r="H150" s="8"/>
    </row>
    <row r="151" spans="1:8" ht="33.75" customHeight="1" x14ac:dyDescent="0.2">
      <c r="A151" s="19"/>
      <c r="H151" s="8"/>
    </row>
    <row r="152" spans="1:8" ht="33.75" customHeight="1" x14ac:dyDescent="0.2">
      <c r="A152" s="19"/>
      <c r="H152" s="8"/>
    </row>
    <row r="153" spans="1:8" ht="33.75" customHeight="1" x14ac:dyDescent="0.2">
      <c r="A153" s="19"/>
      <c r="H153" s="8"/>
    </row>
    <row r="154" spans="1:8" ht="33.75" customHeight="1" x14ac:dyDescent="0.2">
      <c r="A154" s="19"/>
      <c r="H154" s="8"/>
    </row>
    <row r="155" spans="1:8" ht="33.75" customHeight="1" x14ac:dyDescent="0.2">
      <c r="A155" s="19"/>
      <c r="H155" s="8"/>
    </row>
    <row r="156" spans="1:8" ht="33.75" customHeight="1" x14ac:dyDescent="0.2">
      <c r="A156" s="19"/>
      <c r="H156" s="8"/>
    </row>
    <row r="157" spans="1:8" ht="33.75" customHeight="1" x14ac:dyDescent="0.2">
      <c r="A157" s="19"/>
      <c r="H157" s="8"/>
    </row>
    <row r="158" spans="1:8" ht="33.75" customHeight="1" x14ac:dyDescent="0.2">
      <c r="A158" s="19"/>
      <c r="H158" s="8"/>
    </row>
    <row r="159" spans="1:8" ht="33.75" customHeight="1" x14ac:dyDescent="0.2">
      <c r="A159" s="19"/>
      <c r="H159" s="8"/>
    </row>
    <row r="160" spans="1:8" ht="33.75" customHeight="1" x14ac:dyDescent="0.2">
      <c r="A160" s="19"/>
      <c r="H160" s="8"/>
    </row>
    <row r="161" spans="1:8" ht="33.75" customHeight="1" x14ac:dyDescent="0.2">
      <c r="A161" s="19"/>
      <c r="H161" s="8"/>
    </row>
    <row r="162" spans="1:8" ht="33.75" customHeight="1" x14ac:dyDescent="0.2">
      <c r="A162" s="19"/>
      <c r="H162" s="8"/>
    </row>
    <row r="163" spans="1:8" ht="33.75" customHeight="1" x14ac:dyDescent="0.2">
      <c r="A163" s="19"/>
      <c r="H163" s="8"/>
    </row>
    <row r="164" spans="1:8" ht="33.75" customHeight="1" x14ac:dyDescent="0.2">
      <c r="A164" s="19"/>
      <c r="H164" s="8"/>
    </row>
    <row r="165" spans="1:8" ht="33.75" customHeight="1" x14ac:dyDescent="0.2">
      <c r="A165" s="19"/>
      <c r="H165" s="8"/>
    </row>
    <row r="166" spans="1:8" ht="33.75" customHeight="1" x14ac:dyDescent="0.2">
      <c r="A166" s="19"/>
      <c r="H166" s="8"/>
    </row>
    <row r="167" spans="1:8" ht="33.75" customHeight="1" x14ac:dyDescent="0.2">
      <c r="A167" s="19"/>
      <c r="H167" s="8"/>
    </row>
    <row r="168" spans="1:8" ht="33.75" customHeight="1" x14ac:dyDescent="0.2">
      <c r="A168" s="19"/>
      <c r="H168" s="8"/>
    </row>
    <row r="169" spans="1:8" ht="33.75" customHeight="1" x14ac:dyDescent="0.2">
      <c r="A169" s="19"/>
      <c r="H169" s="8"/>
    </row>
    <row r="170" spans="1:8" ht="33.75" customHeight="1" x14ac:dyDescent="0.2">
      <c r="A170" s="19"/>
      <c r="H170" s="8"/>
    </row>
    <row r="171" spans="1:8" ht="33.75" customHeight="1" x14ac:dyDescent="0.2">
      <c r="A171" s="19"/>
      <c r="H171" s="8"/>
    </row>
    <row r="172" spans="1:8" ht="33.75" customHeight="1" x14ac:dyDescent="0.2">
      <c r="A172" s="19"/>
      <c r="H172" s="8"/>
    </row>
    <row r="173" spans="1:8" ht="33.75" customHeight="1" x14ac:dyDescent="0.2">
      <c r="A173" s="19"/>
      <c r="H173" s="8"/>
    </row>
    <row r="174" spans="1:8" ht="33.75" customHeight="1" x14ac:dyDescent="0.2">
      <c r="A174" s="19"/>
      <c r="H174" s="8"/>
    </row>
    <row r="175" spans="1:8" ht="33.75" customHeight="1" x14ac:dyDescent="0.2">
      <c r="A175" s="19"/>
      <c r="H175" s="8"/>
    </row>
    <row r="176" spans="1:8" ht="33.75" customHeight="1" x14ac:dyDescent="0.2">
      <c r="A176" s="19"/>
      <c r="H176" s="8"/>
    </row>
    <row r="177" spans="1:8" ht="33.75" customHeight="1" x14ac:dyDescent="0.2">
      <c r="A177" s="19"/>
      <c r="H177" s="8"/>
    </row>
    <row r="178" spans="1:8" ht="33.75" customHeight="1" x14ac:dyDescent="0.2">
      <c r="A178" s="19"/>
      <c r="H178" s="8"/>
    </row>
    <row r="179" spans="1:8" ht="33.75" customHeight="1" x14ac:dyDescent="0.2">
      <c r="A179" s="19"/>
      <c r="H179" s="8"/>
    </row>
    <row r="180" spans="1:8" ht="33.75" customHeight="1" x14ac:dyDescent="0.2">
      <c r="A180" s="19"/>
      <c r="H180" s="8"/>
    </row>
    <row r="181" spans="1:8" ht="33.75" customHeight="1" x14ac:dyDescent="0.2">
      <c r="A181" s="19"/>
      <c r="H181" s="8"/>
    </row>
    <row r="182" spans="1:8" ht="33.75" customHeight="1" x14ac:dyDescent="0.2">
      <c r="A182" s="19"/>
      <c r="H182" s="8"/>
    </row>
    <row r="183" spans="1:8" ht="33.75" customHeight="1" x14ac:dyDescent="0.2">
      <c r="A183" s="19"/>
      <c r="H183" s="8"/>
    </row>
    <row r="184" spans="1:8" ht="33.75" customHeight="1" x14ac:dyDescent="0.2">
      <c r="A184" s="19"/>
      <c r="H184" s="8"/>
    </row>
    <row r="185" spans="1:8" ht="33.75" customHeight="1" x14ac:dyDescent="0.2">
      <c r="A185" s="19"/>
      <c r="H185" s="8"/>
    </row>
    <row r="186" spans="1:8" ht="33.75" customHeight="1" x14ac:dyDescent="0.2">
      <c r="A186" s="19"/>
      <c r="H186" s="8"/>
    </row>
    <row r="187" spans="1:8" ht="33.75" customHeight="1" x14ac:dyDescent="0.2">
      <c r="A187" s="19"/>
      <c r="H187" s="8"/>
    </row>
    <row r="188" spans="1:8" ht="33.75" customHeight="1" x14ac:dyDescent="0.2">
      <c r="A188" s="19"/>
      <c r="H188" s="8"/>
    </row>
    <row r="189" spans="1:8" ht="33.75" customHeight="1" x14ac:dyDescent="0.2">
      <c r="A189" s="19"/>
      <c r="H189" s="8"/>
    </row>
    <row r="190" spans="1:8" ht="33.75" customHeight="1" x14ac:dyDescent="0.2">
      <c r="A190" s="19"/>
      <c r="H190" s="8"/>
    </row>
    <row r="191" spans="1:8" ht="33.75" customHeight="1" x14ac:dyDescent="0.2">
      <c r="A191" s="19"/>
      <c r="H191" s="8"/>
    </row>
    <row r="192" spans="1:8" ht="33.75" customHeight="1" x14ac:dyDescent="0.2">
      <c r="A192" s="19"/>
      <c r="H192" s="8"/>
    </row>
    <row r="193" spans="1:8" ht="33.75" customHeight="1" x14ac:dyDescent="0.2">
      <c r="A193" s="19"/>
      <c r="H193" s="8"/>
    </row>
    <row r="194" spans="1:8" ht="33.75" customHeight="1" x14ac:dyDescent="0.2">
      <c r="A194" s="19"/>
      <c r="H194" s="8"/>
    </row>
    <row r="195" spans="1:8" ht="33.75" customHeight="1" x14ac:dyDescent="0.2">
      <c r="A195" s="19"/>
      <c r="H195" s="8"/>
    </row>
    <row r="196" spans="1:8" ht="33.75" customHeight="1" x14ac:dyDescent="0.2">
      <c r="A196" s="19"/>
      <c r="H196" s="8"/>
    </row>
    <row r="197" spans="1:8" ht="33.75" customHeight="1" x14ac:dyDescent="0.2">
      <c r="A197" s="19"/>
      <c r="H197" s="8"/>
    </row>
    <row r="198" spans="1:8" ht="33.75" customHeight="1" x14ac:dyDescent="0.2">
      <c r="A198" s="19"/>
      <c r="H198" s="8"/>
    </row>
    <row r="199" spans="1:8" ht="33.75" customHeight="1" x14ac:dyDescent="0.2">
      <c r="A199" s="19"/>
      <c r="H199" s="8"/>
    </row>
    <row r="200" spans="1:8" ht="33.75" customHeight="1" x14ac:dyDescent="0.2">
      <c r="A200" s="19"/>
      <c r="H200" s="8"/>
    </row>
    <row r="201" spans="1:8" ht="33.75" customHeight="1" x14ac:dyDescent="0.2">
      <c r="A201" s="19"/>
      <c r="H201" s="8"/>
    </row>
    <row r="202" spans="1:8" ht="33.75" customHeight="1" x14ac:dyDescent="0.2">
      <c r="A202" s="19"/>
      <c r="H202" s="8"/>
    </row>
    <row r="203" spans="1:8" ht="33.75" customHeight="1" x14ac:dyDescent="0.2">
      <c r="A203" s="19"/>
      <c r="H203" s="8"/>
    </row>
    <row r="204" spans="1:8" ht="33.75" customHeight="1" x14ac:dyDescent="0.2">
      <c r="A204" s="19"/>
      <c r="H204" s="8"/>
    </row>
    <row r="205" spans="1:8" ht="33.75" customHeight="1" x14ac:dyDescent="0.2">
      <c r="A205" s="19"/>
      <c r="H205" s="8"/>
    </row>
    <row r="206" spans="1:8" ht="33.75" customHeight="1" x14ac:dyDescent="0.2">
      <c r="A206" s="19"/>
      <c r="H206" s="8"/>
    </row>
    <row r="207" spans="1:8" ht="33.75" customHeight="1" x14ac:dyDescent="0.2">
      <c r="A207" s="19"/>
      <c r="H207" s="8"/>
    </row>
    <row r="208" spans="1:8" ht="33.75" customHeight="1" x14ac:dyDescent="0.2">
      <c r="A208" s="19"/>
      <c r="H208" s="8"/>
    </row>
    <row r="209" spans="1:8" ht="33.75" customHeight="1" x14ac:dyDescent="0.2">
      <c r="A209" s="19"/>
      <c r="H209" s="8"/>
    </row>
    <row r="210" spans="1:8" ht="33.75" customHeight="1" x14ac:dyDescent="0.2">
      <c r="A210" s="19"/>
      <c r="H210" s="8"/>
    </row>
    <row r="211" spans="1:8" ht="33.75" customHeight="1" x14ac:dyDescent="0.2">
      <c r="A211" s="19"/>
      <c r="H211" s="8"/>
    </row>
    <row r="212" spans="1:8" ht="33.75" customHeight="1" x14ac:dyDescent="0.2">
      <c r="A212" s="19"/>
      <c r="H212" s="8"/>
    </row>
    <row r="213" spans="1:8" ht="33.75" customHeight="1" x14ac:dyDescent="0.2">
      <c r="A213" s="19"/>
      <c r="H213" s="8"/>
    </row>
    <row r="214" spans="1:8" ht="33.75" customHeight="1" x14ac:dyDescent="0.2">
      <c r="A214" s="19"/>
      <c r="H214" s="8"/>
    </row>
    <row r="215" spans="1:8" ht="33.75" customHeight="1" x14ac:dyDescent="0.2">
      <c r="A215" s="19"/>
      <c r="H215" s="8"/>
    </row>
    <row r="216" spans="1:8" ht="33.75" customHeight="1" x14ac:dyDescent="0.2">
      <c r="A216" s="19"/>
      <c r="H216" s="8"/>
    </row>
    <row r="217" spans="1:8" ht="33.75" customHeight="1" x14ac:dyDescent="0.2">
      <c r="A217" s="19"/>
      <c r="H217" s="8"/>
    </row>
    <row r="218" spans="1:8" ht="33.75" customHeight="1" x14ac:dyDescent="0.2">
      <c r="A218" s="19"/>
      <c r="H218" s="8"/>
    </row>
    <row r="219" spans="1:8" ht="33.75" customHeight="1" x14ac:dyDescent="0.2">
      <c r="A219" s="19"/>
      <c r="H219" s="8"/>
    </row>
    <row r="220" spans="1:8" ht="33.75" customHeight="1" x14ac:dyDescent="0.2">
      <c r="A220" s="19"/>
      <c r="H220" s="8"/>
    </row>
    <row r="221" spans="1:8" ht="33.75" customHeight="1" x14ac:dyDescent="0.2">
      <c r="A221" s="19"/>
      <c r="H221" s="8"/>
    </row>
    <row r="222" spans="1:8" ht="33.75" customHeight="1" x14ac:dyDescent="0.2">
      <c r="A222" s="19"/>
      <c r="H222" s="8"/>
    </row>
    <row r="223" spans="1:8" ht="33.75" customHeight="1" x14ac:dyDescent="0.2">
      <c r="A223" s="19"/>
      <c r="H223" s="8"/>
    </row>
    <row r="224" spans="1:8" ht="33.75" customHeight="1" x14ac:dyDescent="0.2">
      <c r="A224" s="19"/>
      <c r="H224" s="8"/>
    </row>
    <row r="225" spans="1:8" ht="33.75" customHeight="1" x14ac:dyDescent="0.2">
      <c r="A225" s="19"/>
      <c r="H225" s="8"/>
    </row>
    <row r="226" spans="1:8" ht="33.75" customHeight="1" x14ac:dyDescent="0.2">
      <c r="A226" s="19"/>
      <c r="H226" s="8"/>
    </row>
    <row r="227" spans="1:8" ht="33.75" customHeight="1" x14ac:dyDescent="0.2">
      <c r="A227" s="19"/>
      <c r="H227" s="8"/>
    </row>
    <row r="228" spans="1:8" ht="33.75" customHeight="1" x14ac:dyDescent="0.2">
      <c r="A228" s="19"/>
      <c r="H228" s="8"/>
    </row>
    <row r="229" spans="1:8" ht="33.75" customHeight="1" x14ac:dyDescent="0.2">
      <c r="A229" s="19"/>
      <c r="H229" s="8"/>
    </row>
    <row r="230" spans="1:8" ht="33.75" customHeight="1" x14ac:dyDescent="0.2">
      <c r="A230" s="19"/>
      <c r="H230" s="8"/>
    </row>
    <row r="231" spans="1:8" ht="33.75" customHeight="1" x14ac:dyDescent="0.2">
      <c r="A231" s="19"/>
      <c r="H231" s="8"/>
    </row>
    <row r="232" spans="1:8" ht="33.75" customHeight="1" x14ac:dyDescent="0.2">
      <c r="A232" s="19"/>
      <c r="H232" s="8"/>
    </row>
    <row r="233" spans="1:8" ht="33.75" customHeight="1" x14ac:dyDescent="0.2">
      <c r="A233" s="19"/>
      <c r="H233" s="8"/>
    </row>
    <row r="234" spans="1:8" ht="33.75" customHeight="1" x14ac:dyDescent="0.2">
      <c r="A234" s="19"/>
      <c r="H234" s="8"/>
    </row>
    <row r="235" spans="1:8" ht="33.75" customHeight="1" x14ac:dyDescent="0.2">
      <c r="A235" s="19"/>
      <c r="H235" s="8"/>
    </row>
    <row r="236" spans="1:8" ht="33.75" customHeight="1" x14ac:dyDescent="0.2">
      <c r="A236" s="19"/>
      <c r="H236" s="8"/>
    </row>
    <row r="237" spans="1:8" ht="33.75" customHeight="1" x14ac:dyDescent="0.2">
      <c r="A237" s="19"/>
      <c r="H237" s="8"/>
    </row>
    <row r="238" spans="1:8" ht="33.75" customHeight="1" x14ac:dyDescent="0.2">
      <c r="A238" s="19"/>
      <c r="H238" s="8"/>
    </row>
    <row r="239" spans="1:8" ht="33.75" customHeight="1" x14ac:dyDescent="0.2">
      <c r="A239" s="19"/>
      <c r="H239" s="8"/>
    </row>
    <row r="240" spans="1:8" ht="33.75" customHeight="1" x14ac:dyDescent="0.2">
      <c r="A240" s="19"/>
      <c r="H240" s="8"/>
    </row>
    <row r="241" spans="1:8" ht="33.75" customHeight="1" x14ac:dyDescent="0.2">
      <c r="A241" s="19"/>
      <c r="H241" s="8"/>
    </row>
    <row r="242" spans="1:8" ht="33.75" customHeight="1" x14ac:dyDescent="0.2">
      <c r="A242" s="19"/>
      <c r="H242" s="8"/>
    </row>
    <row r="243" spans="1:8" ht="33.75" customHeight="1" x14ac:dyDescent="0.2">
      <c r="A243" s="19"/>
      <c r="H243" s="8"/>
    </row>
    <row r="244" spans="1:8" ht="33.75" customHeight="1" x14ac:dyDescent="0.2">
      <c r="A244" s="19"/>
      <c r="H244" s="8"/>
    </row>
    <row r="245" spans="1:8" ht="33.75" customHeight="1" x14ac:dyDescent="0.2">
      <c r="A245" s="19"/>
      <c r="H245" s="8"/>
    </row>
    <row r="246" spans="1:8" ht="33.75" customHeight="1" x14ac:dyDescent="0.2">
      <c r="A246" s="19"/>
      <c r="H246" s="8"/>
    </row>
    <row r="247" spans="1:8" ht="33.75" customHeight="1" x14ac:dyDescent="0.2">
      <c r="A247" s="19"/>
      <c r="H247" s="8"/>
    </row>
    <row r="248" spans="1:8" ht="33.75" customHeight="1" x14ac:dyDescent="0.2">
      <c r="A248" s="19"/>
      <c r="H248" s="8"/>
    </row>
    <row r="249" spans="1:8" ht="33.75" customHeight="1" x14ac:dyDescent="0.2">
      <c r="A249" s="19"/>
      <c r="H249" s="8"/>
    </row>
    <row r="250" spans="1:8" ht="33.75" customHeight="1" x14ac:dyDescent="0.2">
      <c r="A250" s="19"/>
      <c r="H250" s="8"/>
    </row>
    <row r="251" spans="1:8" ht="33.75" customHeight="1" x14ac:dyDescent="0.2">
      <c r="A251" s="19"/>
      <c r="H251" s="8"/>
    </row>
    <row r="252" spans="1:8" ht="33.75" customHeight="1" x14ac:dyDescent="0.2">
      <c r="A252" s="19"/>
      <c r="H252" s="8"/>
    </row>
    <row r="253" spans="1:8" ht="33.75" customHeight="1" x14ac:dyDescent="0.2">
      <c r="A253" s="19"/>
      <c r="H253" s="8"/>
    </row>
    <row r="254" spans="1:8" ht="33.75" customHeight="1" x14ac:dyDescent="0.2">
      <c r="A254" s="19"/>
      <c r="H254" s="8"/>
    </row>
    <row r="255" spans="1:8" ht="33.75" customHeight="1" x14ac:dyDescent="0.2">
      <c r="A255" s="19"/>
      <c r="H255" s="8"/>
    </row>
    <row r="256" spans="1:8" ht="33.75" customHeight="1" x14ac:dyDescent="0.2">
      <c r="A256" s="19"/>
      <c r="H256" s="8"/>
    </row>
    <row r="257" spans="1:8" ht="33.75" customHeight="1" x14ac:dyDescent="0.2">
      <c r="A257" s="19"/>
      <c r="H257" s="8"/>
    </row>
    <row r="258" spans="1:8" ht="33.75" customHeight="1" x14ac:dyDescent="0.2">
      <c r="A258" s="19"/>
      <c r="H258" s="8"/>
    </row>
    <row r="259" spans="1:8" ht="33.75" customHeight="1" x14ac:dyDescent="0.2">
      <c r="A259" s="19"/>
      <c r="H259" s="8"/>
    </row>
    <row r="260" spans="1:8" ht="33.75" customHeight="1" x14ac:dyDescent="0.2">
      <c r="A260" s="19"/>
      <c r="H260" s="8"/>
    </row>
    <row r="261" spans="1:8" ht="33.75" customHeight="1" x14ac:dyDescent="0.2">
      <c r="A261" s="19"/>
      <c r="H261" s="8"/>
    </row>
    <row r="262" spans="1:8" ht="33.75" customHeight="1" x14ac:dyDescent="0.2">
      <c r="A262" s="19"/>
      <c r="H262" s="8"/>
    </row>
    <row r="263" spans="1:8" ht="33.75" customHeight="1" x14ac:dyDescent="0.2">
      <c r="A263" s="19"/>
      <c r="H263" s="8"/>
    </row>
    <row r="264" spans="1:8" ht="33.75" customHeight="1" x14ac:dyDescent="0.2">
      <c r="A264" s="19"/>
      <c r="H264" s="8"/>
    </row>
    <row r="265" spans="1:8" ht="33.75" customHeight="1" x14ac:dyDescent="0.2">
      <c r="A265" s="19"/>
      <c r="H265" s="8"/>
    </row>
    <row r="266" spans="1:8" ht="33.75" customHeight="1" x14ac:dyDescent="0.2">
      <c r="A266" s="19"/>
      <c r="H266" s="8"/>
    </row>
    <row r="267" spans="1:8" ht="33.75" customHeight="1" x14ac:dyDescent="0.2">
      <c r="A267" s="19"/>
      <c r="H267" s="8"/>
    </row>
    <row r="268" spans="1:8" ht="15.75" customHeight="1" x14ac:dyDescent="0.2"/>
    <row r="269" spans="1:8" ht="15.75" customHeight="1" x14ac:dyDescent="0.2"/>
    <row r="270" spans="1:8" ht="15.75" customHeight="1" x14ac:dyDescent="0.2"/>
    <row r="271" spans="1:8" ht="15.75" customHeight="1" x14ac:dyDescent="0.2"/>
    <row r="272" spans="1:8"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row r="1001" ht="15.75" customHeight="1" x14ac:dyDescent="0.2"/>
    <row r="1002" ht="15.75" customHeight="1" x14ac:dyDescent="0.2"/>
    <row r="1003" ht="15.75" customHeight="1" x14ac:dyDescent="0.2"/>
    <row r="1004" ht="15.75" customHeight="1" x14ac:dyDescent="0.2"/>
    <row r="1005" ht="15.75" customHeight="1" x14ac:dyDescent="0.2"/>
    <row r="1006" ht="15.75" customHeight="1" x14ac:dyDescent="0.2"/>
    <row r="1007" ht="15.75" customHeight="1" x14ac:dyDescent="0.2"/>
    <row r="1008" ht="15.75" customHeight="1" x14ac:dyDescent="0.2"/>
    <row r="1009" ht="15.75" customHeight="1" x14ac:dyDescent="0.2"/>
    <row r="1010" ht="15.75" customHeight="1" x14ac:dyDescent="0.2"/>
    <row r="1011" ht="15.75" customHeight="1" x14ac:dyDescent="0.2"/>
    <row r="1012" ht="15.75" customHeight="1" x14ac:dyDescent="0.2"/>
    <row r="1013" ht="15.75" customHeight="1" x14ac:dyDescent="0.2"/>
    <row r="1014" ht="15.75" customHeight="1" x14ac:dyDescent="0.2"/>
    <row r="1015" ht="15.75" customHeight="1" x14ac:dyDescent="0.2"/>
    <row r="1016" ht="15.75" customHeight="1" x14ac:dyDescent="0.2"/>
    <row r="1017" ht="15.75" customHeight="1" x14ac:dyDescent="0.2"/>
    <row r="1018" ht="15.75" customHeight="1" x14ac:dyDescent="0.2"/>
    <row r="1019" ht="15.75" customHeight="1" x14ac:dyDescent="0.2"/>
  </sheetData>
  <mergeCells count="1">
    <mergeCell ref="A4:A15"/>
  </mergeCells>
  <pageMargins left="0.7" right="0.7" top="0.75" bottom="0.75" header="0" footer="0"/>
  <pageSetup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H1019"/>
  <sheetViews>
    <sheetView topLeftCell="A26" zoomScale="125" workbookViewId="0">
      <selection activeCell="A41" sqref="A41:XFD41"/>
    </sheetView>
  </sheetViews>
  <sheetFormatPr baseColWidth="10" defaultColWidth="14.5" defaultRowHeight="15" customHeight="1" x14ac:dyDescent="0.2"/>
  <cols>
    <col min="1" max="1" width="9.83203125" customWidth="1"/>
    <col min="2" max="2" width="61.83203125" customWidth="1"/>
    <col min="3" max="3" width="21.33203125" customWidth="1"/>
    <col min="4" max="4" width="28" customWidth="1"/>
    <col min="5" max="5" width="5.6640625" customWidth="1"/>
    <col min="6" max="6" width="6.33203125" customWidth="1"/>
    <col min="7" max="7" width="5.5" customWidth="1"/>
    <col min="8" max="8" width="74.1640625" customWidth="1"/>
  </cols>
  <sheetData>
    <row r="1" spans="1:8" ht="27" customHeight="1" x14ac:dyDescent="0.2">
      <c r="A1" s="116"/>
      <c r="B1" s="102" t="s">
        <v>127</v>
      </c>
      <c r="C1" s="28"/>
      <c r="H1" s="8"/>
    </row>
    <row r="2" spans="1:8" ht="63.75" customHeight="1" x14ac:dyDescent="0.2">
      <c r="A2" s="225"/>
      <c r="B2" s="254" t="s">
        <v>493</v>
      </c>
      <c r="C2" s="255" t="s">
        <v>495</v>
      </c>
      <c r="D2" s="256"/>
      <c r="H2" s="8"/>
    </row>
    <row r="3" spans="1:8" ht="14.25" customHeight="1" x14ac:dyDescent="0.2">
      <c r="A3" s="257"/>
      <c r="B3" s="258" t="s">
        <v>0</v>
      </c>
      <c r="C3" s="259" t="s">
        <v>1</v>
      </c>
      <c r="D3" s="265" t="s">
        <v>496</v>
      </c>
      <c r="E3" s="10"/>
      <c r="F3" s="10"/>
      <c r="G3" s="10"/>
      <c r="H3" s="10" t="s">
        <v>6</v>
      </c>
    </row>
    <row r="4" spans="1:8" ht="29.25" customHeight="1" x14ac:dyDescent="0.2">
      <c r="A4" s="481" t="s">
        <v>497</v>
      </c>
      <c r="B4" s="212" t="s">
        <v>71</v>
      </c>
      <c r="C4" s="209">
        <v>0.12533333333333332</v>
      </c>
      <c r="D4" s="213">
        <f t="shared" ref="D4:D15" si="0">C4/$C$20*(1-$C$18)</f>
        <v>0.10185422222222221</v>
      </c>
      <c r="E4" s="29"/>
      <c r="F4" s="29"/>
      <c r="G4" s="30"/>
      <c r="H4" s="31" t="s">
        <v>72</v>
      </c>
    </row>
    <row r="5" spans="1:8" ht="36" customHeight="1" x14ac:dyDescent="0.2">
      <c r="A5" s="482"/>
      <c r="B5" s="214" t="s">
        <v>73</v>
      </c>
      <c r="C5" s="210">
        <v>5.333333333333333E-2</v>
      </c>
      <c r="D5" s="213">
        <f t="shared" si="0"/>
        <v>4.3342222222222219E-2</v>
      </c>
      <c r="G5" s="16"/>
      <c r="H5" s="11"/>
    </row>
    <row r="6" spans="1:8" ht="33.75" customHeight="1" x14ac:dyDescent="0.2">
      <c r="A6" s="482"/>
      <c r="B6" s="214" t="s">
        <v>74</v>
      </c>
      <c r="C6" s="210">
        <v>2.4E-2</v>
      </c>
      <c r="D6" s="213">
        <f t="shared" si="0"/>
        <v>1.9504000000000001E-2</v>
      </c>
      <c r="G6" s="16"/>
      <c r="H6" s="11"/>
    </row>
    <row r="7" spans="1:8" ht="33.75" customHeight="1" x14ac:dyDescent="0.2">
      <c r="A7" s="482"/>
      <c r="B7" s="214" t="s">
        <v>75</v>
      </c>
      <c r="C7" s="210">
        <v>0.14800000000000002</v>
      </c>
      <c r="D7" s="213">
        <f t="shared" si="0"/>
        <v>0.12027466666666668</v>
      </c>
      <c r="G7" s="16"/>
      <c r="H7" s="11"/>
    </row>
    <row r="8" spans="1:8" ht="33.75" customHeight="1" x14ac:dyDescent="0.2">
      <c r="A8" s="482"/>
      <c r="B8" s="215" t="s">
        <v>107</v>
      </c>
      <c r="C8" s="210">
        <v>3.0666666666666668E-2</v>
      </c>
      <c r="D8" s="213">
        <f t="shared" si="0"/>
        <v>2.4921777777777779E-2</v>
      </c>
      <c r="G8" s="16"/>
      <c r="H8" s="11"/>
    </row>
    <row r="9" spans="1:8" ht="33.75" customHeight="1" x14ac:dyDescent="0.2">
      <c r="A9" s="482"/>
      <c r="B9" s="215" t="s">
        <v>485</v>
      </c>
      <c r="C9" s="210">
        <v>0</v>
      </c>
      <c r="D9" s="213">
        <f t="shared" si="0"/>
        <v>0</v>
      </c>
      <c r="G9" s="16"/>
      <c r="H9" s="11"/>
    </row>
    <row r="10" spans="1:8" ht="18" customHeight="1" x14ac:dyDescent="0.2">
      <c r="A10" s="482"/>
      <c r="B10" s="215" t="s">
        <v>108</v>
      </c>
      <c r="C10" s="210">
        <v>0</v>
      </c>
      <c r="D10" s="213">
        <f t="shared" si="0"/>
        <v>0</v>
      </c>
      <c r="G10" s="16"/>
      <c r="H10" s="11"/>
    </row>
    <row r="11" spans="1:8" ht="27" customHeight="1" x14ac:dyDescent="0.2">
      <c r="A11" s="482"/>
      <c r="B11" s="215" t="s">
        <v>78</v>
      </c>
      <c r="C11" s="210">
        <v>0.10333333333333333</v>
      </c>
      <c r="D11" s="213">
        <f t="shared" si="0"/>
        <v>8.3975555555555553E-2</v>
      </c>
      <c r="G11" s="16"/>
      <c r="H11" s="11"/>
    </row>
    <row r="12" spans="1:8" ht="18" customHeight="1" x14ac:dyDescent="0.2">
      <c r="A12" s="482"/>
      <c r="B12" s="215" t="s">
        <v>109</v>
      </c>
      <c r="C12" s="210">
        <v>0.16600000000000001</v>
      </c>
      <c r="D12" s="213">
        <f t="shared" si="0"/>
        <v>0.13490266666666667</v>
      </c>
      <c r="G12" s="16"/>
      <c r="H12" s="11"/>
    </row>
    <row r="13" spans="1:8" ht="41.25" customHeight="1" x14ac:dyDescent="0.2">
      <c r="A13" s="482"/>
      <c r="B13" s="215" t="s">
        <v>110</v>
      </c>
      <c r="C13" s="210">
        <v>0.28400000000000003</v>
      </c>
      <c r="D13" s="213">
        <f t="shared" si="0"/>
        <v>0.23079733333333335</v>
      </c>
      <c r="G13" s="16"/>
      <c r="H13" s="32"/>
    </row>
    <row r="14" spans="1:8" ht="16.5" customHeight="1" x14ac:dyDescent="0.2">
      <c r="A14" s="482"/>
      <c r="B14" s="215" t="s">
        <v>540</v>
      </c>
      <c r="C14" s="210">
        <v>3.0666666666666668E-2</v>
      </c>
      <c r="D14" s="213">
        <f t="shared" si="0"/>
        <v>2.4921777777777779E-2</v>
      </c>
      <c r="G14" s="16"/>
      <c r="H14" s="11"/>
    </row>
    <row r="15" spans="1:8" ht="16.5" customHeight="1" x14ac:dyDescent="0.2">
      <c r="A15" s="483"/>
      <c r="B15" s="216" t="s">
        <v>125</v>
      </c>
      <c r="C15" s="210">
        <v>3.4666666666666665E-2</v>
      </c>
      <c r="D15" s="213">
        <f t="shared" si="0"/>
        <v>2.8172444444444441E-2</v>
      </c>
      <c r="G15" s="16"/>
      <c r="H15" s="11"/>
    </row>
    <row r="16" spans="1:8" ht="16.5" customHeight="1" x14ac:dyDescent="0.2">
      <c r="A16" s="231"/>
      <c r="B16" s="219" t="s">
        <v>83</v>
      </c>
      <c r="C16" s="211">
        <v>1</v>
      </c>
      <c r="D16" s="221">
        <f>C16</f>
        <v>1</v>
      </c>
      <c r="G16" s="16"/>
      <c r="H16" s="11"/>
    </row>
    <row r="17" spans="1:8" ht="16.5" customHeight="1" x14ac:dyDescent="0.2">
      <c r="A17" s="231"/>
      <c r="B17" s="219" t="s">
        <v>84</v>
      </c>
      <c r="C17" s="218">
        <v>1</v>
      </c>
      <c r="D17" s="222">
        <f>C17</f>
        <v>1</v>
      </c>
      <c r="E17" s="6"/>
      <c r="F17" s="6"/>
      <c r="G17" s="17"/>
      <c r="H17" s="18"/>
    </row>
    <row r="18" spans="1:8" ht="27" customHeight="1" x14ac:dyDescent="0.2">
      <c r="A18" s="231"/>
      <c r="B18" s="220" t="s">
        <v>374</v>
      </c>
      <c r="C18" s="122">
        <v>0.18733333333333335</v>
      </c>
      <c r="D18" s="223">
        <f>C18</f>
        <v>0.18733333333333335</v>
      </c>
      <c r="H18" s="8"/>
    </row>
    <row r="19" spans="1:8" ht="16.5" customHeight="1" x14ac:dyDescent="0.2">
      <c r="A19" s="116"/>
      <c r="B19" s="126"/>
      <c r="C19" s="127" t="s">
        <v>504</v>
      </c>
      <c r="D19" s="8"/>
    </row>
    <row r="20" spans="1:8" ht="16.5" customHeight="1" x14ac:dyDescent="0.2">
      <c r="A20" s="19"/>
      <c r="B20" s="11" t="s">
        <v>376</v>
      </c>
      <c r="C20" s="112">
        <f>SUM(C4:C15)</f>
        <v>1</v>
      </c>
      <c r="D20" s="158">
        <f>SUM(D4:D15)+D18</f>
        <v>1</v>
      </c>
    </row>
    <row r="21" spans="1:8" ht="16.5" customHeight="1" x14ac:dyDescent="0.2">
      <c r="A21" s="19"/>
      <c r="B21" s="11"/>
      <c r="C21" s="12"/>
      <c r="D21" s="8"/>
    </row>
    <row r="22" spans="1:8" ht="16.5" customHeight="1" x14ac:dyDescent="0.2">
      <c r="A22" s="19"/>
      <c r="B22" s="11"/>
      <c r="C22" s="12"/>
      <c r="D22" s="8"/>
    </row>
    <row r="23" spans="1:8" ht="16.5" customHeight="1" x14ac:dyDescent="0.2">
      <c r="A23" s="19"/>
      <c r="B23" s="11"/>
      <c r="C23" s="12"/>
      <c r="D23" s="8"/>
    </row>
    <row r="24" spans="1:8" ht="16.5" customHeight="1" x14ac:dyDescent="0.2">
      <c r="A24" s="19"/>
      <c r="B24" s="156" t="s">
        <v>507</v>
      </c>
      <c r="C24" s="12"/>
      <c r="D24" s="8"/>
    </row>
    <row r="25" spans="1:8" ht="16.5" customHeight="1" x14ac:dyDescent="0.2">
      <c r="A25" s="19"/>
      <c r="B25" s="387" t="s">
        <v>112</v>
      </c>
      <c r="C25" s="388" t="s">
        <v>34</v>
      </c>
      <c r="D25" s="389"/>
    </row>
    <row r="26" spans="1:8" ht="16.5" customHeight="1" x14ac:dyDescent="0.2">
      <c r="A26" s="19"/>
      <c r="B26" s="330" t="s">
        <v>30</v>
      </c>
      <c r="C26" s="383">
        <f>$D$8*$C$45</f>
        <v>395322.90694638464</v>
      </c>
      <c r="D26" s="379" t="s">
        <v>128</v>
      </c>
    </row>
    <row r="27" spans="1:8" ht="14.25" customHeight="1" x14ac:dyDescent="0.2">
      <c r="B27" s="330" t="s">
        <v>32</v>
      </c>
      <c r="C27" s="381">
        <v>0</v>
      </c>
      <c r="D27" s="331" t="s">
        <v>129</v>
      </c>
    </row>
    <row r="28" spans="1:8" ht="16.5" customHeight="1" x14ac:dyDescent="0.2">
      <c r="A28" s="19"/>
      <c r="B28" s="330" t="s">
        <v>34</v>
      </c>
      <c r="C28" s="383">
        <f>SUM($D$11:$D$12)*$C$45</f>
        <v>3471966.4001378124</v>
      </c>
      <c r="D28" s="379" t="s">
        <v>130</v>
      </c>
    </row>
    <row r="29" spans="1:8" ht="16.5" customHeight="1" x14ac:dyDescent="0.2">
      <c r="A29" s="19"/>
      <c r="B29" s="330" t="s">
        <v>36</v>
      </c>
      <c r="C29" s="383">
        <f>$D$10*$C$45</f>
        <v>0</v>
      </c>
      <c r="D29" s="379" t="s">
        <v>371</v>
      </c>
    </row>
    <row r="30" spans="1:8" ht="16.5" customHeight="1" x14ac:dyDescent="0.2">
      <c r="A30" s="19"/>
      <c r="B30" s="330" t="s">
        <v>38</v>
      </c>
      <c r="C30" s="383">
        <f>D4*$C$45*C17</f>
        <v>1615667.5327373976</v>
      </c>
      <c r="D30" s="380" t="s">
        <v>89</v>
      </c>
    </row>
    <row r="31" spans="1:8" ht="16.5" customHeight="1" x14ac:dyDescent="0.2">
      <c r="A31" s="19"/>
      <c r="B31" s="330" t="s">
        <v>41</v>
      </c>
      <c r="C31" s="383">
        <f>D5*$C$45*C17</f>
        <v>687518.09903719055</v>
      </c>
      <c r="D31" s="380" t="s">
        <v>90</v>
      </c>
    </row>
    <row r="32" spans="1:8" ht="16.5" customHeight="1" x14ac:dyDescent="0.2">
      <c r="A32" s="19"/>
      <c r="B32" s="330" t="s">
        <v>40</v>
      </c>
      <c r="C32" s="383">
        <f>D6*$C$45*C17</f>
        <v>309383.14456673578</v>
      </c>
      <c r="D32" s="380" t="s">
        <v>91</v>
      </c>
    </row>
    <row r="33" spans="1:8" ht="16.5" customHeight="1" x14ac:dyDescent="0.2">
      <c r="A33" s="19"/>
      <c r="B33" s="330" t="s">
        <v>42</v>
      </c>
      <c r="C33" s="383">
        <f>D7*$C$45*C17</f>
        <v>1907862.7248282041</v>
      </c>
      <c r="D33" s="380" t="s">
        <v>92</v>
      </c>
    </row>
    <row r="34" spans="1:8" ht="16.5" customHeight="1" x14ac:dyDescent="0.2">
      <c r="A34" s="19"/>
      <c r="B34" s="330" t="s">
        <v>43</v>
      </c>
      <c r="C34" s="383">
        <f>$C$45*D18*C16</f>
        <v>2971584.0724382265</v>
      </c>
      <c r="D34" s="380" t="s">
        <v>93</v>
      </c>
    </row>
    <row r="35" spans="1:8" ht="16.5" customHeight="1" x14ac:dyDescent="0.2">
      <c r="A35" s="19"/>
      <c r="B35" s="330" t="s">
        <v>45</v>
      </c>
      <c r="C35" s="383">
        <v>0</v>
      </c>
      <c r="D35" s="380" t="s">
        <v>131</v>
      </c>
    </row>
    <row r="36" spans="1:8" ht="16.5" customHeight="1" x14ac:dyDescent="0.2">
      <c r="A36" s="19"/>
      <c r="B36" s="330" t="s">
        <v>47</v>
      </c>
      <c r="C36" s="381">
        <v>0</v>
      </c>
      <c r="D36" s="380" t="s">
        <v>131</v>
      </c>
    </row>
    <row r="37" spans="1:8" ht="16.5" customHeight="1" x14ac:dyDescent="0.2">
      <c r="A37" s="19"/>
      <c r="B37" s="330" t="s">
        <v>48</v>
      </c>
      <c r="C37" s="381">
        <v>0</v>
      </c>
      <c r="D37" s="380" t="s">
        <v>132</v>
      </c>
    </row>
    <row r="38" spans="1:8" ht="16.5" customHeight="1" x14ac:dyDescent="0.2">
      <c r="A38" s="19"/>
      <c r="B38" s="330" t="s">
        <v>50</v>
      </c>
      <c r="C38" s="381">
        <v>0</v>
      </c>
      <c r="D38" s="380" t="s">
        <v>133</v>
      </c>
    </row>
    <row r="39" spans="1:8" ht="16.5" customHeight="1" x14ac:dyDescent="0.2">
      <c r="A39" s="19"/>
      <c r="B39" s="330" t="s">
        <v>52</v>
      </c>
      <c r="C39" s="381">
        <v>0</v>
      </c>
      <c r="D39" s="380" t="s">
        <v>134</v>
      </c>
    </row>
    <row r="40" spans="1:8" ht="16.5" customHeight="1" x14ac:dyDescent="0.2">
      <c r="A40" s="19"/>
      <c r="B40" s="330" t="s">
        <v>54</v>
      </c>
      <c r="C40" s="381">
        <v>0</v>
      </c>
      <c r="D40" s="380" t="s">
        <v>135</v>
      </c>
    </row>
    <row r="41" spans="1:8" ht="16.5" customHeight="1" x14ac:dyDescent="0.2">
      <c r="A41" s="19"/>
      <c r="B41" s="328" t="s">
        <v>551</v>
      </c>
      <c r="C41" s="463">
        <f>$D$14*$C$45</f>
        <v>395322.90694638464</v>
      </c>
      <c r="D41" s="345" t="s">
        <v>552</v>
      </c>
    </row>
    <row r="42" spans="1:8" ht="16.5" customHeight="1" x14ac:dyDescent="0.2">
      <c r="A42" s="19"/>
      <c r="B42" s="328" t="s">
        <v>57</v>
      </c>
      <c r="C42" s="463">
        <f>$D$15*$C$45</f>
        <v>446886.76437417383</v>
      </c>
      <c r="D42" s="353" t="s">
        <v>553</v>
      </c>
    </row>
    <row r="43" spans="1:8" ht="16.5" customHeight="1" x14ac:dyDescent="0.2">
      <c r="A43" s="19"/>
      <c r="B43" s="382" t="s">
        <v>59</v>
      </c>
      <c r="C43" s="383">
        <f>$D$13*$C$45 + C45*SUM(D4:D7)*(1-C17) + C45*C18*(1-C16)</f>
        <v>3661033.8773730402</v>
      </c>
      <c r="D43" s="380" t="s">
        <v>136</v>
      </c>
    </row>
    <row r="44" spans="1:8" ht="16.5" customHeight="1" x14ac:dyDescent="0.2">
      <c r="A44" s="19"/>
      <c r="B44" s="330" t="s">
        <v>61</v>
      </c>
      <c r="C44" s="383">
        <f>SUM($C$26:$C$43)</f>
        <v>15862548.429385552</v>
      </c>
      <c r="D44" s="380" t="s">
        <v>62</v>
      </c>
    </row>
    <row r="45" spans="1:8" ht="33" customHeight="1" x14ac:dyDescent="0.2">
      <c r="A45" s="19"/>
      <c r="B45" s="330" t="s">
        <v>63</v>
      </c>
      <c r="C45" s="381">
        <f>SUM(Tourists!C27, Tourism!C28, Lodges!C29,Restaurants!C29,SUM(Households!C32:D32) + NatParkPA!C29  + ComRevSh!C27)/(1-SUM(D8:D12))</f>
        <v>15862548.42938555</v>
      </c>
      <c r="D45" s="380" t="s">
        <v>137</v>
      </c>
      <c r="E45" s="127" t="s">
        <v>372</v>
      </c>
    </row>
    <row r="46" spans="1:8" ht="16.5" customHeight="1" x14ac:dyDescent="0.2">
      <c r="A46" s="19"/>
      <c r="B46" s="330" t="s">
        <v>65</v>
      </c>
      <c r="C46" s="381">
        <f>C45-C44</f>
        <v>0</v>
      </c>
      <c r="D46" s="380" t="s">
        <v>102</v>
      </c>
    </row>
    <row r="47" spans="1:8" ht="16.5" customHeight="1" x14ac:dyDescent="0.2">
      <c r="A47" s="19"/>
      <c r="B47" s="384" t="s">
        <v>67</v>
      </c>
      <c r="C47" s="385">
        <f>C46/C45</f>
        <v>0</v>
      </c>
      <c r="D47" s="386" t="s">
        <v>103</v>
      </c>
    </row>
    <row r="48" spans="1:8" ht="27" customHeight="1" x14ac:dyDescent="0.2">
      <c r="A48" s="19"/>
      <c r="B48" s="20" t="s">
        <v>104</v>
      </c>
      <c r="C48" s="21">
        <f>C34/C45</f>
        <v>0.18733333333333335</v>
      </c>
      <c r="H48" s="8"/>
    </row>
    <row r="49" spans="1:8" ht="27" customHeight="1" x14ac:dyDescent="0.2">
      <c r="A49" s="19"/>
      <c r="C49" s="28"/>
      <c r="H49" s="8"/>
    </row>
    <row r="50" spans="1:8" ht="27" customHeight="1" x14ac:dyDescent="0.2">
      <c r="A50" s="19"/>
      <c r="C50" s="28"/>
      <c r="H50" s="8"/>
    </row>
    <row r="51" spans="1:8" ht="27" customHeight="1" x14ac:dyDescent="0.2">
      <c r="A51" s="19"/>
      <c r="C51" s="28"/>
      <c r="H51" s="8"/>
    </row>
    <row r="52" spans="1:8" ht="27" customHeight="1" x14ac:dyDescent="0.2">
      <c r="A52" s="19"/>
      <c r="B52" s="23" t="s">
        <v>492</v>
      </c>
      <c r="H52" s="8"/>
    </row>
    <row r="53" spans="1:8" ht="27" customHeight="1" x14ac:dyDescent="0.2">
      <c r="A53" s="19"/>
      <c r="B53" s="33" t="s">
        <v>0</v>
      </c>
      <c r="C53" s="34" t="s">
        <v>1</v>
      </c>
      <c r="D53" s="35" t="s">
        <v>2</v>
      </c>
      <c r="E53" s="35" t="s">
        <v>3</v>
      </c>
      <c r="F53" s="35" t="s">
        <v>4</v>
      </c>
      <c r="G53" s="35" t="s">
        <v>5</v>
      </c>
      <c r="H53" s="8"/>
    </row>
    <row r="54" spans="1:8" ht="27" customHeight="1" x14ac:dyDescent="0.2">
      <c r="A54" s="19"/>
      <c r="B54" s="197" t="s">
        <v>71</v>
      </c>
      <c r="C54" s="198">
        <f t="shared" ref="C54:C64" si="1">C4*100</f>
        <v>12.533333333333333</v>
      </c>
      <c r="D54" s="199" t="s">
        <v>402</v>
      </c>
      <c r="E54" s="199">
        <v>0</v>
      </c>
      <c r="F54" s="199">
        <v>100</v>
      </c>
      <c r="G54" s="200">
        <v>0.01</v>
      </c>
      <c r="H54" s="8"/>
    </row>
    <row r="55" spans="1:8" ht="27" customHeight="1" x14ac:dyDescent="0.2">
      <c r="A55" s="19"/>
      <c r="B55" s="197" t="s">
        <v>73</v>
      </c>
      <c r="C55" s="198">
        <f t="shared" si="1"/>
        <v>5.333333333333333</v>
      </c>
      <c r="D55" s="181" t="s">
        <v>403</v>
      </c>
      <c r="E55" s="181">
        <v>0</v>
      </c>
      <c r="F55" s="181">
        <v>100</v>
      </c>
      <c r="G55" s="201">
        <v>0.01</v>
      </c>
      <c r="H55" s="8"/>
    </row>
    <row r="56" spans="1:8" ht="27" customHeight="1" x14ac:dyDescent="0.2">
      <c r="A56" s="19"/>
      <c r="B56" s="197" t="s">
        <v>74</v>
      </c>
      <c r="C56" s="198">
        <f t="shared" si="1"/>
        <v>2.4</v>
      </c>
      <c r="D56" s="199" t="s">
        <v>404</v>
      </c>
      <c r="E56" s="181">
        <v>0</v>
      </c>
      <c r="F56" s="181">
        <v>100</v>
      </c>
      <c r="G56" s="201">
        <v>0.01</v>
      </c>
      <c r="H56" s="8"/>
    </row>
    <row r="57" spans="1:8" ht="27" customHeight="1" x14ac:dyDescent="0.2">
      <c r="A57" s="19"/>
      <c r="B57" s="197" t="s">
        <v>75</v>
      </c>
      <c r="C57" s="198">
        <f t="shared" si="1"/>
        <v>14.800000000000002</v>
      </c>
      <c r="D57" s="181" t="s">
        <v>405</v>
      </c>
      <c r="E57" s="181">
        <v>0</v>
      </c>
      <c r="F57" s="181">
        <v>100</v>
      </c>
      <c r="G57" s="201">
        <v>0.01</v>
      </c>
      <c r="H57" s="8"/>
    </row>
    <row r="58" spans="1:8" ht="27" customHeight="1" x14ac:dyDescent="0.2">
      <c r="A58" s="19"/>
      <c r="B58" s="197" t="s">
        <v>107</v>
      </c>
      <c r="C58" s="198">
        <f t="shared" si="1"/>
        <v>3.0666666666666669</v>
      </c>
      <c r="D58" s="181" t="s">
        <v>406</v>
      </c>
      <c r="E58" s="181">
        <v>0</v>
      </c>
      <c r="F58" s="181">
        <v>100</v>
      </c>
      <c r="G58" s="202">
        <v>0.01</v>
      </c>
      <c r="H58" s="8"/>
    </row>
    <row r="59" spans="1:8" ht="27" customHeight="1" x14ac:dyDescent="0.2">
      <c r="A59" s="19"/>
      <c r="B59" s="203" t="s">
        <v>482</v>
      </c>
      <c r="C59" s="198">
        <f t="shared" si="1"/>
        <v>0</v>
      </c>
      <c r="D59" s="181" t="s">
        <v>407</v>
      </c>
      <c r="E59" s="181">
        <v>0</v>
      </c>
      <c r="F59" s="181">
        <v>100</v>
      </c>
      <c r="G59" s="181">
        <v>0.01</v>
      </c>
      <c r="H59" s="8"/>
    </row>
    <row r="60" spans="1:8" ht="27" customHeight="1" x14ac:dyDescent="0.2">
      <c r="A60" s="19"/>
      <c r="B60" s="197" t="s">
        <v>108</v>
      </c>
      <c r="C60" s="198">
        <f t="shared" si="1"/>
        <v>0</v>
      </c>
      <c r="D60" s="181" t="s">
        <v>408</v>
      </c>
      <c r="E60" s="181">
        <v>0</v>
      </c>
      <c r="F60" s="181">
        <v>100</v>
      </c>
      <c r="G60" s="202">
        <v>0.01</v>
      </c>
      <c r="H60" s="8"/>
    </row>
    <row r="61" spans="1:8" ht="27" customHeight="1" x14ac:dyDescent="0.2">
      <c r="A61" s="19"/>
      <c r="B61" s="197" t="s">
        <v>78</v>
      </c>
      <c r="C61" s="198">
        <f t="shared" si="1"/>
        <v>10.333333333333334</v>
      </c>
      <c r="D61" s="181" t="s">
        <v>409</v>
      </c>
      <c r="E61" s="181">
        <v>0</v>
      </c>
      <c r="F61" s="181">
        <v>100</v>
      </c>
      <c r="G61" s="202">
        <v>0.01</v>
      </c>
      <c r="H61" s="8"/>
    </row>
    <row r="62" spans="1:8" ht="27" customHeight="1" x14ac:dyDescent="0.2">
      <c r="A62" s="19"/>
      <c r="B62" s="197" t="s">
        <v>109</v>
      </c>
      <c r="C62" s="198">
        <f t="shared" si="1"/>
        <v>16.600000000000001</v>
      </c>
      <c r="D62" s="181" t="s">
        <v>410</v>
      </c>
      <c r="E62" s="181">
        <v>0</v>
      </c>
      <c r="F62" s="181">
        <v>100</v>
      </c>
      <c r="G62" s="202">
        <v>0.01</v>
      </c>
      <c r="H62" s="8"/>
    </row>
    <row r="63" spans="1:8" ht="27" customHeight="1" x14ac:dyDescent="0.2">
      <c r="A63" s="19"/>
      <c r="B63" s="197" t="s">
        <v>110</v>
      </c>
      <c r="C63" s="198">
        <f t="shared" si="1"/>
        <v>28.400000000000002</v>
      </c>
      <c r="D63" s="181" t="s">
        <v>411</v>
      </c>
      <c r="E63" s="181">
        <v>0</v>
      </c>
      <c r="F63" s="181">
        <v>100</v>
      </c>
      <c r="G63" s="202">
        <v>0.01</v>
      </c>
      <c r="H63" s="8"/>
    </row>
    <row r="64" spans="1:8" ht="27" customHeight="1" x14ac:dyDescent="0.2">
      <c r="A64" s="19"/>
      <c r="B64" s="197" t="s">
        <v>572</v>
      </c>
      <c r="C64" s="198">
        <f t="shared" si="1"/>
        <v>3.0666666666666669</v>
      </c>
      <c r="D64" s="180" t="s">
        <v>573</v>
      </c>
      <c r="E64" s="181">
        <v>0</v>
      </c>
      <c r="F64" s="181">
        <v>100</v>
      </c>
      <c r="G64" s="182">
        <v>0.01</v>
      </c>
      <c r="H64" s="8"/>
    </row>
    <row r="65" spans="1:8" ht="27" customHeight="1" x14ac:dyDescent="0.2">
      <c r="A65" s="19"/>
      <c r="B65" s="204" t="s">
        <v>111</v>
      </c>
      <c r="C65" s="198">
        <f t="shared" ref="C65" si="2">C15*100</f>
        <v>3.4666666666666663</v>
      </c>
      <c r="D65" s="181" t="s">
        <v>445</v>
      </c>
      <c r="E65" s="181">
        <v>0</v>
      </c>
      <c r="F65" s="181">
        <v>100</v>
      </c>
      <c r="G65" s="202">
        <v>0.01</v>
      </c>
      <c r="H65" s="8"/>
    </row>
    <row r="66" spans="1:8" ht="27" customHeight="1" x14ac:dyDescent="0.2">
      <c r="A66" s="19"/>
      <c r="B66" s="204" t="s">
        <v>83</v>
      </c>
      <c r="C66" s="198">
        <f t="shared" ref="C66:C67" si="3">D16*100</f>
        <v>100</v>
      </c>
      <c r="D66" s="181" t="s">
        <v>490</v>
      </c>
      <c r="E66" s="181">
        <v>0</v>
      </c>
      <c r="F66" s="181">
        <v>100</v>
      </c>
      <c r="G66" s="202">
        <v>0.01</v>
      </c>
      <c r="H66" s="8"/>
    </row>
    <row r="67" spans="1:8" ht="27" customHeight="1" x14ac:dyDescent="0.2">
      <c r="A67" s="19"/>
      <c r="B67" s="204" t="s">
        <v>84</v>
      </c>
      <c r="C67" s="198">
        <f t="shared" si="3"/>
        <v>100</v>
      </c>
      <c r="D67" s="189" t="s">
        <v>126</v>
      </c>
      <c r="E67" s="189">
        <v>0</v>
      </c>
      <c r="F67" s="189">
        <v>100</v>
      </c>
      <c r="G67" s="205">
        <v>0.01</v>
      </c>
      <c r="H67" s="8"/>
    </row>
    <row r="68" spans="1:8" ht="27" customHeight="1" x14ac:dyDescent="0.2">
      <c r="A68" s="19"/>
      <c r="B68" s="206" t="s">
        <v>374</v>
      </c>
      <c r="C68" s="207">
        <f>C18*100</f>
        <v>18.733333333333334</v>
      </c>
      <c r="D68" s="181" t="s">
        <v>380</v>
      </c>
      <c r="E68" s="189">
        <v>0</v>
      </c>
      <c r="F68" s="189">
        <v>100</v>
      </c>
      <c r="G68" s="205">
        <v>0.01</v>
      </c>
      <c r="H68" s="8"/>
    </row>
    <row r="69" spans="1:8" ht="27" customHeight="1" x14ac:dyDescent="0.2">
      <c r="A69" s="19"/>
      <c r="C69" s="28"/>
      <c r="H69" s="8"/>
    </row>
    <row r="70" spans="1:8" ht="27" customHeight="1" x14ac:dyDescent="0.2">
      <c r="A70" s="19"/>
      <c r="C70" s="28"/>
      <c r="H70" s="8"/>
    </row>
    <row r="71" spans="1:8" ht="27" customHeight="1" x14ac:dyDescent="0.2">
      <c r="A71" s="19"/>
      <c r="C71" s="28"/>
      <c r="H71" s="8"/>
    </row>
    <row r="72" spans="1:8" ht="27" customHeight="1" x14ac:dyDescent="0.2">
      <c r="A72" s="19"/>
      <c r="C72" s="28"/>
      <c r="H72" s="8"/>
    </row>
    <row r="73" spans="1:8" ht="27" customHeight="1" x14ac:dyDescent="0.2">
      <c r="A73" s="19"/>
      <c r="C73" s="28"/>
      <c r="H73" s="8"/>
    </row>
    <row r="74" spans="1:8" ht="27" customHeight="1" x14ac:dyDescent="0.2">
      <c r="A74" s="19"/>
      <c r="C74" s="28"/>
      <c r="H74" s="8"/>
    </row>
    <row r="75" spans="1:8" ht="27" customHeight="1" x14ac:dyDescent="0.2">
      <c r="A75" s="19"/>
      <c r="C75" s="28"/>
      <c r="H75" s="8"/>
    </row>
    <row r="76" spans="1:8" ht="27" customHeight="1" x14ac:dyDescent="0.2">
      <c r="A76" s="19"/>
      <c r="C76" s="28"/>
      <c r="H76" s="8"/>
    </row>
    <row r="77" spans="1:8" ht="27" customHeight="1" x14ac:dyDescent="0.2">
      <c r="A77" s="19"/>
      <c r="C77" s="28"/>
      <c r="H77" s="8"/>
    </row>
    <row r="78" spans="1:8" ht="27" customHeight="1" x14ac:dyDescent="0.2">
      <c r="A78" s="19"/>
      <c r="C78" s="28"/>
      <c r="H78" s="8"/>
    </row>
    <row r="79" spans="1:8" ht="27" customHeight="1" x14ac:dyDescent="0.2">
      <c r="A79" s="19"/>
      <c r="C79" s="28"/>
      <c r="H79" s="8"/>
    </row>
    <row r="80" spans="1:8" ht="27" customHeight="1" x14ac:dyDescent="0.2">
      <c r="A80" s="19"/>
      <c r="C80" s="28"/>
      <c r="H80" s="8"/>
    </row>
    <row r="81" spans="1:8" ht="27" customHeight="1" x14ac:dyDescent="0.2">
      <c r="A81" s="19"/>
      <c r="C81" s="28"/>
      <c r="H81" s="8"/>
    </row>
    <row r="82" spans="1:8" ht="27" customHeight="1" x14ac:dyDescent="0.2">
      <c r="A82" s="19"/>
      <c r="C82" s="28"/>
      <c r="H82" s="8"/>
    </row>
    <row r="83" spans="1:8" ht="27" customHeight="1" x14ac:dyDescent="0.2">
      <c r="A83" s="19"/>
      <c r="C83" s="28"/>
      <c r="H83" s="8"/>
    </row>
    <row r="84" spans="1:8" ht="27" customHeight="1" x14ac:dyDescent="0.2">
      <c r="A84" s="19"/>
      <c r="C84" s="28"/>
      <c r="H84" s="8"/>
    </row>
    <row r="85" spans="1:8" ht="27" customHeight="1" x14ac:dyDescent="0.2">
      <c r="A85" s="19"/>
      <c r="C85" s="28"/>
      <c r="H85" s="8"/>
    </row>
    <row r="86" spans="1:8" ht="27" customHeight="1" x14ac:dyDescent="0.2">
      <c r="A86" s="19"/>
      <c r="C86" s="28"/>
      <c r="H86" s="8"/>
    </row>
    <row r="87" spans="1:8" ht="27" customHeight="1" x14ac:dyDescent="0.2">
      <c r="A87" s="19"/>
      <c r="C87" s="28"/>
      <c r="H87" s="8"/>
    </row>
    <row r="88" spans="1:8" ht="27" customHeight="1" x14ac:dyDescent="0.2">
      <c r="A88" s="19"/>
      <c r="C88" s="28"/>
      <c r="H88" s="8"/>
    </row>
    <row r="89" spans="1:8" ht="27" customHeight="1" x14ac:dyDescent="0.2">
      <c r="A89" s="19"/>
      <c r="C89" s="28"/>
      <c r="H89" s="8"/>
    </row>
    <row r="90" spans="1:8" ht="27" customHeight="1" x14ac:dyDescent="0.2">
      <c r="A90" s="19"/>
      <c r="C90" s="28"/>
      <c r="H90" s="8"/>
    </row>
    <row r="91" spans="1:8" ht="27" customHeight="1" x14ac:dyDescent="0.2">
      <c r="A91" s="19"/>
      <c r="C91" s="28"/>
      <c r="H91" s="8"/>
    </row>
    <row r="92" spans="1:8" ht="27" customHeight="1" x14ac:dyDescent="0.2">
      <c r="A92" s="19"/>
      <c r="C92" s="28"/>
      <c r="H92" s="8"/>
    </row>
    <row r="93" spans="1:8" ht="27" customHeight="1" x14ac:dyDescent="0.2">
      <c r="A93" s="19"/>
      <c r="C93" s="28"/>
      <c r="H93" s="8"/>
    </row>
    <row r="94" spans="1:8" ht="27" customHeight="1" x14ac:dyDescent="0.2">
      <c r="A94" s="19"/>
      <c r="C94" s="28"/>
      <c r="H94" s="8"/>
    </row>
    <row r="95" spans="1:8" ht="27" customHeight="1" x14ac:dyDescent="0.2">
      <c r="A95" s="19"/>
      <c r="C95" s="28"/>
      <c r="H95" s="8"/>
    </row>
    <row r="96" spans="1:8" ht="27" customHeight="1" x14ac:dyDescent="0.2">
      <c r="A96" s="19"/>
      <c r="C96" s="28"/>
      <c r="H96" s="8"/>
    </row>
    <row r="97" spans="1:8" ht="27" customHeight="1" x14ac:dyDescent="0.2">
      <c r="A97" s="19"/>
      <c r="C97" s="28"/>
      <c r="H97" s="8"/>
    </row>
    <row r="98" spans="1:8" ht="27" customHeight="1" x14ac:dyDescent="0.2">
      <c r="A98" s="19"/>
      <c r="C98" s="28"/>
      <c r="H98" s="8"/>
    </row>
    <row r="99" spans="1:8" ht="27" customHeight="1" x14ac:dyDescent="0.2">
      <c r="A99" s="19"/>
      <c r="C99" s="28"/>
      <c r="H99" s="8"/>
    </row>
    <row r="100" spans="1:8" ht="27" customHeight="1" x14ac:dyDescent="0.2">
      <c r="A100" s="19"/>
      <c r="C100" s="28"/>
      <c r="H100" s="8"/>
    </row>
    <row r="101" spans="1:8" ht="27" customHeight="1" x14ac:dyDescent="0.2">
      <c r="A101" s="19"/>
      <c r="C101" s="28"/>
      <c r="H101" s="8"/>
    </row>
    <row r="102" spans="1:8" ht="27" customHeight="1" x14ac:dyDescent="0.2">
      <c r="A102" s="19"/>
      <c r="C102" s="28"/>
      <c r="H102" s="8"/>
    </row>
    <row r="103" spans="1:8" ht="27" customHeight="1" x14ac:dyDescent="0.2">
      <c r="A103" s="19"/>
      <c r="C103" s="28"/>
      <c r="H103" s="8"/>
    </row>
    <row r="104" spans="1:8" ht="27" customHeight="1" x14ac:dyDescent="0.2">
      <c r="A104" s="19"/>
      <c r="C104" s="28"/>
      <c r="H104" s="8"/>
    </row>
    <row r="105" spans="1:8" ht="27" customHeight="1" x14ac:dyDescent="0.2">
      <c r="A105" s="19"/>
      <c r="C105" s="28"/>
      <c r="H105" s="8"/>
    </row>
    <row r="106" spans="1:8" ht="27" customHeight="1" x14ac:dyDescent="0.2">
      <c r="A106" s="19"/>
      <c r="C106" s="28"/>
      <c r="H106" s="8"/>
    </row>
    <row r="107" spans="1:8" ht="27" customHeight="1" x14ac:dyDescent="0.2">
      <c r="A107" s="19"/>
      <c r="C107" s="28"/>
      <c r="H107" s="8"/>
    </row>
    <row r="108" spans="1:8" ht="27" customHeight="1" x14ac:dyDescent="0.2">
      <c r="A108" s="19"/>
      <c r="C108" s="28"/>
      <c r="H108" s="8"/>
    </row>
    <row r="109" spans="1:8" ht="27" customHeight="1" x14ac:dyDescent="0.2">
      <c r="A109" s="19"/>
      <c r="C109" s="28"/>
      <c r="H109" s="8"/>
    </row>
    <row r="110" spans="1:8" ht="27" customHeight="1" x14ac:dyDescent="0.2">
      <c r="A110" s="19"/>
      <c r="C110" s="28"/>
      <c r="H110" s="8"/>
    </row>
    <row r="111" spans="1:8" ht="27" customHeight="1" x14ac:dyDescent="0.2">
      <c r="A111" s="19"/>
      <c r="C111" s="28"/>
      <c r="H111" s="8"/>
    </row>
    <row r="112" spans="1:8" ht="27" customHeight="1" x14ac:dyDescent="0.2">
      <c r="A112" s="19"/>
      <c r="C112" s="28"/>
      <c r="H112" s="8"/>
    </row>
    <row r="113" spans="1:8" ht="27" customHeight="1" x14ac:dyDescent="0.2">
      <c r="A113" s="19"/>
      <c r="C113" s="28"/>
      <c r="H113" s="8"/>
    </row>
    <row r="114" spans="1:8" ht="27" customHeight="1" x14ac:dyDescent="0.2">
      <c r="A114" s="19"/>
      <c r="C114" s="28"/>
      <c r="H114" s="8"/>
    </row>
    <row r="115" spans="1:8" ht="27" customHeight="1" x14ac:dyDescent="0.2">
      <c r="A115" s="19"/>
      <c r="C115" s="28"/>
      <c r="H115" s="8"/>
    </row>
    <row r="116" spans="1:8" ht="27" customHeight="1" x14ac:dyDescent="0.2">
      <c r="A116" s="19"/>
      <c r="C116" s="28"/>
      <c r="H116" s="8"/>
    </row>
    <row r="117" spans="1:8" ht="27" customHeight="1" x14ac:dyDescent="0.2">
      <c r="A117" s="19"/>
      <c r="C117" s="28"/>
      <c r="H117" s="8"/>
    </row>
    <row r="118" spans="1:8" ht="27" customHeight="1" x14ac:dyDescent="0.2">
      <c r="A118" s="19"/>
      <c r="C118" s="28"/>
      <c r="H118" s="8"/>
    </row>
    <row r="119" spans="1:8" ht="27" customHeight="1" x14ac:dyDescent="0.2">
      <c r="A119" s="19"/>
      <c r="C119" s="28"/>
      <c r="H119" s="8"/>
    </row>
    <row r="120" spans="1:8" ht="27" customHeight="1" x14ac:dyDescent="0.2">
      <c r="A120" s="19"/>
      <c r="C120" s="28"/>
      <c r="H120" s="8"/>
    </row>
    <row r="121" spans="1:8" ht="27" customHeight="1" x14ac:dyDescent="0.2">
      <c r="A121" s="19"/>
      <c r="C121" s="28"/>
      <c r="H121" s="8"/>
    </row>
    <row r="122" spans="1:8" ht="27" customHeight="1" x14ac:dyDescent="0.2">
      <c r="A122" s="19"/>
      <c r="C122" s="28"/>
      <c r="H122" s="8"/>
    </row>
    <row r="123" spans="1:8" ht="27" customHeight="1" x14ac:dyDescent="0.2">
      <c r="A123" s="19"/>
      <c r="C123" s="28"/>
      <c r="H123" s="8"/>
    </row>
    <row r="124" spans="1:8" ht="27" customHeight="1" x14ac:dyDescent="0.2">
      <c r="A124" s="19"/>
      <c r="C124" s="28"/>
      <c r="H124" s="8"/>
    </row>
    <row r="125" spans="1:8" ht="27" customHeight="1" x14ac:dyDescent="0.2">
      <c r="A125" s="19"/>
      <c r="C125" s="28"/>
      <c r="H125" s="8"/>
    </row>
    <row r="126" spans="1:8" ht="27" customHeight="1" x14ac:dyDescent="0.2">
      <c r="A126" s="19"/>
      <c r="C126" s="28"/>
      <c r="H126" s="8"/>
    </row>
    <row r="127" spans="1:8" ht="27" customHeight="1" x14ac:dyDescent="0.2">
      <c r="A127" s="19"/>
      <c r="C127" s="28"/>
      <c r="H127" s="8"/>
    </row>
    <row r="128" spans="1:8" ht="27" customHeight="1" x14ac:dyDescent="0.2">
      <c r="A128" s="19"/>
      <c r="C128" s="28"/>
      <c r="H128" s="8"/>
    </row>
    <row r="129" spans="1:8" ht="27" customHeight="1" x14ac:dyDescent="0.2">
      <c r="A129" s="19"/>
      <c r="C129" s="28"/>
      <c r="H129" s="8"/>
    </row>
    <row r="130" spans="1:8" ht="27" customHeight="1" x14ac:dyDescent="0.2">
      <c r="A130" s="19"/>
      <c r="C130" s="28"/>
      <c r="H130" s="8"/>
    </row>
    <row r="131" spans="1:8" ht="27" customHeight="1" x14ac:dyDescent="0.2">
      <c r="A131" s="19"/>
      <c r="C131" s="28"/>
      <c r="H131" s="8"/>
    </row>
    <row r="132" spans="1:8" ht="27" customHeight="1" x14ac:dyDescent="0.2">
      <c r="A132" s="19"/>
      <c r="C132" s="28"/>
      <c r="H132" s="8"/>
    </row>
    <row r="133" spans="1:8" ht="27" customHeight="1" x14ac:dyDescent="0.2">
      <c r="A133" s="19"/>
      <c r="C133" s="28"/>
      <c r="H133" s="8"/>
    </row>
    <row r="134" spans="1:8" ht="27" customHeight="1" x14ac:dyDescent="0.2">
      <c r="A134" s="19"/>
      <c r="C134" s="28"/>
      <c r="H134" s="8"/>
    </row>
    <row r="135" spans="1:8" ht="27" customHeight="1" x14ac:dyDescent="0.2">
      <c r="A135" s="19"/>
      <c r="C135" s="28"/>
      <c r="H135" s="8"/>
    </row>
    <row r="136" spans="1:8" ht="27" customHeight="1" x14ac:dyDescent="0.2">
      <c r="A136" s="19"/>
      <c r="C136" s="28"/>
      <c r="H136" s="8"/>
    </row>
    <row r="137" spans="1:8" ht="27" customHeight="1" x14ac:dyDescent="0.2">
      <c r="A137" s="19"/>
      <c r="C137" s="28"/>
      <c r="H137" s="8"/>
    </row>
    <row r="138" spans="1:8" ht="27" customHeight="1" x14ac:dyDescent="0.2">
      <c r="A138" s="19"/>
      <c r="C138" s="28"/>
      <c r="H138" s="8"/>
    </row>
    <row r="139" spans="1:8" ht="27" customHeight="1" x14ac:dyDescent="0.2">
      <c r="A139" s="19"/>
      <c r="C139" s="28"/>
      <c r="H139" s="8"/>
    </row>
    <row r="140" spans="1:8" ht="27" customHeight="1" x14ac:dyDescent="0.2">
      <c r="A140" s="19"/>
      <c r="C140" s="28"/>
      <c r="H140" s="8"/>
    </row>
    <row r="141" spans="1:8" ht="27" customHeight="1" x14ac:dyDescent="0.2">
      <c r="A141" s="19"/>
      <c r="C141" s="28"/>
      <c r="H141" s="8"/>
    </row>
    <row r="142" spans="1:8" ht="27" customHeight="1" x14ac:dyDescent="0.2">
      <c r="A142" s="19"/>
      <c r="C142" s="28"/>
      <c r="H142" s="8"/>
    </row>
    <row r="143" spans="1:8" ht="27" customHeight="1" x14ac:dyDescent="0.2">
      <c r="A143" s="19"/>
      <c r="C143" s="28"/>
      <c r="H143" s="8"/>
    </row>
    <row r="144" spans="1:8" ht="27" customHeight="1" x14ac:dyDescent="0.2">
      <c r="A144" s="19"/>
      <c r="C144" s="28"/>
      <c r="H144" s="8"/>
    </row>
    <row r="145" spans="1:8" ht="27" customHeight="1" x14ac:dyDescent="0.2">
      <c r="A145" s="19"/>
      <c r="C145" s="28"/>
      <c r="H145" s="8"/>
    </row>
    <row r="146" spans="1:8" ht="27" customHeight="1" x14ac:dyDescent="0.2">
      <c r="A146" s="19"/>
      <c r="C146" s="28"/>
      <c r="H146" s="8"/>
    </row>
    <row r="147" spans="1:8" ht="27" customHeight="1" x14ac:dyDescent="0.2">
      <c r="A147" s="19"/>
      <c r="C147" s="28"/>
      <c r="H147" s="8"/>
    </row>
    <row r="148" spans="1:8" ht="27" customHeight="1" x14ac:dyDescent="0.2">
      <c r="A148" s="19"/>
      <c r="C148" s="28"/>
      <c r="H148" s="8"/>
    </row>
    <row r="149" spans="1:8" ht="27" customHeight="1" x14ac:dyDescent="0.2">
      <c r="A149" s="19"/>
      <c r="C149" s="28"/>
      <c r="H149" s="8"/>
    </row>
    <row r="150" spans="1:8" ht="27" customHeight="1" x14ac:dyDescent="0.2">
      <c r="A150" s="19"/>
      <c r="C150" s="28"/>
      <c r="H150" s="8"/>
    </row>
    <row r="151" spans="1:8" ht="27" customHeight="1" x14ac:dyDescent="0.2">
      <c r="A151" s="19"/>
      <c r="C151" s="28"/>
      <c r="H151" s="8"/>
    </row>
    <row r="152" spans="1:8" ht="27" customHeight="1" x14ac:dyDescent="0.2">
      <c r="A152" s="19"/>
      <c r="C152" s="28"/>
      <c r="H152" s="8"/>
    </row>
    <row r="153" spans="1:8" ht="27" customHeight="1" x14ac:dyDescent="0.2">
      <c r="A153" s="19"/>
      <c r="C153" s="28"/>
      <c r="H153" s="8"/>
    </row>
    <row r="154" spans="1:8" ht="27" customHeight="1" x14ac:dyDescent="0.2">
      <c r="A154" s="19"/>
      <c r="C154" s="28"/>
      <c r="H154" s="8"/>
    </row>
    <row r="155" spans="1:8" ht="27" customHeight="1" x14ac:dyDescent="0.2">
      <c r="A155" s="19"/>
      <c r="C155" s="28"/>
      <c r="H155" s="8"/>
    </row>
    <row r="156" spans="1:8" ht="27" customHeight="1" x14ac:dyDescent="0.2">
      <c r="A156" s="19"/>
      <c r="C156" s="28"/>
      <c r="H156" s="8"/>
    </row>
    <row r="157" spans="1:8" ht="27" customHeight="1" x14ac:dyDescent="0.2">
      <c r="A157" s="19"/>
      <c r="C157" s="28"/>
      <c r="H157" s="8"/>
    </row>
    <row r="158" spans="1:8" ht="27" customHeight="1" x14ac:dyDescent="0.2">
      <c r="A158" s="19"/>
      <c r="C158" s="28"/>
      <c r="H158" s="8"/>
    </row>
    <row r="159" spans="1:8" ht="27" customHeight="1" x14ac:dyDescent="0.2">
      <c r="A159" s="19"/>
      <c r="C159" s="28"/>
      <c r="H159" s="8"/>
    </row>
    <row r="160" spans="1:8" ht="27" customHeight="1" x14ac:dyDescent="0.2">
      <c r="A160" s="19"/>
      <c r="C160" s="28"/>
      <c r="H160" s="8"/>
    </row>
    <row r="161" spans="1:8" ht="27" customHeight="1" x14ac:dyDescent="0.2">
      <c r="A161" s="19"/>
      <c r="C161" s="28"/>
      <c r="H161" s="8"/>
    </row>
    <row r="162" spans="1:8" ht="27" customHeight="1" x14ac:dyDescent="0.2">
      <c r="A162" s="19"/>
      <c r="C162" s="28"/>
      <c r="H162" s="8"/>
    </row>
    <row r="163" spans="1:8" ht="27" customHeight="1" x14ac:dyDescent="0.2">
      <c r="A163" s="19"/>
      <c r="C163" s="28"/>
      <c r="H163" s="8"/>
    </row>
    <row r="164" spans="1:8" ht="27" customHeight="1" x14ac:dyDescent="0.2">
      <c r="A164" s="19"/>
      <c r="C164" s="28"/>
      <c r="H164" s="8"/>
    </row>
    <row r="165" spans="1:8" ht="27" customHeight="1" x14ac:dyDescent="0.2">
      <c r="A165" s="19"/>
      <c r="C165" s="28"/>
      <c r="H165" s="8"/>
    </row>
    <row r="166" spans="1:8" ht="27" customHeight="1" x14ac:dyDescent="0.2">
      <c r="A166" s="19"/>
      <c r="C166" s="28"/>
      <c r="H166" s="8"/>
    </row>
    <row r="167" spans="1:8" ht="27" customHeight="1" x14ac:dyDescent="0.2">
      <c r="A167" s="19"/>
      <c r="C167" s="28"/>
      <c r="H167" s="8"/>
    </row>
    <row r="168" spans="1:8" ht="27" customHeight="1" x14ac:dyDescent="0.2">
      <c r="A168" s="19"/>
      <c r="C168" s="28"/>
      <c r="H168" s="8"/>
    </row>
    <row r="169" spans="1:8" ht="27" customHeight="1" x14ac:dyDescent="0.2">
      <c r="A169" s="19"/>
      <c r="C169" s="28"/>
      <c r="H169" s="8"/>
    </row>
    <row r="170" spans="1:8" ht="27" customHeight="1" x14ac:dyDescent="0.2">
      <c r="A170" s="19"/>
      <c r="C170" s="28"/>
      <c r="H170" s="8"/>
    </row>
    <row r="171" spans="1:8" ht="27" customHeight="1" x14ac:dyDescent="0.2">
      <c r="A171" s="19"/>
      <c r="C171" s="28"/>
      <c r="H171" s="8"/>
    </row>
    <row r="172" spans="1:8" ht="27" customHeight="1" x14ac:dyDescent="0.2">
      <c r="A172" s="19"/>
      <c r="C172" s="28"/>
      <c r="H172" s="8"/>
    </row>
    <row r="173" spans="1:8" ht="27" customHeight="1" x14ac:dyDescent="0.2">
      <c r="A173" s="19"/>
      <c r="C173" s="28"/>
      <c r="H173" s="8"/>
    </row>
    <row r="174" spans="1:8" ht="27" customHeight="1" x14ac:dyDescent="0.2">
      <c r="A174" s="19"/>
      <c r="C174" s="28"/>
      <c r="H174" s="8"/>
    </row>
    <row r="175" spans="1:8" ht="27" customHeight="1" x14ac:dyDescent="0.2">
      <c r="A175" s="19"/>
      <c r="C175" s="28"/>
      <c r="H175" s="8"/>
    </row>
    <row r="176" spans="1:8" ht="27" customHeight="1" x14ac:dyDescent="0.2">
      <c r="A176" s="19"/>
      <c r="C176" s="28"/>
      <c r="H176" s="8"/>
    </row>
    <row r="177" spans="1:8" ht="27" customHeight="1" x14ac:dyDescent="0.2">
      <c r="A177" s="19"/>
      <c r="C177" s="28"/>
      <c r="H177" s="8"/>
    </row>
    <row r="178" spans="1:8" ht="27" customHeight="1" x14ac:dyDescent="0.2">
      <c r="A178" s="19"/>
      <c r="C178" s="28"/>
      <c r="H178" s="8"/>
    </row>
    <row r="179" spans="1:8" ht="27" customHeight="1" x14ac:dyDescent="0.2">
      <c r="A179" s="19"/>
      <c r="C179" s="28"/>
      <c r="H179" s="8"/>
    </row>
    <row r="180" spans="1:8" ht="27" customHeight="1" x14ac:dyDescent="0.2">
      <c r="A180" s="19"/>
      <c r="C180" s="28"/>
      <c r="H180" s="8"/>
    </row>
    <row r="181" spans="1:8" ht="27" customHeight="1" x14ac:dyDescent="0.2">
      <c r="A181" s="19"/>
      <c r="C181" s="28"/>
      <c r="H181" s="8"/>
    </row>
    <row r="182" spans="1:8" ht="27" customHeight="1" x14ac:dyDescent="0.2">
      <c r="A182" s="19"/>
      <c r="C182" s="28"/>
      <c r="H182" s="8"/>
    </row>
    <row r="183" spans="1:8" ht="27" customHeight="1" x14ac:dyDescent="0.2">
      <c r="A183" s="19"/>
      <c r="C183" s="28"/>
      <c r="H183" s="8"/>
    </row>
    <row r="184" spans="1:8" ht="27" customHeight="1" x14ac:dyDescent="0.2">
      <c r="A184" s="19"/>
      <c r="C184" s="28"/>
      <c r="H184" s="8"/>
    </row>
    <row r="185" spans="1:8" ht="27" customHeight="1" x14ac:dyDescent="0.2">
      <c r="A185" s="19"/>
      <c r="C185" s="28"/>
      <c r="H185" s="8"/>
    </row>
    <row r="186" spans="1:8" ht="27" customHeight="1" x14ac:dyDescent="0.2">
      <c r="A186" s="19"/>
      <c r="C186" s="28"/>
      <c r="H186" s="8"/>
    </row>
    <row r="187" spans="1:8" ht="27" customHeight="1" x14ac:dyDescent="0.2">
      <c r="A187" s="19"/>
      <c r="C187" s="28"/>
      <c r="H187" s="8"/>
    </row>
    <row r="188" spans="1:8" ht="27" customHeight="1" x14ac:dyDescent="0.2">
      <c r="A188" s="19"/>
      <c r="C188" s="28"/>
      <c r="H188" s="8"/>
    </row>
    <row r="189" spans="1:8" ht="27" customHeight="1" x14ac:dyDescent="0.2">
      <c r="A189" s="19"/>
      <c r="C189" s="28"/>
      <c r="H189" s="8"/>
    </row>
    <row r="190" spans="1:8" ht="27" customHeight="1" x14ac:dyDescent="0.2">
      <c r="A190" s="19"/>
      <c r="C190" s="28"/>
      <c r="H190" s="8"/>
    </row>
    <row r="191" spans="1:8" ht="27" customHeight="1" x14ac:dyDescent="0.2">
      <c r="A191" s="19"/>
      <c r="C191" s="28"/>
      <c r="H191" s="8"/>
    </row>
    <row r="192" spans="1:8" ht="27" customHeight="1" x14ac:dyDescent="0.2">
      <c r="A192" s="19"/>
      <c r="C192" s="28"/>
      <c r="H192" s="8"/>
    </row>
    <row r="193" spans="1:8" ht="27" customHeight="1" x14ac:dyDescent="0.2">
      <c r="A193" s="19"/>
      <c r="C193" s="28"/>
      <c r="H193" s="8"/>
    </row>
    <row r="194" spans="1:8" ht="27" customHeight="1" x14ac:dyDescent="0.2">
      <c r="A194" s="19"/>
      <c r="C194" s="28"/>
      <c r="H194" s="8"/>
    </row>
    <row r="195" spans="1:8" ht="27" customHeight="1" x14ac:dyDescent="0.2">
      <c r="A195" s="19"/>
      <c r="C195" s="28"/>
      <c r="H195" s="8"/>
    </row>
    <row r="196" spans="1:8" ht="27" customHeight="1" x14ac:dyDescent="0.2">
      <c r="A196" s="19"/>
      <c r="C196" s="28"/>
      <c r="H196" s="8"/>
    </row>
    <row r="197" spans="1:8" ht="27" customHeight="1" x14ac:dyDescent="0.2">
      <c r="A197" s="19"/>
      <c r="C197" s="28"/>
      <c r="H197" s="8"/>
    </row>
    <row r="198" spans="1:8" ht="27" customHeight="1" x14ac:dyDescent="0.2">
      <c r="A198" s="19"/>
      <c r="C198" s="28"/>
      <c r="H198" s="8"/>
    </row>
    <row r="199" spans="1:8" ht="27" customHeight="1" x14ac:dyDescent="0.2">
      <c r="A199" s="19"/>
      <c r="C199" s="28"/>
      <c r="H199" s="8"/>
    </row>
    <row r="200" spans="1:8" ht="27" customHeight="1" x14ac:dyDescent="0.2">
      <c r="A200" s="19"/>
      <c r="C200" s="28"/>
      <c r="H200" s="8"/>
    </row>
    <row r="201" spans="1:8" ht="27" customHeight="1" x14ac:dyDescent="0.2">
      <c r="A201" s="19"/>
      <c r="C201" s="28"/>
      <c r="H201" s="8"/>
    </row>
    <row r="202" spans="1:8" ht="27" customHeight="1" x14ac:dyDescent="0.2">
      <c r="A202" s="19"/>
      <c r="C202" s="28"/>
      <c r="H202" s="8"/>
    </row>
    <row r="203" spans="1:8" ht="27" customHeight="1" x14ac:dyDescent="0.2">
      <c r="A203" s="19"/>
      <c r="C203" s="28"/>
      <c r="H203" s="8"/>
    </row>
    <row r="204" spans="1:8" ht="27" customHeight="1" x14ac:dyDescent="0.2">
      <c r="A204" s="19"/>
      <c r="C204" s="28"/>
      <c r="H204" s="8"/>
    </row>
    <row r="205" spans="1:8" ht="27" customHeight="1" x14ac:dyDescent="0.2">
      <c r="A205" s="19"/>
      <c r="C205" s="28"/>
      <c r="H205" s="8"/>
    </row>
    <row r="206" spans="1:8" ht="27" customHeight="1" x14ac:dyDescent="0.2">
      <c r="A206" s="19"/>
      <c r="C206" s="28"/>
      <c r="H206" s="8"/>
    </row>
    <row r="207" spans="1:8" ht="27" customHeight="1" x14ac:dyDescent="0.2">
      <c r="A207" s="19"/>
      <c r="C207" s="28"/>
      <c r="H207" s="8"/>
    </row>
    <row r="208" spans="1:8" ht="27" customHeight="1" x14ac:dyDescent="0.2">
      <c r="A208" s="19"/>
      <c r="C208" s="28"/>
      <c r="H208" s="8"/>
    </row>
    <row r="209" spans="1:8" ht="27" customHeight="1" x14ac:dyDescent="0.2">
      <c r="A209" s="19"/>
      <c r="C209" s="28"/>
      <c r="H209" s="8"/>
    </row>
    <row r="210" spans="1:8" ht="27" customHeight="1" x14ac:dyDescent="0.2">
      <c r="A210" s="19"/>
      <c r="C210" s="28"/>
      <c r="H210" s="8"/>
    </row>
    <row r="211" spans="1:8" ht="27" customHeight="1" x14ac:dyDescent="0.2">
      <c r="A211" s="19"/>
      <c r="C211" s="28"/>
      <c r="H211" s="8"/>
    </row>
    <row r="212" spans="1:8" ht="27" customHeight="1" x14ac:dyDescent="0.2">
      <c r="A212" s="19"/>
      <c r="C212" s="28"/>
      <c r="H212" s="8"/>
    </row>
    <row r="213" spans="1:8" ht="27" customHeight="1" x14ac:dyDescent="0.2">
      <c r="A213" s="19"/>
      <c r="C213" s="28"/>
      <c r="H213" s="8"/>
    </row>
    <row r="214" spans="1:8" ht="27" customHeight="1" x14ac:dyDescent="0.2">
      <c r="A214" s="19"/>
      <c r="C214" s="28"/>
      <c r="H214" s="8"/>
    </row>
    <row r="215" spans="1:8" ht="27" customHeight="1" x14ac:dyDescent="0.2">
      <c r="A215" s="19"/>
      <c r="C215" s="28"/>
      <c r="H215" s="8"/>
    </row>
    <row r="216" spans="1:8" ht="27" customHeight="1" x14ac:dyDescent="0.2">
      <c r="A216" s="19"/>
      <c r="C216" s="28"/>
      <c r="H216" s="8"/>
    </row>
    <row r="217" spans="1:8" ht="27" customHeight="1" x14ac:dyDescent="0.2">
      <c r="A217" s="19"/>
      <c r="C217" s="28"/>
      <c r="H217" s="8"/>
    </row>
    <row r="218" spans="1:8" ht="27" customHeight="1" x14ac:dyDescent="0.2">
      <c r="A218" s="19"/>
      <c r="C218" s="28"/>
      <c r="H218" s="8"/>
    </row>
    <row r="219" spans="1:8" ht="27" customHeight="1" x14ac:dyDescent="0.2">
      <c r="A219" s="19"/>
      <c r="C219" s="28"/>
      <c r="H219" s="8"/>
    </row>
    <row r="220" spans="1:8" ht="27" customHeight="1" x14ac:dyDescent="0.2">
      <c r="A220" s="19"/>
      <c r="C220" s="28"/>
      <c r="H220" s="8"/>
    </row>
    <row r="221" spans="1:8" ht="27" customHeight="1" x14ac:dyDescent="0.2">
      <c r="A221" s="19"/>
      <c r="C221" s="28"/>
      <c r="H221" s="8"/>
    </row>
    <row r="222" spans="1:8" ht="27" customHeight="1" x14ac:dyDescent="0.2">
      <c r="A222" s="19"/>
      <c r="C222" s="28"/>
      <c r="H222" s="8"/>
    </row>
    <row r="223" spans="1:8" ht="27" customHeight="1" x14ac:dyDescent="0.2">
      <c r="A223" s="19"/>
      <c r="C223" s="28"/>
      <c r="H223" s="8"/>
    </row>
    <row r="224" spans="1:8" ht="27" customHeight="1" x14ac:dyDescent="0.2">
      <c r="A224" s="19"/>
      <c r="C224" s="28"/>
      <c r="H224" s="8"/>
    </row>
    <row r="225" spans="1:8" ht="27" customHeight="1" x14ac:dyDescent="0.2">
      <c r="A225" s="19"/>
      <c r="C225" s="28"/>
      <c r="H225" s="8"/>
    </row>
    <row r="226" spans="1:8" ht="27" customHeight="1" x14ac:dyDescent="0.2">
      <c r="A226" s="19"/>
      <c r="C226" s="28"/>
      <c r="H226" s="8"/>
    </row>
    <row r="227" spans="1:8" ht="27" customHeight="1" x14ac:dyDescent="0.2">
      <c r="A227" s="19"/>
      <c r="C227" s="28"/>
      <c r="H227" s="8"/>
    </row>
    <row r="228" spans="1:8" ht="27" customHeight="1" x14ac:dyDescent="0.2">
      <c r="A228" s="19"/>
      <c r="C228" s="28"/>
      <c r="H228" s="8"/>
    </row>
    <row r="229" spans="1:8" ht="27" customHeight="1" x14ac:dyDescent="0.2">
      <c r="A229" s="19"/>
      <c r="C229" s="28"/>
      <c r="H229" s="8"/>
    </row>
    <row r="230" spans="1:8" ht="27" customHeight="1" x14ac:dyDescent="0.2">
      <c r="A230" s="19"/>
      <c r="C230" s="28"/>
      <c r="H230" s="8"/>
    </row>
    <row r="231" spans="1:8" ht="27" customHeight="1" x14ac:dyDescent="0.2">
      <c r="A231" s="19"/>
      <c r="C231" s="28"/>
      <c r="H231" s="8"/>
    </row>
    <row r="232" spans="1:8" ht="27" customHeight="1" x14ac:dyDescent="0.2">
      <c r="A232" s="19"/>
      <c r="C232" s="28"/>
      <c r="H232" s="8"/>
    </row>
    <row r="233" spans="1:8" ht="27" customHeight="1" x14ac:dyDescent="0.2">
      <c r="A233" s="19"/>
      <c r="C233" s="28"/>
      <c r="H233" s="8"/>
    </row>
    <row r="234" spans="1:8" ht="27" customHeight="1" x14ac:dyDescent="0.2">
      <c r="A234" s="19"/>
      <c r="C234" s="28"/>
      <c r="H234" s="8"/>
    </row>
    <row r="235" spans="1:8" ht="27" customHeight="1" x14ac:dyDescent="0.2">
      <c r="A235" s="19"/>
      <c r="C235" s="28"/>
      <c r="H235" s="8"/>
    </row>
    <row r="236" spans="1:8" ht="27" customHeight="1" x14ac:dyDescent="0.2">
      <c r="A236" s="19"/>
      <c r="C236" s="28"/>
      <c r="H236" s="8"/>
    </row>
    <row r="237" spans="1:8" ht="27" customHeight="1" x14ac:dyDescent="0.2">
      <c r="A237" s="19"/>
      <c r="C237" s="28"/>
      <c r="H237" s="8"/>
    </row>
    <row r="238" spans="1:8" ht="27" customHeight="1" x14ac:dyDescent="0.2">
      <c r="A238" s="19"/>
      <c r="C238" s="28"/>
      <c r="H238" s="8"/>
    </row>
    <row r="239" spans="1:8" ht="27" customHeight="1" x14ac:dyDescent="0.2">
      <c r="A239" s="19"/>
      <c r="C239" s="28"/>
      <c r="H239" s="8"/>
    </row>
    <row r="240" spans="1:8" ht="27" customHeight="1" x14ac:dyDescent="0.2">
      <c r="A240" s="19"/>
      <c r="C240" s="28"/>
      <c r="H240" s="8"/>
    </row>
    <row r="241" spans="1:8" ht="27" customHeight="1" x14ac:dyDescent="0.2">
      <c r="A241" s="19"/>
      <c r="C241" s="28"/>
      <c r="H241" s="8"/>
    </row>
    <row r="242" spans="1:8" ht="27" customHeight="1" x14ac:dyDescent="0.2">
      <c r="A242" s="19"/>
      <c r="C242" s="28"/>
      <c r="H242" s="8"/>
    </row>
    <row r="243" spans="1:8" ht="27" customHeight="1" x14ac:dyDescent="0.2">
      <c r="A243" s="19"/>
      <c r="C243" s="28"/>
      <c r="H243" s="8"/>
    </row>
    <row r="244" spans="1:8" ht="27" customHeight="1" x14ac:dyDescent="0.2">
      <c r="A244" s="19"/>
      <c r="C244" s="28"/>
      <c r="H244" s="8"/>
    </row>
    <row r="245" spans="1:8" ht="27" customHeight="1" x14ac:dyDescent="0.2">
      <c r="A245" s="19"/>
      <c r="C245" s="28"/>
      <c r="H245" s="8"/>
    </row>
    <row r="246" spans="1:8" ht="27" customHeight="1" x14ac:dyDescent="0.2">
      <c r="A246" s="19"/>
      <c r="C246" s="28"/>
      <c r="H246" s="8"/>
    </row>
    <row r="247" spans="1:8" ht="27" customHeight="1" x14ac:dyDescent="0.2">
      <c r="A247" s="19"/>
      <c r="C247" s="28"/>
      <c r="H247" s="8"/>
    </row>
    <row r="248" spans="1:8" ht="27" customHeight="1" x14ac:dyDescent="0.2">
      <c r="A248" s="19"/>
      <c r="C248" s="28"/>
      <c r="H248" s="8"/>
    </row>
    <row r="249" spans="1:8" ht="27" customHeight="1" x14ac:dyDescent="0.2">
      <c r="A249" s="19"/>
      <c r="C249" s="28"/>
      <c r="H249" s="8"/>
    </row>
    <row r="250" spans="1:8" ht="27" customHeight="1" x14ac:dyDescent="0.2">
      <c r="A250" s="19"/>
      <c r="C250" s="28"/>
      <c r="H250" s="8"/>
    </row>
    <row r="251" spans="1:8" ht="27" customHeight="1" x14ac:dyDescent="0.2">
      <c r="A251" s="19"/>
      <c r="C251" s="28"/>
      <c r="H251" s="8"/>
    </row>
    <row r="252" spans="1:8" ht="27" customHeight="1" x14ac:dyDescent="0.2">
      <c r="A252" s="19"/>
      <c r="C252" s="28"/>
      <c r="H252" s="8"/>
    </row>
    <row r="253" spans="1:8" ht="27" customHeight="1" x14ac:dyDescent="0.2">
      <c r="A253" s="19"/>
      <c r="C253" s="28"/>
      <c r="H253" s="8"/>
    </row>
    <row r="254" spans="1:8" ht="27" customHeight="1" x14ac:dyDescent="0.2">
      <c r="A254" s="19"/>
      <c r="C254" s="28"/>
      <c r="H254" s="8"/>
    </row>
    <row r="255" spans="1:8" ht="27" customHeight="1" x14ac:dyDescent="0.2">
      <c r="A255" s="19"/>
      <c r="C255" s="28"/>
      <c r="H255" s="8"/>
    </row>
    <row r="256" spans="1:8" ht="27" customHeight="1" x14ac:dyDescent="0.2">
      <c r="A256" s="19"/>
      <c r="C256" s="28"/>
      <c r="H256" s="8"/>
    </row>
    <row r="257" spans="1:8" ht="27" customHeight="1" x14ac:dyDescent="0.2">
      <c r="A257" s="19"/>
      <c r="C257" s="28"/>
      <c r="H257" s="8"/>
    </row>
    <row r="258" spans="1:8" ht="27" customHeight="1" x14ac:dyDescent="0.2">
      <c r="A258" s="19"/>
      <c r="C258" s="28"/>
      <c r="H258" s="8"/>
    </row>
    <row r="259" spans="1:8" ht="27" customHeight="1" x14ac:dyDescent="0.2">
      <c r="A259" s="19"/>
      <c r="C259" s="28"/>
      <c r="H259" s="8"/>
    </row>
    <row r="260" spans="1:8" ht="27" customHeight="1" x14ac:dyDescent="0.2">
      <c r="A260" s="19"/>
      <c r="C260" s="28"/>
      <c r="H260" s="8"/>
    </row>
    <row r="261" spans="1:8" ht="27" customHeight="1" x14ac:dyDescent="0.2">
      <c r="A261" s="19"/>
      <c r="C261" s="28"/>
      <c r="H261" s="8"/>
    </row>
    <row r="262" spans="1:8" ht="27" customHeight="1" x14ac:dyDescent="0.2">
      <c r="A262" s="19"/>
      <c r="C262" s="28"/>
      <c r="H262" s="8"/>
    </row>
    <row r="263" spans="1:8" ht="27" customHeight="1" x14ac:dyDescent="0.2">
      <c r="A263" s="19"/>
      <c r="C263" s="28"/>
      <c r="H263" s="8"/>
    </row>
    <row r="264" spans="1:8" ht="27" customHeight="1" x14ac:dyDescent="0.2">
      <c r="A264" s="19"/>
      <c r="C264" s="28"/>
      <c r="H264" s="8"/>
    </row>
    <row r="265" spans="1:8" ht="27" customHeight="1" x14ac:dyDescent="0.2">
      <c r="A265" s="19"/>
      <c r="C265" s="28"/>
      <c r="H265" s="8"/>
    </row>
    <row r="266" spans="1:8" ht="27" customHeight="1" x14ac:dyDescent="0.2">
      <c r="A266" s="19"/>
      <c r="C266" s="28"/>
      <c r="H266" s="8"/>
    </row>
    <row r="267" spans="1:8" ht="27" customHeight="1" x14ac:dyDescent="0.2">
      <c r="A267" s="19"/>
      <c r="C267" s="28"/>
      <c r="H267" s="8"/>
    </row>
    <row r="268" spans="1:8" ht="15.75" customHeight="1" x14ac:dyDescent="0.2"/>
    <row r="269" spans="1:8" ht="15.75" customHeight="1" x14ac:dyDescent="0.2"/>
    <row r="270" spans="1:8" ht="15.75" customHeight="1" x14ac:dyDescent="0.2"/>
    <row r="271" spans="1:8" ht="15.75" customHeight="1" x14ac:dyDescent="0.2"/>
    <row r="272" spans="1:8"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row r="1001" ht="15.75" customHeight="1" x14ac:dyDescent="0.2"/>
    <row r="1002" ht="15.75" customHeight="1" x14ac:dyDescent="0.2"/>
    <row r="1003" ht="15.75" customHeight="1" x14ac:dyDescent="0.2"/>
    <row r="1004" ht="15.75" customHeight="1" x14ac:dyDescent="0.2"/>
    <row r="1005" ht="15.75" customHeight="1" x14ac:dyDescent="0.2"/>
    <row r="1006" ht="15.75" customHeight="1" x14ac:dyDescent="0.2"/>
    <row r="1007" ht="15.75" customHeight="1" x14ac:dyDescent="0.2"/>
    <row r="1008" ht="15.75" customHeight="1" x14ac:dyDescent="0.2"/>
    <row r="1009" ht="15.75" customHeight="1" x14ac:dyDescent="0.2"/>
    <row r="1010" ht="15.75" customHeight="1" x14ac:dyDescent="0.2"/>
    <row r="1011" ht="15.75" customHeight="1" x14ac:dyDescent="0.2"/>
    <row r="1012" ht="15.75" customHeight="1" x14ac:dyDescent="0.2"/>
    <row r="1013" ht="15.75" customHeight="1" x14ac:dyDescent="0.2"/>
    <row r="1014" ht="15.75" customHeight="1" x14ac:dyDescent="0.2"/>
    <row r="1015" ht="15.75" customHeight="1" x14ac:dyDescent="0.2"/>
    <row r="1016" ht="15.75" customHeight="1" x14ac:dyDescent="0.2"/>
    <row r="1017" ht="15.75" customHeight="1" x14ac:dyDescent="0.2"/>
    <row r="1018" ht="15.75" customHeight="1" x14ac:dyDescent="0.2"/>
    <row r="1019" ht="15.75" customHeight="1" x14ac:dyDescent="0.2"/>
  </sheetData>
  <mergeCells count="1">
    <mergeCell ref="A4:A15"/>
  </mergeCells>
  <pageMargins left="0.7" right="0.7" top="0.75" bottom="0.75" header="0" footer="0"/>
  <pageSetup orientation="portrai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H1019"/>
  <sheetViews>
    <sheetView topLeftCell="A26" zoomScale="108" workbookViewId="0">
      <selection activeCell="A43" sqref="A43:XFD43"/>
    </sheetView>
  </sheetViews>
  <sheetFormatPr baseColWidth="10" defaultColWidth="14.5" defaultRowHeight="15" customHeight="1" x14ac:dyDescent="0.2"/>
  <cols>
    <col min="1" max="1" width="16.1640625" customWidth="1"/>
    <col min="2" max="2" width="63" customWidth="1"/>
    <col min="3" max="3" width="16.1640625" customWidth="1"/>
    <col min="4" max="4" width="24.5" customWidth="1"/>
    <col min="5" max="6" width="8.83203125" customWidth="1"/>
    <col min="7" max="7" width="15.33203125" customWidth="1"/>
    <col min="8" max="8" width="62.5" customWidth="1"/>
  </cols>
  <sheetData>
    <row r="1" spans="1:8" ht="27" customHeight="1" x14ac:dyDescent="0.2">
      <c r="A1" s="19"/>
      <c r="B1" s="1" t="s">
        <v>138</v>
      </c>
      <c r="C1" s="28"/>
      <c r="H1" s="8"/>
    </row>
    <row r="2" spans="1:8" ht="63" customHeight="1" x14ac:dyDescent="0.2">
      <c r="A2" s="247"/>
      <c r="B2" s="248" t="s">
        <v>139</v>
      </c>
      <c r="C2" s="249" t="s">
        <v>495</v>
      </c>
      <c r="D2" s="250"/>
      <c r="H2" s="8"/>
    </row>
    <row r="3" spans="1:8" ht="18.75" customHeight="1" x14ac:dyDescent="0.2">
      <c r="A3" s="251"/>
      <c r="B3" s="252" t="s">
        <v>0</v>
      </c>
      <c r="C3" s="253" t="s">
        <v>1</v>
      </c>
      <c r="D3" s="265" t="s">
        <v>496</v>
      </c>
      <c r="E3" s="10"/>
      <c r="F3" s="10"/>
      <c r="G3" s="10"/>
      <c r="H3" s="10" t="s">
        <v>6</v>
      </c>
    </row>
    <row r="4" spans="1:8" ht="40.5" customHeight="1" x14ac:dyDescent="0.2">
      <c r="A4" s="481" t="s">
        <v>497</v>
      </c>
      <c r="B4" s="171" t="s">
        <v>71</v>
      </c>
      <c r="C4" s="241">
        <v>0.33</v>
      </c>
      <c r="D4" s="213">
        <f t="shared" ref="D4:D15" si="0">IF($C$20&lt;&gt;0,C4/$C$20*(1-$C$18),0)</f>
        <v>0.23232</v>
      </c>
      <c r="H4" s="11" t="s">
        <v>72</v>
      </c>
    </row>
    <row r="5" spans="1:8" ht="32.25" customHeight="1" x14ac:dyDescent="0.2">
      <c r="A5" s="482"/>
      <c r="B5" s="171" t="s">
        <v>73</v>
      </c>
      <c r="C5" s="240">
        <v>2.7999999999999997E-2</v>
      </c>
      <c r="D5" s="213">
        <f t="shared" si="0"/>
        <v>1.9711999999999997E-2</v>
      </c>
      <c r="H5" s="11"/>
    </row>
    <row r="6" spans="1:8" ht="33" customHeight="1" x14ac:dyDescent="0.2">
      <c r="A6" s="482"/>
      <c r="B6" s="171" t="s">
        <v>74</v>
      </c>
      <c r="C6" s="240">
        <v>0</v>
      </c>
      <c r="D6" s="213">
        <f t="shared" si="0"/>
        <v>0</v>
      </c>
      <c r="H6" s="11"/>
    </row>
    <row r="7" spans="1:8" ht="33" customHeight="1" x14ac:dyDescent="0.2">
      <c r="A7" s="482"/>
      <c r="B7" s="171" t="s">
        <v>75</v>
      </c>
      <c r="C7" s="240">
        <v>0</v>
      </c>
      <c r="D7" s="213">
        <f t="shared" si="0"/>
        <v>0</v>
      </c>
      <c r="H7" s="11"/>
    </row>
    <row r="8" spans="1:8" ht="33" customHeight="1" x14ac:dyDescent="0.2">
      <c r="A8" s="482"/>
      <c r="B8" s="172" t="s">
        <v>140</v>
      </c>
      <c r="C8" s="240">
        <v>1.7000000000000001E-2</v>
      </c>
      <c r="D8" s="213">
        <f t="shared" si="0"/>
        <v>1.1967999999999999E-2</v>
      </c>
      <c r="H8" s="11"/>
    </row>
    <row r="9" spans="1:8" ht="33" customHeight="1" x14ac:dyDescent="0.2">
      <c r="A9" s="482"/>
      <c r="B9" s="172" t="s">
        <v>486</v>
      </c>
      <c r="C9" s="240">
        <v>0</v>
      </c>
      <c r="D9" s="213">
        <f t="shared" si="0"/>
        <v>0</v>
      </c>
      <c r="H9" s="11"/>
    </row>
    <row r="10" spans="1:8" ht="53.25" customHeight="1" x14ac:dyDescent="0.2">
      <c r="A10" s="482"/>
      <c r="B10" s="172" t="s">
        <v>141</v>
      </c>
      <c r="C10" s="240">
        <v>0.14800000000000002</v>
      </c>
      <c r="D10" s="213">
        <f t="shared" si="0"/>
        <v>0.10419200000000001</v>
      </c>
      <c r="H10" s="11"/>
    </row>
    <row r="11" spans="1:8" ht="30" customHeight="1" x14ac:dyDescent="0.2">
      <c r="A11" s="482"/>
      <c r="B11" s="172" t="s">
        <v>142</v>
      </c>
      <c r="C11" s="240">
        <v>0.20699999999999999</v>
      </c>
      <c r="D11" s="213">
        <f t="shared" si="0"/>
        <v>0.145728</v>
      </c>
      <c r="H11" s="484"/>
    </row>
    <row r="12" spans="1:8" ht="30" customHeight="1" x14ac:dyDescent="0.2">
      <c r="A12" s="482"/>
      <c r="B12" s="172" t="s">
        <v>143</v>
      </c>
      <c r="C12" s="240">
        <v>0.21600000000000003</v>
      </c>
      <c r="D12" s="213">
        <f t="shared" si="0"/>
        <v>0.152064</v>
      </c>
      <c r="H12" s="485"/>
    </row>
    <row r="13" spans="1:8" ht="56.25" customHeight="1" x14ac:dyDescent="0.2">
      <c r="A13" s="482"/>
      <c r="B13" s="172" t="s">
        <v>144</v>
      </c>
      <c r="C13" s="240">
        <v>4.1999999999999996E-2</v>
      </c>
      <c r="D13" s="213">
        <f t="shared" si="0"/>
        <v>2.9567999999999994E-2</v>
      </c>
      <c r="E13" s="127" t="s">
        <v>480</v>
      </c>
      <c r="H13" s="156"/>
    </row>
    <row r="14" spans="1:8" ht="15.75" customHeight="1" x14ac:dyDescent="0.2">
      <c r="A14" s="482"/>
      <c r="B14" s="173" t="s">
        <v>554</v>
      </c>
      <c r="C14" s="240">
        <v>1.2E-2</v>
      </c>
      <c r="D14" s="213">
        <f t="shared" si="0"/>
        <v>8.4479999999999989E-3</v>
      </c>
      <c r="E14" s="127"/>
      <c r="H14" s="156"/>
    </row>
    <row r="15" spans="1:8" ht="18.75" customHeight="1" x14ac:dyDescent="0.2">
      <c r="A15" s="483"/>
      <c r="B15" s="173" t="s">
        <v>145</v>
      </c>
      <c r="C15" s="240">
        <v>0</v>
      </c>
      <c r="D15" s="213">
        <f t="shared" si="0"/>
        <v>0</v>
      </c>
      <c r="F15" s="114"/>
      <c r="G15" s="114"/>
      <c r="H15" s="11"/>
    </row>
    <row r="16" spans="1:8" ht="18.75" customHeight="1" x14ac:dyDescent="0.2">
      <c r="A16" s="233"/>
      <c r="B16" s="165" t="s">
        <v>146</v>
      </c>
      <c r="C16" s="113">
        <v>1</v>
      </c>
      <c r="D16" s="242">
        <v>1</v>
      </c>
      <c r="E16" s="127" t="s">
        <v>481</v>
      </c>
      <c r="H16" s="11"/>
    </row>
    <row r="17" spans="1:8" ht="18.75" customHeight="1" x14ac:dyDescent="0.2">
      <c r="A17" s="233"/>
      <c r="B17" s="165" t="s">
        <v>147</v>
      </c>
      <c r="C17" s="113">
        <v>1</v>
      </c>
      <c r="D17" s="242">
        <v>1</v>
      </c>
      <c r="E17" s="127" t="s">
        <v>481</v>
      </c>
      <c r="H17" s="11"/>
    </row>
    <row r="18" spans="1:8" ht="27" customHeight="1" x14ac:dyDescent="0.2">
      <c r="A18" s="236"/>
      <c r="B18" s="237" t="s">
        <v>374</v>
      </c>
      <c r="C18" s="217">
        <v>0.29600000000000004</v>
      </c>
      <c r="D18" s="223">
        <f>C18</f>
        <v>0.29600000000000004</v>
      </c>
      <c r="H18" s="8"/>
    </row>
    <row r="19" spans="1:8" ht="16.5" customHeight="1" x14ac:dyDescent="0.2">
      <c r="A19" s="19"/>
      <c r="B19" s="11"/>
      <c r="C19" s="127" t="s">
        <v>504</v>
      </c>
      <c r="D19" s="8"/>
    </row>
    <row r="20" spans="1:8" ht="16.5" customHeight="1" x14ac:dyDescent="0.2">
      <c r="A20" s="19"/>
      <c r="B20" s="11" t="s">
        <v>376</v>
      </c>
      <c r="C20" s="112">
        <f>SUM(C4:C15)</f>
        <v>1</v>
      </c>
      <c r="D20" s="8"/>
    </row>
    <row r="21" spans="1:8" ht="16.5" customHeight="1" x14ac:dyDescent="0.2">
      <c r="A21" s="19"/>
      <c r="B21" s="11"/>
      <c r="C21" s="12"/>
      <c r="D21" s="8"/>
    </row>
    <row r="22" spans="1:8" ht="16.5" customHeight="1" x14ac:dyDescent="0.2">
      <c r="A22" s="19"/>
      <c r="B22" s="11"/>
      <c r="C22" s="12"/>
      <c r="D22" s="8"/>
    </row>
    <row r="23" spans="1:8" ht="16.5" customHeight="1" x14ac:dyDescent="0.2">
      <c r="A23" s="19"/>
      <c r="B23" s="11"/>
      <c r="C23" s="12"/>
      <c r="D23" s="8"/>
    </row>
    <row r="24" spans="1:8" ht="16.5" customHeight="1" x14ac:dyDescent="0.2">
      <c r="A24" s="19"/>
      <c r="B24" s="11"/>
      <c r="C24" s="12"/>
      <c r="D24" s="8"/>
    </row>
    <row r="25" spans="1:8" ht="16.5" customHeight="1" x14ac:dyDescent="0.2">
      <c r="A25" s="19"/>
      <c r="B25" s="11"/>
      <c r="C25" s="12"/>
      <c r="D25" s="8"/>
    </row>
    <row r="26" spans="1:8" ht="16.5" customHeight="1" x14ac:dyDescent="0.2">
      <c r="A26" s="19"/>
      <c r="B26" s="156" t="s">
        <v>507</v>
      </c>
      <c r="C26" s="12"/>
      <c r="D26" s="8"/>
    </row>
    <row r="27" spans="1:8" ht="16.5" customHeight="1" x14ac:dyDescent="0.2">
      <c r="A27" s="19"/>
      <c r="B27" s="376" t="s">
        <v>112</v>
      </c>
      <c r="C27" s="377" t="s">
        <v>148</v>
      </c>
      <c r="D27" s="378"/>
    </row>
    <row r="28" spans="1:8" ht="16.5" customHeight="1" x14ac:dyDescent="0.2">
      <c r="A28" s="19"/>
      <c r="B28" s="330" t="s">
        <v>30</v>
      </c>
      <c r="C28" s="364">
        <f>$C$47*$D$8</f>
        <v>53902.884851310781</v>
      </c>
      <c r="D28" s="379" t="s">
        <v>149</v>
      </c>
    </row>
    <row r="29" spans="1:8" ht="14.25" customHeight="1" x14ac:dyDescent="0.2">
      <c r="B29" s="330" t="s">
        <v>32</v>
      </c>
      <c r="C29" s="362">
        <v>0</v>
      </c>
      <c r="D29" s="331" t="s">
        <v>150</v>
      </c>
    </row>
    <row r="30" spans="1:8" ht="16.5" customHeight="1" x14ac:dyDescent="0.2">
      <c r="A30" s="19"/>
      <c r="B30" s="330" t="s">
        <v>34</v>
      </c>
      <c r="C30" s="364">
        <f>$C$47*$D$12</f>
        <v>684883.71340488992</v>
      </c>
      <c r="D30" s="379" t="s">
        <v>151</v>
      </c>
    </row>
    <row r="31" spans="1:8" ht="16.5" customHeight="1" x14ac:dyDescent="0.2">
      <c r="A31" s="19"/>
      <c r="B31" s="330" t="s">
        <v>36</v>
      </c>
      <c r="C31" s="364">
        <f>$C$47*D10</f>
        <v>469272.17399964679</v>
      </c>
      <c r="D31" s="379" t="s">
        <v>152</v>
      </c>
    </row>
    <row r="32" spans="1:8" ht="16.5" customHeight="1" x14ac:dyDescent="0.2">
      <c r="A32" s="19"/>
      <c r="B32" s="330" t="s">
        <v>38</v>
      </c>
      <c r="C32" s="364">
        <f>D4*$C$47*C17</f>
        <v>1046350.1177019151</v>
      </c>
      <c r="D32" s="380" t="s">
        <v>89</v>
      </c>
    </row>
    <row r="33" spans="1:7" ht="16.5" customHeight="1" x14ac:dyDescent="0.2">
      <c r="A33" s="19"/>
      <c r="B33" s="330" t="s">
        <v>41</v>
      </c>
      <c r="C33" s="364">
        <f>D5*$C$47*C17</f>
        <v>88781.222108041271</v>
      </c>
      <c r="D33" s="380" t="s">
        <v>90</v>
      </c>
    </row>
    <row r="34" spans="1:7" ht="16.5" customHeight="1" x14ac:dyDescent="0.2">
      <c r="A34" s="19"/>
      <c r="B34" s="330" t="s">
        <v>40</v>
      </c>
      <c r="C34" s="364">
        <f>D6*$C$47*C17</f>
        <v>0</v>
      </c>
      <c r="D34" s="380" t="s">
        <v>91</v>
      </c>
    </row>
    <row r="35" spans="1:7" ht="16.5" customHeight="1" x14ac:dyDescent="0.2">
      <c r="A35" s="19"/>
      <c r="B35" s="330" t="s">
        <v>42</v>
      </c>
      <c r="C35" s="364">
        <f>D7*$C$47*C17</f>
        <v>0</v>
      </c>
      <c r="D35" s="380" t="s">
        <v>92</v>
      </c>
    </row>
    <row r="36" spans="1:7" ht="16.5" customHeight="1" x14ac:dyDescent="0.2">
      <c r="A36" s="19"/>
      <c r="B36" s="330" t="s">
        <v>43</v>
      </c>
      <c r="C36" s="364">
        <f>D18*C$47*C16</f>
        <v>1333159.5852262694</v>
      </c>
      <c r="D36" s="380" t="s">
        <v>93</v>
      </c>
      <c r="G36" s="110">
        <f>SUM(Lodges!C30,Restaurants!C30,SUM(Households!C33:D33),NatParkPA!C30,Tourism!C29,ComRevSh!C28)/(1-C10-C8-C11-C12)</f>
        <v>6406582.1684161378</v>
      </c>
    </row>
    <row r="37" spans="1:7" ht="16.5" customHeight="1" x14ac:dyDescent="0.2">
      <c r="A37" s="19"/>
      <c r="B37" s="330" t="s">
        <v>45</v>
      </c>
      <c r="C37" s="381">
        <v>0</v>
      </c>
      <c r="D37" s="380" t="s">
        <v>153</v>
      </c>
      <c r="G37" s="110">
        <f>SUM(Lodges!C30,Restaurants!C30,SUM(Households!C33:D33),NatParkPA!C30,Tourism!C29,ComRevSh!C28)</f>
        <v>2639511.8533874485</v>
      </c>
    </row>
    <row r="38" spans="1:7" ht="16.5" customHeight="1" x14ac:dyDescent="0.2">
      <c r="A38" s="19"/>
      <c r="B38" s="330" t="s">
        <v>47</v>
      </c>
      <c r="C38" s="381">
        <v>0</v>
      </c>
      <c r="D38" s="380" t="s">
        <v>153</v>
      </c>
      <c r="G38" s="110"/>
    </row>
    <row r="39" spans="1:7" ht="16.5" customHeight="1" x14ac:dyDescent="0.2">
      <c r="A39" s="19"/>
      <c r="B39" s="330" t="s">
        <v>48</v>
      </c>
      <c r="C39" s="381">
        <v>0</v>
      </c>
      <c r="D39" s="380" t="s">
        <v>154</v>
      </c>
      <c r="G39" s="110"/>
    </row>
    <row r="40" spans="1:7" ht="16.5" customHeight="1" x14ac:dyDescent="0.2">
      <c r="A40" s="19"/>
      <c r="B40" s="330" t="s">
        <v>50</v>
      </c>
      <c r="C40" s="381">
        <v>0</v>
      </c>
      <c r="D40" s="380" t="s">
        <v>155</v>
      </c>
      <c r="G40" s="110"/>
    </row>
    <row r="41" spans="1:7" ht="16.5" customHeight="1" x14ac:dyDescent="0.2">
      <c r="A41" s="19"/>
      <c r="B41" s="330" t="s">
        <v>52</v>
      </c>
      <c r="C41" s="381">
        <v>0</v>
      </c>
      <c r="D41" s="380" t="s">
        <v>156</v>
      </c>
      <c r="G41" s="110"/>
    </row>
    <row r="42" spans="1:7" ht="16.5" customHeight="1" x14ac:dyDescent="0.2">
      <c r="A42" s="19"/>
      <c r="B42" s="330" t="s">
        <v>54</v>
      </c>
      <c r="C42" s="364">
        <v>0</v>
      </c>
      <c r="D42" s="380" t="s">
        <v>157</v>
      </c>
      <c r="G42" s="110"/>
    </row>
    <row r="43" spans="1:7" ht="16.5" customHeight="1" x14ac:dyDescent="0.2">
      <c r="A43" s="19"/>
      <c r="B43" s="328" t="s">
        <v>551</v>
      </c>
      <c r="C43" s="462">
        <f>$D$14*$C$47</f>
        <v>38049.095189160544</v>
      </c>
      <c r="D43" s="345" t="s">
        <v>552</v>
      </c>
      <c r="G43" s="110"/>
    </row>
    <row r="44" spans="1:7" ht="16.5" customHeight="1" x14ac:dyDescent="0.2">
      <c r="A44" s="19"/>
      <c r="B44" s="328" t="s">
        <v>57</v>
      </c>
      <c r="C44" s="462">
        <f>$D$15*$C$47</f>
        <v>0</v>
      </c>
      <c r="D44" s="353" t="s">
        <v>553</v>
      </c>
      <c r="G44" s="110"/>
    </row>
    <row r="45" spans="1:7" ht="16.5" customHeight="1" x14ac:dyDescent="0.2">
      <c r="A45" s="19"/>
      <c r="B45" s="382" t="s">
        <v>59</v>
      </c>
      <c r="C45" s="364">
        <f>$C$47*$D$13 + C47*SUM(D4:D7)*(1-D17) + C47*D18*(1-D16)</f>
        <v>133171.8331620619</v>
      </c>
      <c r="D45" s="380" t="s">
        <v>158</v>
      </c>
      <c r="G45" s="110"/>
    </row>
    <row r="46" spans="1:7" ht="16.5" customHeight="1" x14ac:dyDescent="0.2">
      <c r="A46" s="19"/>
      <c r="B46" s="330" t="s">
        <v>61</v>
      </c>
      <c r="C46" s="383">
        <f>SUM(C28:C45)</f>
        <v>3847570.6256432957</v>
      </c>
      <c r="D46" s="380" t="s">
        <v>62</v>
      </c>
      <c r="G46" s="110"/>
    </row>
    <row r="47" spans="1:7" ht="47.25" customHeight="1" x14ac:dyDescent="0.2">
      <c r="A47" s="19"/>
      <c r="B47" s="330" t="s">
        <v>63</v>
      </c>
      <c r="C47" s="381">
        <f>SUM(Lodges!C30,Restaurants!C30,SUM(Households!C33:D33),NatParkPA!C30,Tourism!C29,ComRevSh!C28)/(1-SUM(D8:D12))</f>
        <v>4503917.5176563151</v>
      </c>
      <c r="D47" s="380" t="s">
        <v>159</v>
      </c>
      <c r="F47" s="127" t="s">
        <v>372</v>
      </c>
    </row>
    <row r="48" spans="1:7" ht="16.5" customHeight="1" x14ac:dyDescent="0.2">
      <c r="A48" s="19"/>
      <c r="B48" s="330" t="s">
        <v>65</v>
      </c>
      <c r="C48" s="381">
        <f>C47-C46</f>
        <v>656346.89201301942</v>
      </c>
      <c r="D48" s="380" t="s">
        <v>102</v>
      </c>
    </row>
    <row r="49" spans="1:8" ht="16.5" customHeight="1" x14ac:dyDescent="0.2">
      <c r="A49" s="19"/>
      <c r="B49" s="384" t="s">
        <v>67</v>
      </c>
      <c r="C49" s="385">
        <f>C48/C47</f>
        <v>0.145728</v>
      </c>
      <c r="D49" s="386" t="s">
        <v>103</v>
      </c>
    </row>
    <row r="50" spans="1:8" ht="15.75" customHeight="1" x14ac:dyDescent="0.2">
      <c r="A50" s="19"/>
      <c r="C50" s="28"/>
      <c r="H50" s="8"/>
    </row>
    <row r="51" spans="1:8" ht="15.75" customHeight="1" x14ac:dyDescent="0.2">
      <c r="A51" s="19"/>
      <c r="C51" s="28"/>
      <c r="H51" s="8"/>
    </row>
    <row r="52" spans="1:8" ht="15.75" customHeight="1" x14ac:dyDescent="0.2">
      <c r="A52" s="19"/>
      <c r="B52" s="23" t="s">
        <v>492</v>
      </c>
      <c r="H52" s="8"/>
    </row>
    <row r="53" spans="1:8" ht="15.75" customHeight="1" x14ac:dyDescent="0.2">
      <c r="A53" s="19"/>
      <c r="B53" s="33" t="s">
        <v>0</v>
      </c>
      <c r="C53" s="34" t="s">
        <v>1</v>
      </c>
      <c r="D53" s="35" t="s">
        <v>2</v>
      </c>
      <c r="E53" s="35" t="s">
        <v>3</v>
      </c>
      <c r="F53" s="35" t="s">
        <v>4</v>
      </c>
      <c r="G53" s="35" t="s">
        <v>5</v>
      </c>
      <c r="H53" s="8"/>
    </row>
    <row r="54" spans="1:8" ht="15.75" customHeight="1" x14ac:dyDescent="0.2">
      <c r="A54" s="19"/>
      <c r="B54" s="197" t="s">
        <v>71</v>
      </c>
      <c r="C54" s="198">
        <f t="shared" ref="C54:C64" si="1">C4*100</f>
        <v>33</v>
      </c>
      <c r="D54" s="181" t="s">
        <v>413</v>
      </c>
      <c r="E54" s="181">
        <v>0</v>
      </c>
      <c r="F54" s="181">
        <v>100</v>
      </c>
      <c r="G54" s="181">
        <v>0.01</v>
      </c>
      <c r="H54" s="8"/>
    </row>
    <row r="55" spans="1:8" ht="15.75" customHeight="1" x14ac:dyDescent="0.2">
      <c r="A55" s="19"/>
      <c r="B55" s="197" t="s">
        <v>73</v>
      </c>
      <c r="C55" s="198">
        <f t="shared" si="1"/>
        <v>2.8</v>
      </c>
      <c r="D55" s="181" t="s">
        <v>414</v>
      </c>
      <c r="E55" s="181">
        <v>0</v>
      </c>
      <c r="F55" s="181">
        <v>100</v>
      </c>
      <c r="G55" s="181">
        <v>0.01</v>
      </c>
      <c r="H55" s="8"/>
    </row>
    <row r="56" spans="1:8" ht="15.75" customHeight="1" x14ac:dyDescent="0.2">
      <c r="A56" s="19"/>
      <c r="B56" s="197" t="s">
        <v>74</v>
      </c>
      <c r="C56" s="198">
        <f t="shared" si="1"/>
        <v>0</v>
      </c>
      <c r="D56" s="181" t="s">
        <v>415</v>
      </c>
      <c r="E56" s="181">
        <v>0</v>
      </c>
      <c r="F56" s="181">
        <v>100</v>
      </c>
      <c r="G56" s="181">
        <v>0.01</v>
      </c>
      <c r="H56" s="8"/>
    </row>
    <row r="57" spans="1:8" ht="15.75" customHeight="1" x14ac:dyDescent="0.2">
      <c r="A57" s="19"/>
      <c r="B57" s="197" t="s">
        <v>75</v>
      </c>
      <c r="C57" s="198">
        <f t="shared" si="1"/>
        <v>0</v>
      </c>
      <c r="D57" s="181" t="s">
        <v>416</v>
      </c>
      <c r="E57" s="181">
        <v>0</v>
      </c>
      <c r="F57" s="181">
        <v>100</v>
      </c>
      <c r="G57" s="181">
        <v>0.01</v>
      </c>
      <c r="H57" s="8"/>
    </row>
    <row r="58" spans="1:8" ht="15.75" customHeight="1" x14ac:dyDescent="0.2">
      <c r="A58" s="19"/>
      <c r="B58" s="197" t="s">
        <v>140</v>
      </c>
      <c r="C58" s="198">
        <f t="shared" si="1"/>
        <v>1.7000000000000002</v>
      </c>
      <c r="D58" s="181" t="s">
        <v>417</v>
      </c>
      <c r="E58" s="181">
        <v>0</v>
      </c>
      <c r="F58" s="181">
        <v>100</v>
      </c>
      <c r="G58" s="181">
        <v>0.01</v>
      </c>
      <c r="H58" s="8"/>
    </row>
    <row r="59" spans="1:8" ht="15.75" customHeight="1" x14ac:dyDescent="0.2">
      <c r="A59" s="19"/>
      <c r="B59" s="203" t="s">
        <v>482</v>
      </c>
      <c r="C59" s="198">
        <f t="shared" si="1"/>
        <v>0</v>
      </c>
      <c r="D59" s="181" t="s">
        <v>418</v>
      </c>
      <c r="E59" s="181">
        <v>0</v>
      </c>
      <c r="F59" s="181">
        <v>100</v>
      </c>
      <c r="G59" s="181">
        <v>0.01</v>
      </c>
      <c r="H59" s="8"/>
    </row>
    <row r="60" spans="1:8" ht="15.75" customHeight="1" x14ac:dyDescent="0.2">
      <c r="A60" s="19"/>
      <c r="B60" s="197" t="s">
        <v>141</v>
      </c>
      <c r="C60" s="198">
        <f t="shared" si="1"/>
        <v>14.800000000000002</v>
      </c>
      <c r="D60" s="181" t="s">
        <v>419</v>
      </c>
      <c r="E60" s="181">
        <v>0</v>
      </c>
      <c r="F60" s="181">
        <v>100</v>
      </c>
      <c r="G60" s="181">
        <v>0.01</v>
      </c>
      <c r="H60" s="8"/>
    </row>
    <row r="61" spans="1:8" ht="15.75" customHeight="1" x14ac:dyDescent="0.2">
      <c r="A61" s="19"/>
      <c r="B61" s="197" t="s">
        <v>142</v>
      </c>
      <c r="C61" s="198">
        <f t="shared" si="1"/>
        <v>20.7</v>
      </c>
      <c r="D61" s="181" t="s">
        <v>420</v>
      </c>
      <c r="E61" s="181">
        <v>0</v>
      </c>
      <c r="F61" s="181">
        <v>100</v>
      </c>
      <c r="G61" s="181">
        <v>0.01</v>
      </c>
      <c r="H61" s="8"/>
    </row>
    <row r="62" spans="1:8" ht="15.75" customHeight="1" x14ac:dyDescent="0.2">
      <c r="A62" s="19"/>
      <c r="B62" s="197" t="s">
        <v>143</v>
      </c>
      <c r="C62" s="198">
        <f t="shared" si="1"/>
        <v>21.6</v>
      </c>
      <c r="D62" s="181" t="s">
        <v>421</v>
      </c>
      <c r="E62" s="181">
        <v>0</v>
      </c>
      <c r="F62" s="181">
        <v>100</v>
      </c>
      <c r="G62" s="181">
        <v>0.01</v>
      </c>
      <c r="H62" s="8"/>
    </row>
    <row r="63" spans="1:8" ht="15.75" customHeight="1" x14ac:dyDescent="0.2">
      <c r="A63" s="19"/>
      <c r="B63" s="197" t="s">
        <v>144</v>
      </c>
      <c r="C63" s="198">
        <f t="shared" si="1"/>
        <v>4.1999999999999993</v>
      </c>
      <c r="D63" s="181" t="s">
        <v>422</v>
      </c>
      <c r="E63" s="181">
        <v>0</v>
      </c>
      <c r="F63" s="181">
        <v>100</v>
      </c>
      <c r="G63" s="181">
        <v>0.01</v>
      </c>
      <c r="H63" s="8"/>
    </row>
    <row r="64" spans="1:8" ht="15.75" customHeight="1" x14ac:dyDescent="0.2">
      <c r="A64" s="19"/>
      <c r="B64" s="197" t="s">
        <v>575</v>
      </c>
      <c r="C64" s="198">
        <f t="shared" si="1"/>
        <v>1.2</v>
      </c>
      <c r="D64" s="180" t="s">
        <v>574</v>
      </c>
      <c r="E64" s="181">
        <v>0</v>
      </c>
      <c r="F64" s="181">
        <v>100</v>
      </c>
      <c r="G64" s="182">
        <v>0.01</v>
      </c>
      <c r="H64" s="8"/>
    </row>
    <row r="65" spans="1:8" ht="15.75" customHeight="1" x14ac:dyDescent="0.2">
      <c r="A65" s="19"/>
      <c r="B65" s="204" t="s">
        <v>145</v>
      </c>
      <c r="C65" s="198">
        <f>C15*100</f>
        <v>0</v>
      </c>
      <c r="D65" s="181" t="s">
        <v>446</v>
      </c>
      <c r="E65" s="181">
        <v>0</v>
      </c>
      <c r="F65" s="181">
        <v>100</v>
      </c>
      <c r="G65" s="181">
        <v>0.01</v>
      </c>
      <c r="H65" s="8"/>
    </row>
    <row r="66" spans="1:8" ht="15.75" customHeight="1" x14ac:dyDescent="0.2">
      <c r="A66" s="19"/>
      <c r="B66" s="204" t="s">
        <v>146</v>
      </c>
      <c r="C66" s="198">
        <f t="shared" ref="C66:C67" si="2">D16*100</f>
        <v>100</v>
      </c>
      <c r="D66" s="181" t="s">
        <v>489</v>
      </c>
      <c r="E66" s="181">
        <v>0</v>
      </c>
      <c r="F66" s="181">
        <v>100</v>
      </c>
      <c r="G66" s="181">
        <v>0.01</v>
      </c>
      <c r="H66" s="8"/>
    </row>
    <row r="67" spans="1:8" ht="15.75" customHeight="1" x14ac:dyDescent="0.2">
      <c r="A67" s="19"/>
      <c r="B67" s="204" t="s">
        <v>147</v>
      </c>
      <c r="C67" s="198">
        <f t="shared" si="2"/>
        <v>100</v>
      </c>
      <c r="D67" s="181" t="s">
        <v>160</v>
      </c>
      <c r="E67" s="181">
        <v>0</v>
      </c>
      <c r="F67" s="181">
        <v>100</v>
      </c>
      <c r="G67" s="181">
        <v>0.01</v>
      </c>
      <c r="H67" s="8"/>
    </row>
    <row r="68" spans="1:8" ht="15.75" customHeight="1" x14ac:dyDescent="0.2">
      <c r="A68" s="19"/>
      <c r="B68" s="206" t="s">
        <v>374</v>
      </c>
      <c r="C68" s="207">
        <f>C18*100</f>
        <v>29.600000000000005</v>
      </c>
      <c r="D68" s="181" t="s">
        <v>379</v>
      </c>
      <c r="E68" s="189">
        <v>0</v>
      </c>
      <c r="F68" s="189">
        <v>100</v>
      </c>
      <c r="G68" s="205">
        <v>0.01</v>
      </c>
      <c r="H68" s="8"/>
    </row>
    <row r="69" spans="1:8" ht="15.75" customHeight="1" x14ac:dyDescent="0.2">
      <c r="A69" s="19"/>
      <c r="C69" s="28"/>
      <c r="H69" s="8"/>
    </row>
    <row r="70" spans="1:8" ht="15.75" customHeight="1" x14ac:dyDescent="0.2">
      <c r="A70" s="19"/>
      <c r="C70" s="28"/>
      <c r="H70" s="8"/>
    </row>
    <row r="71" spans="1:8" ht="15.75" customHeight="1" x14ac:dyDescent="0.2">
      <c r="A71" s="19"/>
      <c r="C71" s="28"/>
      <c r="H71" s="8"/>
    </row>
    <row r="72" spans="1:8" ht="15.75" customHeight="1" x14ac:dyDescent="0.2">
      <c r="A72" s="19"/>
      <c r="C72" s="28"/>
      <c r="H72" s="8"/>
    </row>
    <row r="73" spans="1:8" ht="15.75" customHeight="1" x14ac:dyDescent="0.2">
      <c r="A73" s="19"/>
      <c r="C73" s="28"/>
      <c r="H73" s="8"/>
    </row>
    <row r="74" spans="1:8" ht="15.75" customHeight="1" x14ac:dyDescent="0.2">
      <c r="A74" s="19"/>
      <c r="C74" s="28"/>
      <c r="H74" s="8"/>
    </row>
    <row r="75" spans="1:8" ht="15.75" customHeight="1" x14ac:dyDescent="0.2">
      <c r="A75" s="19"/>
      <c r="C75" s="28"/>
      <c r="H75" s="8"/>
    </row>
    <row r="76" spans="1:8" ht="15.75" customHeight="1" x14ac:dyDescent="0.2">
      <c r="A76" s="19"/>
      <c r="C76" s="28"/>
      <c r="H76" s="8"/>
    </row>
    <row r="77" spans="1:8" ht="15.75" customHeight="1" x14ac:dyDescent="0.2">
      <c r="A77" s="19"/>
      <c r="C77" s="28"/>
      <c r="H77" s="8"/>
    </row>
    <row r="78" spans="1:8" ht="15.75" customHeight="1" x14ac:dyDescent="0.2">
      <c r="A78" s="19"/>
      <c r="C78" s="28"/>
      <c r="H78" s="8"/>
    </row>
    <row r="79" spans="1:8" ht="15.75" customHeight="1" x14ac:dyDescent="0.2">
      <c r="A79" s="19"/>
      <c r="C79" s="28"/>
      <c r="H79" s="8"/>
    </row>
    <row r="80" spans="1:8" ht="15.75" customHeight="1" x14ac:dyDescent="0.2">
      <c r="A80" s="19"/>
      <c r="C80" s="28"/>
      <c r="H80" s="8"/>
    </row>
    <row r="81" spans="1:8" ht="15.75" customHeight="1" x14ac:dyDescent="0.2">
      <c r="A81" s="19"/>
      <c r="C81" s="28"/>
      <c r="H81" s="8"/>
    </row>
    <row r="82" spans="1:8" ht="15.75" customHeight="1" x14ac:dyDescent="0.2">
      <c r="A82" s="19"/>
      <c r="C82" s="28"/>
      <c r="H82" s="8"/>
    </row>
    <row r="83" spans="1:8" ht="15.75" customHeight="1" x14ac:dyDescent="0.2">
      <c r="A83" s="19"/>
      <c r="C83" s="28"/>
      <c r="H83" s="8"/>
    </row>
    <row r="84" spans="1:8" ht="15.75" customHeight="1" x14ac:dyDescent="0.2">
      <c r="A84" s="19"/>
      <c r="C84" s="28"/>
      <c r="H84" s="8"/>
    </row>
    <row r="85" spans="1:8" ht="15.75" customHeight="1" x14ac:dyDescent="0.2">
      <c r="A85" s="19"/>
      <c r="C85" s="28"/>
      <c r="H85" s="8"/>
    </row>
    <row r="86" spans="1:8" ht="15.75" customHeight="1" x14ac:dyDescent="0.2">
      <c r="A86" s="19"/>
      <c r="C86" s="28"/>
      <c r="H86" s="8"/>
    </row>
    <row r="87" spans="1:8" ht="15.75" customHeight="1" x14ac:dyDescent="0.2">
      <c r="A87" s="19"/>
      <c r="C87" s="28"/>
      <c r="H87" s="8"/>
    </row>
    <row r="88" spans="1:8" ht="15.75" customHeight="1" x14ac:dyDescent="0.2">
      <c r="A88" s="19"/>
      <c r="C88" s="28"/>
      <c r="H88" s="8"/>
    </row>
    <row r="89" spans="1:8" ht="15.75" customHeight="1" x14ac:dyDescent="0.2">
      <c r="A89" s="19"/>
      <c r="C89" s="28"/>
      <c r="H89" s="8"/>
    </row>
    <row r="90" spans="1:8" ht="15.75" customHeight="1" x14ac:dyDescent="0.2">
      <c r="A90" s="19"/>
      <c r="C90" s="28"/>
      <c r="H90" s="8"/>
    </row>
    <row r="91" spans="1:8" ht="15.75" customHeight="1" x14ac:dyDescent="0.2">
      <c r="A91" s="19"/>
      <c r="C91" s="28"/>
      <c r="H91" s="8"/>
    </row>
    <row r="92" spans="1:8" ht="15.75" customHeight="1" x14ac:dyDescent="0.2">
      <c r="A92" s="19"/>
      <c r="C92" s="28"/>
      <c r="H92" s="8"/>
    </row>
    <row r="93" spans="1:8" ht="15.75" customHeight="1" x14ac:dyDescent="0.2">
      <c r="A93" s="19"/>
      <c r="C93" s="28"/>
      <c r="H93" s="8"/>
    </row>
    <row r="94" spans="1:8" ht="15.75" customHeight="1" x14ac:dyDescent="0.2">
      <c r="A94" s="19"/>
      <c r="C94" s="28"/>
      <c r="H94" s="8"/>
    </row>
    <row r="95" spans="1:8" ht="15.75" customHeight="1" x14ac:dyDescent="0.2">
      <c r="A95" s="19"/>
      <c r="C95" s="28"/>
      <c r="H95" s="8"/>
    </row>
    <row r="96" spans="1:8" ht="15.75" customHeight="1" x14ac:dyDescent="0.2">
      <c r="A96" s="19"/>
      <c r="C96" s="28"/>
      <c r="H96" s="8"/>
    </row>
    <row r="97" spans="1:8" ht="15.75" customHeight="1" x14ac:dyDescent="0.2">
      <c r="A97" s="19"/>
      <c r="C97" s="28"/>
      <c r="H97" s="8"/>
    </row>
    <row r="98" spans="1:8" ht="15.75" customHeight="1" x14ac:dyDescent="0.2">
      <c r="A98" s="19"/>
      <c r="C98" s="28"/>
      <c r="H98" s="8"/>
    </row>
    <row r="99" spans="1:8" ht="15.75" customHeight="1" x14ac:dyDescent="0.2">
      <c r="A99" s="19"/>
      <c r="C99" s="28"/>
      <c r="H99" s="8"/>
    </row>
    <row r="100" spans="1:8" ht="15.75" customHeight="1" x14ac:dyDescent="0.2">
      <c r="A100" s="19"/>
      <c r="C100" s="28"/>
      <c r="H100" s="8"/>
    </row>
    <row r="101" spans="1:8" ht="15.75" customHeight="1" x14ac:dyDescent="0.2">
      <c r="A101" s="19"/>
      <c r="C101" s="28"/>
      <c r="H101" s="8"/>
    </row>
    <row r="102" spans="1:8" ht="15.75" customHeight="1" x14ac:dyDescent="0.2">
      <c r="A102" s="19"/>
      <c r="C102" s="28"/>
      <c r="H102" s="8"/>
    </row>
    <row r="103" spans="1:8" ht="15.75" customHeight="1" x14ac:dyDescent="0.2">
      <c r="A103" s="19"/>
      <c r="C103" s="28"/>
      <c r="H103" s="8"/>
    </row>
    <row r="104" spans="1:8" ht="15.75" customHeight="1" x14ac:dyDescent="0.2">
      <c r="A104" s="19"/>
      <c r="C104" s="28"/>
      <c r="H104" s="8"/>
    </row>
    <row r="105" spans="1:8" ht="15.75" customHeight="1" x14ac:dyDescent="0.2">
      <c r="A105" s="19"/>
      <c r="C105" s="28"/>
      <c r="H105" s="8"/>
    </row>
    <row r="106" spans="1:8" ht="15.75" customHeight="1" x14ac:dyDescent="0.2">
      <c r="A106" s="19"/>
      <c r="C106" s="28"/>
      <c r="H106" s="8"/>
    </row>
    <row r="107" spans="1:8" ht="15.75" customHeight="1" x14ac:dyDescent="0.2">
      <c r="A107" s="19"/>
      <c r="C107" s="28"/>
      <c r="H107" s="8"/>
    </row>
    <row r="108" spans="1:8" ht="15.75" customHeight="1" x14ac:dyDescent="0.2">
      <c r="A108" s="19"/>
      <c r="C108" s="28"/>
      <c r="H108" s="8"/>
    </row>
    <row r="109" spans="1:8" ht="15.75" customHeight="1" x14ac:dyDescent="0.2">
      <c r="A109" s="19"/>
      <c r="C109" s="28"/>
      <c r="H109" s="8"/>
    </row>
    <row r="110" spans="1:8" ht="15.75" customHeight="1" x14ac:dyDescent="0.2">
      <c r="A110" s="19"/>
      <c r="C110" s="28"/>
      <c r="H110" s="8"/>
    </row>
    <row r="111" spans="1:8" ht="15.75" customHeight="1" x14ac:dyDescent="0.2">
      <c r="A111" s="19"/>
      <c r="C111" s="28"/>
      <c r="H111" s="8"/>
    </row>
    <row r="112" spans="1:8" ht="15.75" customHeight="1" x14ac:dyDescent="0.2">
      <c r="A112" s="19"/>
      <c r="C112" s="28"/>
      <c r="H112" s="8"/>
    </row>
    <row r="113" spans="1:8" ht="15.75" customHeight="1" x14ac:dyDescent="0.2">
      <c r="A113" s="19"/>
      <c r="C113" s="28"/>
      <c r="H113" s="8"/>
    </row>
    <row r="114" spans="1:8" ht="15.75" customHeight="1" x14ac:dyDescent="0.2">
      <c r="A114" s="19"/>
      <c r="C114" s="28"/>
      <c r="H114" s="8"/>
    </row>
    <row r="115" spans="1:8" ht="15.75" customHeight="1" x14ac:dyDescent="0.2">
      <c r="A115" s="19"/>
      <c r="C115" s="28"/>
      <c r="H115" s="8"/>
    </row>
    <row r="116" spans="1:8" ht="15.75" customHeight="1" x14ac:dyDescent="0.2">
      <c r="A116" s="19"/>
      <c r="C116" s="28"/>
      <c r="H116" s="8"/>
    </row>
    <row r="117" spans="1:8" ht="15.75" customHeight="1" x14ac:dyDescent="0.2">
      <c r="A117" s="19"/>
      <c r="C117" s="28"/>
      <c r="H117" s="8"/>
    </row>
    <row r="118" spans="1:8" ht="15.75" customHeight="1" x14ac:dyDescent="0.2">
      <c r="A118" s="19"/>
      <c r="C118" s="28"/>
      <c r="H118" s="8"/>
    </row>
    <row r="119" spans="1:8" ht="15.75" customHeight="1" x14ac:dyDescent="0.2">
      <c r="A119" s="19"/>
      <c r="C119" s="28"/>
      <c r="H119" s="8"/>
    </row>
    <row r="120" spans="1:8" ht="15.75" customHeight="1" x14ac:dyDescent="0.2">
      <c r="A120" s="19"/>
      <c r="C120" s="28"/>
      <c r="H120" s="8"/>
    </row>
    <row r="121" spans="1:8" ht="15.75" customHeight="1" x14ac:dyDescent="0.2">
      <c r="A121" s="19"/>
      <c r="C121" s="28"/>
      <c r="H121" s="8"/>
    </row>
    <row r="122" spans="1:8" ht="15.75" customHeight="1" x14ac:dyDescent="0.2">
      <c r="A122" s="19"/>
      <c r="C122" s="28"/>
      <c r="H122" s="8"/>
    </row>
    <row r="123" spans="1:8" ht="15.75" customHeight="1" x14ac:dyDescent="0.2">
      <c r="A123" s="19"/>
      <c r="C123" s="28"/>
      <c r="H123" s="8"/>
    </row>
    <row r="124" spans="1:8" ht="15.75" customHeight="1" x14ac:dyDescent="0.2">
      <c r="A124" s="19"/>
      <c r="C124" s="28"/>
      <c r="H124" s="8"/>
    </row>
    <row r="125" spans="1:8" ht="15.75" customHeight="1" x14ac:dyDescent="0.2">
      <c r="A125" s="19"/>
      <c r="C125" s="28"/>
      <c r="H125" s="8"/>
    </row>
    <row r="126" spans="1:8" ht="15.75" customHeight="1" x14ac:dyDescent="0.2">
      <c r="A126" s="19"/>
      <c r="C126" s="28"/>
      <c r="H126" s="8"/>
    </row>
    <row r="127" spans="1:8" ht="15.75" customHeight="1" x14ac:dyDescent="0.2">
      <c r="A127" s="19"/>
      <c r="C127" s="28"/>
      <c r="H127" s="8"/>
    </row>
    <row r="128" spans="1:8" ht="15.75" customHeight="1" x14ac:dyDescent="0.2">
      <c r="A128" s="19"/>
      <c r="C128" s="28"/>
      <c r="H128" s="8"/>
    </row>
    <row r="129" spans="1:8" ht="15.75" customHeight="1" x14ac:dyDescent="0.2">
      <c r="A129" s="19"/>
      <c r="C129" s="28"/>
      <c r="H129" s="8"/>
    </row>
    <row r="130" spans="1:8" ht="15.75" customHeight="1" x14ac:dyDescent="0.2">
      <c r="A130" s="19"/>
      <c r="C130" s="28"/>
      <c r="H130" s="8"/>
    </row>
    <row r="131" spans="1:8" ht="15.75" customHeight="1" x14ac:dyDescent="0.2">
      <c r="A131" s="19"/>
      <c r="C131" s="28"/>
      <c r="H131" s="8"/>
    </row>
    <row r="132" spans="1:8" ht="15.75" customHeight="1" x14ac:dyDescent="0.2">
      <c r="A132" s="19"/>
      <c r="C132" s="28"/>
      <c r="H132" s="8"/>
    </row>
    <row r="133" spans="1:8" ht="15.75" customHeight="1" x14ac:dyDescent="0.2">
      <c r="A133" s="19"/>
      <c r="C133" s="28"/>
      <c r="H133" s="8"/>
    </row>
    <row r="134" spans="1:8" ht="15.75" customHeight="1" x14ac:dyDescent="0.2">
      <c r="A134" s="19"/>
      <c r="C134" s="28"/>
      <c r="H134" s="8"/>
    </row>
    <row r="135" spans="1:8" ht="15.75" customHeight="1" x14ac:dyDescent="0.2">
      <c r="A135" s="19"/>
      <c r="C135" s="28"/>
      <c r="H135" s="8"/>
    </row>
    <row r="136" spans="1:8" ht="15.75" customHeight="1" x14ac:dyDescent="0.2">
      <c r="A136" s="19"/>
      <c r="C136" s="28"/>
      <c r="H136" s="8"/>
    </row>
    <row r="137" spans="1:8" ht="15.75" customHeight="1" x14ac:dyDescent="0.2">
      <c r="A137" s="19"/>
      <c r="C137" s="28"/>
      <c r="H137" s="8"/>
    </row>
    <row r="138" spans="1:8" ht="15.75" customHeight="1" x14ac:dyDescent="0.2">
      <c r="A138" s="19"/>
      <c r="C138" s="28"/>
      <c r="H138" s="8"/>
    </row>
    <row r="139" spans="1:8" ht="15.75" customHeight="1" x14ac:dyDescent="0.2">
      <c r="A139" s="19"/>
      <c r="C139" s="28"/>
      <c r="H139" s="8"/>
    </row>
    <row r="140" spans="1:8" ht="15.75" customHeight="1" x14ac:dyDescent="0.2">
      <c r="A140" s="19"/>
      <c r="C140" s="28"/>
      <c r="H140" s="8"/>
    </row>
    <row r="141" spans="1:8" ht="15.75" customHeight="1" x14ac:dyDescent="0.2">
      <c r="A141" s="19"/>
      <c r="C141" s="28"/>
      <c r="H141" s="8"/>
    </row>
    <row r="142" spans="1:8" ht="15.75" customHeight="1" x14ac:dyDescent="0.2">
      <c r="A142" s="19"/>
      <c r="C142" s="28"/>
      <c r="H142" s="8"/>
    </row>
    <row r="143" spans="1:8" ht="15.75" customHeight="1" x14ac:dyDescent="0.2">
      <c r="A143" s="19"/>
      <c r="C143" s="28"/>
      <c r="H143" s="8"/>
    </row>
    <row r="144" spans="1:8" ht="15.75" customHeight="1" x14ac:dyDescent="0.2">
      <c r="A144" s="19"/>
      <c r="C144" s="28"/>
      <c r="H144" s="8"/>
    </row>
    <row r="145" spans="1:8" ht="15.75" customHeight="1" x14ac:dyDescent="0.2">
      <c r="A145" s="19"/>
      <c r="C145" s="28"/>
      <c r="H145" s="8"/>
    </row>
    <row r="146" spans="1:8" ht="15.75" customHeight="1" x14ac:dyDescent="0.2">
      <c r="A146" s="19"/>
      <c r="C146" s="28"/>
      <c r="H146" s="8"/>
    </row>
    <row r="147" spans="1:8" ht="15.75" customHeight="1" x14ac:dyDescent="0.2">
      <c r="A147" s="19"/>
      <c r="C147" s="28"/>
      <c r="H147" s="8"/>
    </row>
    <row r="148" spans="1:8" ht="15.75" customHeight="1" x14ac:dyDescent="0.2">
      <c r="A148" s="19"/>
      <c r="C148" s="28"/>
      <c r="H148" s="8"/>
    </row>
    <row r="149" spans="1:8" ht="15.75" customHeight="1" x14ac:dyDescent="0.2">
      <c r="A149" s="19"/>
      <c r="C149" s="28"/>
      <c r="H149" s="8"/>
    </row>
    <row r="150" spans="1:8" ht="15.75" customHeight="1" x14ac:dyDescent="0.2">
      <c r="A150" s="19"/>
      <c r="C150" s="28"/>
      <c r="H150" s="8"/>
    </row>
    <row r="151" spans="1:8" ht="15.75" customHeight="1" x14ac:dyDescent="0.2">
      <c r="A151" s="19"/>
      <c r="C151" s="28"/>
      <c r="H151" s="8"/>
    </row>
    <row r="152" spans="1:8" ht="15.75" customHeight="1" x14ac:dyDescent="0.2">
      <c r="A152" s="19"/>
      <c r="C152" s="28"/>
      <c r="H152" s="8"/>
    </row>
    <row r="153" spans="1:8" ht="15.75" customHeight="1" x14ac:dyDescent="0.2">
      <c r="A153" s="19"/>
      <c r="C153" s="28"/>
      <c r="H153" s="8"/>
    </row>
    <row r="154" spans="1:8" ht="15.75" customHeight="1" x14ac:dyDescent="0.2">
      <c r="A154" s="19"/>
      <c r="C154" s="28"/>
      <c r="H154" s="8"/>
    </row>
    <row r="155" spans="1:8" ht="15.75" customHeight="1" x14ac:dyDescent="0.2">
      <c r="A155" s="19"/>
      <c r="C155" s="28"/>
      <c r="H155" s="8"/>
    </row>
    <row r="156" spans="1:8" ht="15.75" customHeight="1" x14ac:dyDescent="0.2">
      <c r="A156" s="19"/>
      <c r="C156" s="28"/>
      <c r="H156" s="8"/>
    </row>
    <row r="157" spans="1:8" ht="15.75" customHeight="1" x14ac:dyDescent="0.2">
      <c r="A157" s="19"/>
      <c r="C157" s="28"/>
      <c r="H157" s="8"/>
    </row>
    <row r="158" spans="1:8" ht="15.75" customHeight="1" x14ac:dyDescent="0.2">
      <c r="A158" s="19"/>
      <c r="C158" s="28"/>
      <c r="H158" s="8"/>
    </row>
    <row r="159" spans="1:8" ht="15.75" customHeight="1" x14ac:dyDescent="0.2">
      <c r="A159" s="19"/>
      <c r="C159" s="28"/>
      <c r="H159" s="8"/>
    </row>
    <row r="160" spans="1:8" ht="15.75" customHeight="1" x14ac:dyDescent="0.2">
      <c r="A160" s="19"/>
      <c r="C160" s="28"/>
      <c r="H160" s="8"/>
    </row>
    <row r="161" spans="1:8" ht="15.75" customHeight="1" x14ac:dyDescent="0.2">
      <c r="A161" s="19"/>
      <c r="C161" s="28"/>
      <c r="H161" s="8"/>
    </row>
    <row r="162" spans="1:8" ht="15.75" customHeight="1" x14ac:dyDescent="0.2">
      <c r="A162" s="19"/>
      <c r="C162" s="28"/>
      <c r="H162" s="8"/>
    </row>
    <row r="163" spans="1:8" ht="15.75" customHeight="1" x14ac:dyDescent="0.2">
      <c r="A163" s="19"/>
      <c r="C163" s="28"/>
      <c r="H163" s="8"/>
    </row>
    <row r="164" spans="1:8" ht="15.75" customHeight="1" x14ac:dyDescent="0.2">
      <c r="A164" s="19"/>
      <c r="C164" s="28"/>
      <c r="H164" s="8"/>
    </row>
    <row r="165" spans="1:8" ht="15.75" customHeight="1" x14ac:dyDescent="0.2">
      <c r="A165" s="19"/>
      <c r="C165" s="28"/>
      <c r="H165" s="8"/>
    </row>
    <row r="166" spans="1:8" ht="15.75" customHeight="1" x14ac:dyDescent="0.2">
      <c r="A166" s="19"/>
      <c r="C166" s="28"/>
      <c r="H166" s="8"/>
    </row>
    <row r="167" spans="1:8" ht="15.75" customHeight="1" x14ac:dyDescent="0.2">
      <c r="A167" s="19"/>
      <c r="C167" s="28"/>
      <c r="H167" s="8"/>
    </row>
    <row r="168" spans="1:8" ht="15.75" customHeight="1" x14ac:dyDescent="0.2">
      <c r="A168" s="19"/>
      <c r="C168" s="28"/>
      <c r="H168" s="8"/>
    </row>
    <row r="169" spans="1:8" ht="15.75" customHeight="1" x14ac:dyDescent="0.2">
      <c r="A169" s="19"/>
      <c r="C169" s="28"/>
      <c r="H169" s="8"/>
    </row>
    <row r="170" spans="1:8" ht="15.75" customHeight="1" x14ac:dyDescent="0.2">
      <c r="A170" s="19"/>
      <c r="C170" s="28"/>
      <c r="H170" s="8"/>
    </row>
    <row r="171" spans="1:8" ht="15.75" customHeight="1" x14ac:dyDescent="0.2">
      <c r="A171" s="19"/>
      <c r="C171" s="28"/>
      <c r="H171" s="8"/>
    </row>
    <row r="172" spans="1:8" ht="15.75" customHeight="1" x14ac:dyDescent="0.2">
      <c r="A172" s="19"/>
      <c r="C172" s="28"/>
      <c r="H172" s="8"/>
    </row>
    <row r="173" spans="1:8" ht="15.75" customHeight="1" x14ac:dyDescent="0.2">
      <c r="A173" s="19"/>
      <c r="C173" s="28"/>
      <c r="H173" s="8"/>
    </row>
    <row r="174" spans="1:8" ht="15.75" customHeight="1" x14ac:dyDescent="0.2">
      <c r="A174" s="19"/>
      <c r="C174" s="28"/>
      <c r="H174" s="8"/>
    </row>
    <row r="175" spans="1:8" ht="15.75" customHeight="1" x14ac:dyDescent="0.2">
      <c r="A175" s="19"/>
      <c r="C175" s="28"/>
      <c r="H175" s="8"/>
    </row>
    <row r="176" spans="1:8" ht="15.75" customHeight="1" x14ac:dyDescent="0.2">
      <c r="A176" s="19"/>
      <c r="C176" s="28"/>
      <c r="H176" s="8"/>
    </row>
    <row r="177" spans="1:8" ht="15.75" customHeight="1" x14ac:dyDescent="0.2">
      <c r="A177" s="19"/>
      <c r="C177" s="28"/>
      <c r="H177" s="8"/>
    </row>
    <row r="178" spans="1:8" ht="15.75" customHeight="1" x14ac:dyDescent="0.2">
      <c r="A178" s="19"/>
      <c r="C178" s="28"/>
      <c r="H178" s="8"/>
    </row>
    <row r="179" spans="1:8" ht="15.75" customHeight="1" x14ac:dyDescent="0.2">
      <c r="A179" s="19"/>
      <c r="C179" s="28"/>
      <c r="H179" s="8"/>
    </row>
    <row r="180" spans="1:8" ht="15.75" customHeight="1" x14ac:dyDescent="0.2">
      <c r="A180" s="19"/>
      <c r="C180" s="28"/>
      <c r="H180" s="8"/>
    </row>
    <row r="181" spans="1:8" ht="15.75" customHeight="1" x14ac:dyDescent="0.2">
      <c r="A181" s="19"/>
      <c r="C181" s="28"/>
      <c r="H181" s="8"/>
    </row>
    <row r="182" spans="1:8" ht="15.75" customHeight="1" x14ac:dyDescent="0.2">
      <c r="A182" s="19"/>
      <c r="C182" s="28"/>
      <c r="H182" s="8"/>
    </row>
    <row r="183" spans="1:8" ht="15.75" customHeight="1" x14ac:dyDescent="0.2">
      <c r="A183" s="19"/>
      <c r="C183" s="28"/>
      <c r="H183" s="8"/>
    </row>
    <row r="184" spans="1:8" ht="15.75" customHeight="1" x14ac:dyDescent="0.2">
      <c r="A184" s="19"/>
      <c r="C184" s="28"/>
      <c r="H184" s="8"/>
    </row>
    <row r="185" spans="1:8" ht="15.75" customHeight="1" x14ac:dyDescent="0.2">
      <c r="A185" s="19"/>
      <c r="C185" s="28"/>
      <c r="H185" s="8"/>
    </row>
    <row r="186" spans="1:8" ht="15.75" customHeight="1" x14ac:dyDescent="0.2">
      <c r="A186" s="19"/>
      <c r="C186" s="28"/>
      <c r="H186" s="8"/>
    </row>
    <row r="187" spans="1:8" ht="15.75" customHeight="1" x14ac:dyDescent="0.2">
      <c r="A187" s="19"/>
      <c r="C187" s="28"/>
      <c r="H187" s="8"/>
    </row>
    <row r="188" spans="1:8" ht="15.75" customHeight="1" x14ac:dyDescent="0.2">
      <c r="A188" s="19"/>
      <c r="C188" s="28"/>
      <c r="H188" s="8"/>
    </row>
    <row r="189" spans="1:8" ht="15.75" customHeight="1" x14ac:dyDescent="0.2">
      <c r="A189" s="19"/>
      <c r="C189" s="28"/>
      <c r="H189" s="8"/>
    </row>
    <row r="190" spans="1:8" ht="15.75" customHeight="1" x14ac:dyDescent="0.2">
      <c r="A190" s="19"/>
      <c r="C190" s="28"/>
      <c r="H190" s="8"/>
    </row>
    <row r="191" spans="1:8" ht="15.75" customHeight="1" x14ac:dyDescent="0.2">
      <c r="A191" s="19"/>
      <c r="C191" s="28"/>
      <c r="H191" s="8"/>
    </row>
    <row r="192" spans="1:8" ht="15.75" customHeight="1" x14ac:dyDescent="0.2">
      <c r="A192" s="19"/>
      <c r="C192" s="28"/>
      <c r="H192" s="8"/>
    </row>
    <row r="193" spans="1:8" ht="15.75" customHeight="1" x14ac:dyDescent="0.2">
      <c r="A193" s="19"/>
      <c r="C193" s="28"/>
      <c r="H193" s="8"/>
    </row>
    <row r="194" spans="1:8" ht="15.75" customHeight="1" x14ac:dyDescent="0.2">
      <c r="A194" s="19"/>
      <c r="C194" s="28"/>
      <c r="H194" s="8"/>
    </row>
    <row r="195" spans="1:8" ht="15.75" customHeight="1" x14ac:dyDescent="0.2">
      <c r="A195" s="19"/>
      <c r="C195" s="28"/>
      <c r="H195" s="8"/>
    </row>
    <row r="196" spans="1:8" ht="15.75" customHeight="1" x14ac:dyDescent="0.2">
      <c r="A196" s="19"/>
      <c r="C196" s="28"/>
      <c r="H196" s="8"/>
    </row>
    <row r="197" spans="1:8" ht="15.75" customHeight="1" x14ac:dyDescent="0.2">
      <c r="A197" s="19"/>
      <c r="C197" s="28"/>
      <c r="H197" s="8"/>
    </row>
    <row r="198" spans="1:8" ht="15.75" customHeight="1" x14ac:dyDescent="0.2">
      <c r="A198" s="19"/>
      <c r="C198" s="28"/>
      <c r="H198" s="8"/>
    </row>
    <row r="199" spans="1:8" ht="15.75" customHeight="1" x14ac:dyDescent="0.2">
      <c r="A199" s="19"/>
      <c r="C199" s="28"/>
      <c r="H199" s="8"/>
    </row>
    <row r="200" spans="1:8" ht="15.75" customHeight="1" x14ac:dyDescent="0.2">
      <c r="A200" s="19"/>
      <c r="C200" s="28"/>
      <c r="H200" s="8"/>
    </row>
    <row r="201" spans="1:8" ht="15.75" customHeight="1" x14ac:dyDescent="0.2">
      <c r="A201" s="19"/>
      <c r="C201" s="28"/>
      <c r="H201" s="8"/>
    </row>
    <row r="202" spans="1:8" ht="15.75" customHeight="1" x14ac:dyDescent="0.2">
      <c r="A202" s="19"/>
      <c r="C202" s="28"/>
      <c r="H202" s="8"/>
    </row>
    <row r="203" spans="1:8" ht="15.75" customHeight="1" x14ac:dyDescent="0.2">
      <c r="A203" s="19"/>
      <c r="C203" s="28"/>
      <c r="H203" s="8"/>
    </row>
    <row r="204" spans="1:8" ht="15.75" customHeight="1" x14ac:dyDescent="0.2">
      <c r="A204" s="19"/>
      <c r="C204" s="28"/>
      <c r="H204" s="8"/>
    </row>
    <row r="205" spans="1:8" ht="15.75" customHeight="1" x14ac:dyDescent="0.2">
      <c r="A205" s="19"/>
      <c r="C205" s="28"/>
      <c r="H205" s="8"/>
    </row>
    <row r="206" spans="1:8" ht="15.75" customHeight="1" x14ac:dyDescent="0.2">
      <c r="A206" s="19"/>
      <c r="C206" s="28"/>
      <c r="H206" s="8"/>
    </row>
    <row r="207" spans="1:8" ht="15.75" customHeight="1" x14ac:dyDescent="0.2">
      <c r="A207" s="19"/>
      <c r="C207" s="28"/>
      <c r="H207" s="8"/>
    </row>
    <row r="208" spans="1:8" ht="15.75" customHeight="1" x14ac:dyDescent="0.2">
      <c r="A208" s="19"/>
      <c r="C208" s="28"/>
      <c r="H208" s="8"/>
    </row>
    <row r="209" spans="1:8" ht="15.75" customHeight="1" x14ac:dyDescent="0.2">
      <c r="A209" s="19"/>
      <c r="C209" s="28"/>
      <c r="H209" s="8"/>
    </row>
    <row r="210" spans="1:8" ht="15.75" customHeight="1" x14ac:dyDescent="0.2">
      <c r="A210" s="19"/>
      <c r="C210" s="28"/>
      <c r="H210" s="8"/>
    </row>
    <row r="211" spans="1:8" ht="15.75" customHeight="1" x14ac:dyDescent="0.2">
      <c r="A211" s="19"/>
      <c r="C211" s="28"/>
      <c r="H211" s="8"/>
    </row>
    <row r="212" spans="1:8" ht="15.75" customHeight="1" x14ac:dyDescent="0.2">
      <c r="A212" s="19"/>
      <c r="C212" s="28"/>
      <c r="H212" s="8"/>
    </row>
    <row r="213" spans="1:8" ht="15.75" customHeight="1" x14ac:dyDescent="0.2">
      <c r="A213" s="19"/>
      <c r="C213" s="28"/>
      <c r="H213" s="8"/>
    </row>
    <row r="214" spans="1:8" ht="15.75" customHeight="1" x14ac:dyDescent="0.2">
      <c r="A214" s="19"/>
      <c r="C214" s="28"/>
      <c r="H214" s="8"/>
    </row>
    <row r="215" spans="1:8" ht="15.75" customHeight="1" x14ac:dyDescent="0.2">
      <c r="A215" s="19"/>
      <c r="C215" s="28"/>
      <c r="H215" s="8"/>
    </row>
    <row r="216" spans="1:8" ht="15.75" customHeight="1" x14ac:dyDescent="0.2">
      <c r="A216" s="19"/>
      <c r="C216" s="28"/>
      <c r="H216" s="8"/>
    </row>
    <row r="217" spans="1:8" ht="15.75" customHeight="1" x14ac:dyDescent="0.2">
      <c r="A217" s="19"/>
      <c r="C217" s="28"/>
      <c r="H217" s="8"/>
    </row>
    <row r="218" spans="1:8" ht="15.75" customHeight="1" x14ac:dyDescent="0.2">
      <c r="A218" s="19"/>
      <c r="C218" s="28"/>
      <c r="H218" s="8"/>
    </row>
    <row r="219" spans="1:8" ht="15.75" customHeight="1" x14ac:dyDescent="0.2">
      <c r="A219" s="19"/>
      <c r="C219" s="28"/>
      <c r="H219" s="8"/>
    </row>
    <row r="220" spans="1:8" ht="15.75" customHeight="1" x14ac:dyDescent="0.2">
      <c r="A220" s="19"/>
      <c r="C220" s="28"/>
      <c r="H220" s="8"/>
    </row>
    <row r="221" spans="1:8" ht="15.75" customHeight="1" x14ac:dyDescent="0.2">
      <c r="A221" s="19"/>
      <c r="C221" s="28"/>
      <c r="H221" s="8"/>
    </row>
    <row r="222" spans="1:8" ht="15.75" customHeight="1" x14ac:dyDescent="0.2">
      <c r="A222" s="19"/>
      <c r="C222" s="28"/>
      <c r="H222" s="8"/>
    </row>
    <row r="223" spans="1:8" ht="15.75" customHeight="1" x14ac:dyDescent="0.2">
      <c r="A223" s="19"/>
      <c r="C223" s="28"/>
      <c r="H223" s="8"/>
    </row>
    <row r="224" spans="1:8" ht="15.75" customHeight="1" x14ac:dyDescent="0.2">
      <c r="A224" s="19"/>
      <c r="C224" s="28"/>
      <c r="H224" s="8"/>
    </row>
    <row r="225" spans="1:8" ht="15.75" customHeight="1" x14ac:dyDescent="0.2">
      <c r="A225" s="19"/>
      <c r="C225" s="28"/>
      <c r="H225" s="8"/>
    </row>
    <row r="226" spans="1:8" ht="15.75" customHeight="1" x14ac:dyDescent="0.2">
      <c r="A226" s="19"/>
      <c r="C226" s="28"/>
      <c r="H226" s="8"/>
    </row>
    <row r="227" spans="1:8" ht="15.75" customHeight="1" x14ac:dyDescent="0.2">
      <c r="A227" s="19"/>
      <c r="C227" s="28"/>
      <c r="H227" s="8"/>
    </row>
    <row r="228" spans="1:8" ht="15.75" customHeight="1" x14ac:dyDescent="0.2">
      <c r="A228" s="19"/>
      <c r="C228" s="28"/>
      <c r="H228" s="8"/>
    </row>
    <row r="229" spans="1:8" ht="15.75" customHeight="1" x14ac:dyDescent="0.2">
      <c r="A229" s="19"/>
      <c r="C229" s="28"/>
      <c r="H229" s="8"/>
    </row>
    <row r="230" spans="1:8" ht="15.75" customHeight="1" x14ac:dyDescent="0.2">
      <c r="A230" s="19"/>
      <c r="C230" s="28"/>
      <c r="H230" s="8"/>
    </row>
    <row r="231" spans="1:8" ht="15.75" customHeight="1" x14ac:dyDescent="0.2">
      <c r="A231" s="19"/>
      <c r="C231" s="28"/>
      <c r="H231" s="8"/>
    </row>
    <row r="232" spans="1:8" ht="15.75" customHeight="1" x14ac:dyDescent="0.2">
      <c r="A232" s="19"/>
      <c r="C232" s="28"/>
      <c r="H232" s="8"/>
    </row>
    <row r="233" spans="1:8" ht="15.75" customHeight="1" x14ac:dyDescent="0.2">
      <c r="A233" s="19"/>
      <c r="C233" s="28"/>
      <c r="H233" s="8"/>
    </row>
    <row r="234" spans="1:8" ht="15.75" customHeight="1" x14ac:dyDescent="0.2">
      <c r="A234" s="19"/>
      <c r="C234" s="28"/>
      <c r="H234" s="8"/>
    </row>
    <row r="235" spans="1:8" ht="15.75" customHeight="1" x14ac:dyDescent="0.2">
      <c r="A235" s="19"/>
      <c r="C235" s="28"/>
      <c r="H235" s="8"/>
    </row>
    <row r="236" spans="1:8" ht="15.75" customHeight="1" x14ac:dyDescent="0.2">
      <c r="A236" s="19"/>
      <c r="C236" s="28"/>
      <c r="H236" s="8"/>
    </row>
    <row r="237" spans="1:8" ht="15.75" customHeight="1" x14ac:dyDescent="0.2">
      <c r="A237" s="19"/>
      <c r="C237" s="28"/>
      <c r="H237" s="8"/>
    </row>
    <row r="238" spans="1:8" ht="15.75" customHeight="1" x14ac:dyDescent="0.2">
      <c r="A238" s="19"/>
      <c r="C238" s="28"/>
      <c r="H238" s="8"/>
    </row>
    <row r="239" spans="1:8" ht="15.75" customHeight="1" x14ac:dyDescent="0.2">
      <c r="A239" s="19"/>
      <c r="C239" s="28"/>
      <c r="H239" s="8"/>
    </row>
    <row r="240" spans="1:8" ht="15.75" customHeight="1" x14ac:dyDescent="0.2">
      <c r="A240" s="19"/>
      <c r="C240" s="28"/>
      <c r="H240" s="8"/>
    </row>
    <row r="241" spans="1:8" ht="15.75" customHeight="1" x14ac:dyDescent="0.2">
      <c r="A241" s="19"/>
      <c r="C241" s="28"/>
      <c r="H241" s="8"/>
    </row>
    <row r="242" spans="1:8" ht="15.75" customHeight="1" x14ac:dyDescent="0.2">
      <c r="A242" s="19"/>
      <c r="C242" s="28"/>
      <c r="H242" s="8"/>
    </row>
    <row r="243" spans="1:8" ht="15.75" customHeight="1" x14ac:dyDescent="0.2">
      <c r="A243" s="19"/>
      <c r="C243" s="28"/>
      <c r="H243" s="8"/>
    </row>
    <row r="244" spans="1:8" ht="15.75" customHeight="1" x14ac:dyDescent="0.2">
      <c r="A244" s="19"/>
      <c r="C244" s="28"/>
      <c r="H244" s="8"/>
    </row>
    <row r="245" spans="1:8" ht="15.75" customHeight="1" x14ac:dyDescent="0.2">
      <c r="A245" s="19"/>
      <c r="C245" s="28"/>
      <c r="H245" s="8"/>
    </row>
    <row r="246" spans="1:8" ht="15.75" customHeight="1" x14ac:dyDescent="0.2">
      <c r="A246" s="19"/>
      <c r="C246" s="28"/>
      <c r="H246" s="8"/>
    </row>
    <row r="247" spans="1:8" ht="15.75" customHeight="1" x14ac:dyDescent="0.2">
      <c r="A247" s="19"/>
      <c r="C247" s="28"/>
      <c r="H247" s="8"/>
    </row>
    <row r="248" spans="1:8" ht="15.75" customHeight="1" x14ac:dyDescent="0.2">
      <c r="A248" s="19"/>
      <c r="C248" s="28"/>
      <c r="H248" s="8"/>
    </row>
    <row r="249" spans="1:8" ht="15.75" customHeight="1" x14ac:dyDescent="0.2">
      <c r="A249" s="19"/>
      <c r="C249" s="28"/>
      <c r="H249" s="8"/>
    </row>
    <row r="250" spans="1:8" ht="15.75" customHeight="1" x14ac:dyDescent="0.2">
      <c r="A250" s="19"/>
      <c r="C250" s="28"/>
      <c r="H250" s="8"/>
    </row>
    <row r="251" spans="1:8" ht="15.75" customHeight="1" x14ac:dyDescent="0.2">
      <c r="A251" s="19"/>
      <c r="C251" s="28"/>
      <c r="H251" s="8"/>
    </row>
    <row r="252" spans="1:8" ht="15.75" customHeight="1" x14ac:dyDescent="0.2">
      <c r="A252" s="19"/>
      <c r="C252" s="28"/>
      <c r="H252" s="8"/>
    </row>
    <row r="253" spans="1:8" ht="15.75" customHeight="1" x14ac:dyDescent="0.2">
      <c r="A253" s="19"/>
      <c r="C253" s="28"/>
      <c r="H253" s="8"/>
    </row>
    <row r="254" spans="1:8" ht="15.75" customHeight="1" x14ac:dyDescent="0.2">
      <c r="A254" s="19"/>
      <c r="C254" s="28"/>
      <c r="H254" s="8"/>
    </row>
    <row r="255" spans="1:8" ht="15.75" customHeight="1" x14ac:dyDescent="0.2">
      <c r="A255" s="19"/>
      <c r="C255" s="28"/>
      <c r="H255" s="8"/>
    </row>
    <row r="256" spans="1:8" ht="15.75" customHeight="1" x14ac:dyDescent="0.2">
      <c r="A256" s="19"/>
      <c r="C256" s="28"/>
      <c r="H256" s="8"/>
    </row>
    <row r="257" spans="1:8" ht="15.75" customHeight="1" x14ac:dyDescent="0.2">
      <c r="A257" s="19"/>
      <c r="C257" s="28"/>
      <c r="H257" s="8"/>
    </row>
    <row r="258" spans="1:8" ht="15.75" customHeight="1" x14ac:dyDescent="0.2">
      <c r="A258" s="19"/>
      <c r="C258" s="28"/>
      <c r="H258" s="8"/>
    </row>
    <row r="259" spans="1:8" ht="15.75" customHeight="1" x14ac:dyDescent="0.2">
      <c r="A259" s="19"/>
      <c r="C259" s="28"/>
      <c r="H259" s="8"/>
    </row>
    <row r="260" spans="1:8" ht="15.75" customHeight="1" x14ac:dyDescent="0.2">
      <c r="A260" s="19"/>
      <c r="C260" s="28"/>
      <c r="H260" s="8"/>
    </row>
    <row r="261" spans="1:8" ht="15.75" customHeight="1" x14ac:dyDescent="0.2">
      <c r="A261" s="19"/>
      <c r="C261" s="28"/>
      <c r="H261" s="8"/>
    </row>
    <row r="262" spans="1:8" ht="15.75" customHeight="1" x14ac:dyDescent="0.2">
      <c r="A262" s="19"/>
      <c r="C262" s="28"/>
      <c r="H262" s="8"/>
    </row>
    <row r="263" spans="1:8" ht="15.75" customHeight="1" x14ac:dyDescent="0.2">
      <c r="A263" s="19"/>
      <c r="C263" s="28"/>
      <c r="H263" s="8"/>
    </row>
    <row r="264" spans="1:8" ht="15.75" customHeight="1" x14ac:dyDescent="0.2">
      <c r="A264" s="19"/>
      <c r="C264" s="28"/>
      <c r="H264" s="8"/>
    </row>
    <row r="265" spans="1:8" ht="15.75" customHeight="1" x14ac:dyDescent="0.2">
      <c r="A265" s="19"/>
      <c r="C265" s="28"/>
      <c r="H265" s="8"/>
    </row>
    <row r="266" spans="1:8" ht="15.75" customHeight="1" x14ac:dyDescent="0.2">
      <c r="A266" s="19"/>
      <c r="C266" s="28"/>
      <c r="H266" s="8"/>
    </row>
    <row r="267" spans="1:8" ht="15.75" customHeight="1" x14ac:dyDescent="0.2">
      <c r="A267" s="19"/>
      <c r="C267" s="28"/>
      <c r="H267" s="8"/>
    </row>
    <row r="268" spans="1:8" ht="15.75" customHeight="1" x14ac:dyDescent="0.2"/>
    <row r="269" spans="1:8" ht="15.75" customHeight="1" x14ac:dyDescent="0.2"/>
    <row r="270" spans="1:8" ht="15.75" customHeight="1" x14ac:dyDescent="0.2"/>
    <row r="271" spans="1:8" ht="15.75" customHeight="1" x14ac:dyDescent="0.2"/>
    <row r="272" spans="1:8"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row r="1001" ht="15.75" customHeight="1" x14ac:dyDescent="0.2"/>
    <row r="1002" ht="15.75" customHeight="1" x14ac:dyDescent="0.2"/>
    <row r="1003" ht="15.75" customHeight="1" x14ac:dyDescent="0.2"/>
    <row r="1004" ht="15.75" customHeight="1" x14ac:dyDescent="0.2"/>
    <row r="1005" ht="15.75" customHeight="1" x14ac:dyDescent="0.2"/>
    <row r="1006" ht="15.75" customHeight="1" x14ac:dyDescent="0.2"/>
    <row r="1007" ht="15.75" customHeight="1" x14ac:dyDescent="0.2"/>
    <row r="1008" ht="15.75" customHeight="1" x14ac:dyDescent="0.2"/>
    <row r="1009" ht="15.75" customHeight="1" x14ac:dyDescent="0.2"/>
    <row r="1010" ht="15.75" customHeight="1" x14ac:dyDescent="0.2"/>
    <row r="1011" ht="15.75" customHeight="1" x14ac:dyDescent="0.2"/>
    <row r="1012" ht="15.75" customHeight="1" x14ac:dyDescent="0.2"/>
    <row r="1013" ht="15.75" customHeight="1" x14ac:dyDescent="0.2"/>
    <row r="1014" ht="15.75" customHeight="1" x14ac:dyDescent="0.2"/>
    <row r="1015" ht="15.75" customHeight="1" x14ac:dyDescent="0.2"/>
    <row r="1016" ht="15.75" customHeight="1" x14ac:dyDescent="0.2"/>
    <row r="1017" ht="15.75" customHeight="1" x14ac:dyDescent="0.2"/>
    <row r="1018" ht="15.75" customHeight="1" x14ac:dyDescent="0.2"/>
    <row r="1019" ht="15.75" customHeight="1" x14ac:dyDescent="0.2"/>
  </sheetData>
  <mergeCells count="2">
    <mergeCell ref="H11:H12"/>
    <mergeCell ref="A4:A15"/>
  </mergeCells>
  <pageMargins left="0.7" right="0.7" top="0.75" bottom="0.75" header="0" footer="0"/>
  <pageSetup orientation="landscape"/>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I1019"/>
  <sheetViews>
    <sheetView topLeftCell="A23" workbookViewId="0">
      <selection activeCell="C35" sqref="C35:C46"/>
    </sheetView>
  </sheetViews>
  <sheetFormatPr baseColWidth="10" defaultColWidth="14.5" defaultRowHeight="15" customHeight="1" x14ac:dyDescent="0.2"/>
  <cols>
    <col min="1" max="1" width="19.1640625" customWidth="1"/>
    <col min="2" max="2" width="85.33203125" customWidth="1"/>
    <col min="3" max="3" width="11.83203125" customWidth="1"/>
    <col min="4" max="4" width="36" customWidth="1"/>
    <col min="5" max="5" width="28.1640625" customWidth="1"/>
    <col min="6" max="7" width="8.83203125" customWidth="1"/>
    <col min="8" max="8" width="42.83203125" customWidth="1"/>
    <col min="9" max="9" width="59.5" customWidth="1"/>
  </cols>
  <sheetData>
    <row r="1" spans="1:8" ht="26.25" customHeight="1" x14ac:dyDescent="0.2">
      <c r="B1" s="1" t="s">
        <v>161</v>
      </c>
    </row>
    <row r="2" spans="1:8" ht="47.25" customHeight="1" x14ac:dyDescent="0.2">
      <c r="A2" s="244"/>
      <c r="B2" s="269" t="s">
        <v>162</v>
      </c>
      <c r="C2" s="270" t="s">
        <v>70</v>
      </c>
      <c r="D2" s="250"/>
    </row>
    <row r="3" spans="1:8" ht="26.25" customHeight="1" x14ac:dyDescent="0.2">
      <c r="A3" s="268"/>
      <c r="B3" s="258" t="s">
        <v>0</v>
      </c>
      <c r="C3" s="253" t="s">
        <v>1</v>
      </c>
      <c r="D3" s="271" t="s">
        <v>496</v>
      </c>
      <c r="E3" s="10"/>
      <c r="F3" s="10"/>
      <c r="G3" s="10"/>
      <c r="H3" s="10" t="s">
        <v>6</v>
      </c>
    </row>
    <row r="4" spans="1:8" ht="30.75" customHeight="1" x14ac:dyDescent="0.2">
      <c r="A4" s="481" t="s">
        <v>497</v>
      </c>
      <c r="B4" s="174" t="s">
        <v>71</v>
      </c>
      <c r="C4" s="209">
        <v>5.4000000000000006E-2</v>
      </c>
      <c r="D4" s="243">
        <f t="shared" ref="D4:D15" si="0">C4/$C$20*(1-$C$18)</f>
        <v>4.2228000000000009E-2</v>
      </c>
      <c r="E4" s="1"/>
      <c r="F4" s="1"/>
      <c r="G4" s="1"/>
      <c r="H4" s="37" t="s">
        <v>72</v>
      </c>
    </row>
    <row r="5" spans="1:8" ht="30.75" customHeight="1" x14ac:dyDescent="0.2">
      <c r="A5" s="482"/>
      <c r="B5" s="171" t="s">
        <v>73</v>
      </c>
      <c r="C5" s="210">
        <v>1.9E-2</v>
      </c>
      <c r="D5" s="243">
        <f t="shared" si="0"/>
        <v>1.4858000000000003E-2</v>
      </c>
      <c r="E5" s="1"/>
      <c r="F5" s="1"/>
      <c r="G5" s="1"/>
      <c r="H5" s="11"/>
    </row>
    <row r="6" spans="1:8" ht="30.75" customHeight="1" x14ac:dyDescent="0.2">
      <c r="A6" s="482"/>
      <c r="B6" s="171" t="s">
        <v>74</v>
      </c>
      <c r="C6" s="210">
        <v>0.14099999999999999</v>
      </c>
      <c r="D6" s="243">
        <f t="shared" si="0"/>
        <v>0.11026200000000001</v>
      </c>
      <c r="E6" s="1"/>
      <c r="F6" s="1"/>
      <c r="G6" s="1"/>
      <c r="H6" s="11"/>
    </row>
    <row r="7" spans="1:8" ht="30.75" customHeight="1" x14ac:dyDescent="0.2">
      <c r="A7" s="482"/>
      <c r="B7" s="171" t="s">
        <v>75</v>
      </c>
      <c r="C7" s="210">
        <v>1.8000000000000002E-2</v>
      </c>
      <c r="D7" s="243">
        <f t="shared" si="0"/>
        <v>1.4076000000000005E-2</v>
      </c>
      <c r="E7" s="1"/>
      <c r="F7" s="1"/>
      <c r="G7" s="1"/>
      <c r="H7" s="11"/>
    </row>
    <row r="8" spans="1:8" ht="19" customHeight="1" x14ac:dyDescent="0.2">
      <c r="A8" s="482"/>
      <c r="B8" s="172" t="s">
        <v>163</v>
      </c>
      <c r="C8" s="210">
        <v>9.6999999999999989E-2</v>
      </c>
      <c r="D8" s="243">
        <f t="shared" si="0"/>
        <v>7.5854000000000005E-2</v>
      </c>
      <c r="E8" s="1"/>
      <c r="F8" s="1"/>
      <c r="G8" s="1"/>
      <c r="H8" s="37" t="s">
        <v>79</v>
      </c>
    </row>
    <row r="9" spans="1:8" ht="19" customHeight="1" x14ac:dyDescent="0.2">
      <c r="A9" s="482"/>
      <c r="B9" s="172" t="s">
        <v>486</v>
      </c>
      <c r="C9" s="210">
        <v>0</v>
      </c>
      <c r="D9" s="243">
        <f t="shared" si="0"/>
        <v>0</v>
      </c>
      <c r="E9" s="1"/>
      <c r="F9" s="1"/>
      <c r="G9" s="1"/>
      <c r="H9" s="37"/>
    </row>
    <row r="10" spans="1:8" ht="19" customHeight="1" x14ac:dyDescent="0.2">
      <c r="A10" s="482"/>
      <c r="B10" s="172" t="s">
        <v>108</v>
      </c>
      <c r="C10" s="210">
        <v>7.2999999999999995E-2</v>
      </c>
      <c r="D10" s="243">
        <f t="shared" si="0"/>
        <v>5.7086000000000012E-2</v>
      </c>
      <c r="E10" s="1"/>
      <c r="F10" s="1"/>
      <c r="G10" s="1"/>
      <c r="H10" s="11"/>
    </row>
    <row r="11" spans="1:8" ht="19" customHeight="1" x14ac:dyDescent="0.2">
      <c r="A11" s="482"/>
      <c r="B11" s="172" t="s">
        <v>164</v>
      </c>
      <c r="C11" s="210">
        <v>7.0000000000000007E-2</v>
      </c>
      <c r="D11" s="243">
        <f t="shared" si="0"/>
        <v>5.4740000000000018E-2</v>
      </c>
      <c r="E11" s="1"/>
      <c r="F11" s="1"/>
      <c r="G11" s="1"/>
      <c r="H11" s="11"/>
    </row>
    <row r="12" spans="1:8" ht="19" customHeight="1" x14ac:dyDescent="0.2">
      <c r="A12" s="482"/>
      <c r="B12" s="172" t="s">
        <v>109</v>
      </c>
      <c r="C12" s="210">
        <v>0.26899999999999996</v>
      </c>
      <c r="D12" s="243">
        <f t="shared" si="0"/>
        <v>0.21035800000000002</v>
      </c>
      <c r="E12" s="1"/>
      <c r="F12" s="1"/>
      <c r="G12" s="1"/>
      <c r="H12" s="11"/>
    </row>
    <row r="13" spans="1:8" ht="19" customHeight="1" x14ac:dyDescent="0.2">
      <c r="A13" s="482"/>
      <c r="B13" s="172" t="s">
        <v>165</v>
      </c>
      <c r="C13" s="210">
        <v>0.20400000000000001</v>
      </c>
      <c r="D13" s="243">
        <f t="shared" si="0"/>
        <v>0.15952800000000003</v>
      </c>
      <c r="E13" s="1"/>
      <c r="F13" s="1"/>
      <c r="G13" s="1"/>
      <c r="H13" s="32">
        <f>SUM(C4:C15)</f>
        <v>0.99999999999999989</v>
      </c>
    </row>
    <row r="14" spans="1:8" ht="21" customHeight="1" x14ac:dyDescent="0.2">
      <c r="A14" s="482"/>
      <c r="B14" s="172" t="s">
        <v>542</v>
      </c>
      <c r="C14" s="210">
        <v>3.9E-2</v>
      </c>
      <c r="D14" s="243">
        <f t="shared" si="0"/>
        <v>3.0498000000000008E-2</v>
      </c>
      <c r="E14" s="1"/>
      <c r="F14" s="1"/>
      <c r="G14" s="1"/>
      <c r="H14" s="11"/>
    </row>
    <row r="15" spans="1:8" ht="21" customHeight="1" x14ac:dyDescent="0.2">
      <c r="A15" s="483"/>
      <c r="B15" s="172" t="s">
        <v>166</v>
      </c>
      <c r="C15" s="210">
        <v>1.6E-2</v>
      </c>
      <c r="D15" s="243">
        <f t="shared" si="0"/>
        <v>1.2512000000000004E-2</v>
      </c>
      <c r="E15" s="1"/>
      <c r="F15" s="1"/>
      <c r="G15" s="1"/>
      <c r="H15" s="11"/>
    </row>
    <row r="16" spans="1:8" ht="26.25" customHeight="1" x14ac:dyDescent="0.2">
      <c r="A16" s="244"/>
      <c r="B16" s="165" t="s">
        <v>167</v>
      </c>
      <c r="C16" s="113">
        <v>1</v>
      </c>
      <c r="D16" s="239">
        <f>C16</f>
        <v>1</v>
      </c>
      <c r="E16" s="1"/>
      <c r="F16" s="1"/>
      <c r="G16" s="1"/>
      <c r="H16" s="11"/>
    </row>
    <row r="17" spans="1:9" ht="26.25" customHeight="1" x14ac:dyDescent="0.2">
      <c r="A17" s="272"/>
      <c r="B17" s="238" t="s">
        <v>84</v>
      </c>
      <c r="C17" s="113">
        <v>1</v>
      </c>
      <c r="D17" s="273">
        <f>C17</f>
        <v>1</v>
      </c>
      <c r="E17" s="1"/>
      <c r="F17" s="1"/>
      <c r="G17" s="1"/>
      <c r="H17" s="11"/>
    </row>
    <row r="18" spans="1:9" ht="26.25" customHeight="1" x14ac:dyDescent="0.2">
      <c r="A18" s="256"/>
      <c r="B18" s="226" t="s">
        <v>374</v>
      </c>
      <c r="C18" s="111">
        <v>0.218</v>
      </c>
      <c r="D18" s="274">
        <f>C18</f>
        <v>0.218</v>
      </c>
      <c r="I18" s="11"/>
    </row>
    <row r="19" spans="1:9" ht="15.75" customHeight="1" x14ac:dyDescent="0.2">
      <c r="B19" s="11"/>
      <c r="C19" s="127" t="s">
        <v>504</v>
      </c>
    </row>
    <row r="20" spans="1:9" ht="15.75" customHeight="1" x14ac:dyDescent="0.2">
      <c r="B20" s="11" t="s">
        <v>376</v>
      </c>
      <c r="C20" s="112">
        <f>SUM(C4:C15)</f>
        <v>0.99999999999999989</v>
      </c>
    </row>
    <row r="21" spans="1:9" ht="15.75" customHeight="1" x14ac:dyDescent="0.2">
      <c r="B21" s="11"/>
      <c r="C21" s="37"/>
    </row>
    <row r="22" spans="1:9" ht="15.75" customHeight="1" x14ac:dyDescent="0.2">
      <c r="B22" s="11"/>
      <c r="C22" s="37"/>
    </row>
    <row r="23" spans="1:9" ht="15.75" customHeight="1" x14ac:dyDescent="0.2">
      <c r="B23" s="11"/>
      <c r="C23" s="37"/>
    </row>
    <row r="24" spans="1:9" ht="15.75" customHeight="1" x14ac:dyDescent="0.2">
      <c r="B24" s="11"/>
      <c r="C24" s="37"/>
    </row>
    <row r="25" spans="1:9" ht="15.75" customHeight="1" x14ac:dyDescent="0.2">
      <c r="B25" s="156" t="s">
        <v>507</v>
      </c>
      <c r="C25" s="37"/>
    </row>
    <row r="26" spans="1:9" ht="15.75" customHeight="1" x14ac:dyDescent="0.2">
      <c r="B26" s="356" t="s">
        <v>168</v>
      </c>
      <c r="C26" s="357" t="s">
        <v>48</v>
      </c>
      <c r="D26" s="358"/>
    </row>
    <row r="27" spans="1:9" ht="15.75" customHeight="1" x14ac:dyDescent="0.2">
      <c r="B27" s="359" t="s">
        <v>30</v>
      </c>
      <c r="C27" s="335">
        <f>$D8*$C$46</f>
        <v>29299.366040000001</v>
      </c>
      <c r="D27" s="360" t="s">
        <v>169</v>
      </c>
    </row>
    <row r="28" spans="1:9" ht="14.25" customHeight="1" x14ac:dyDescent="0.2">
      <c r="B28" s="361" t="s">
        <v>32</v>
      </c>
      <c r="C28" s="362">
        <v>0</v>
      </c>
      <c r="D28" s="363" t="s">
        <v>170</v>
      </c>
    </row>
    <row r="29" spans="1:9" ht="15.75" customHeight="1" x14ac:dyDescent="0.2">
      <c r="B29" s="359" t="s">
        <v>34</v>
      </c>
      <c r="C29" s="335">
        <f>($D11+$D$12)*$C$46</f>
        <v>102396.75348000003</v>
      </c>
      <c r="D29" s="360" t="s">
        <v>171</v>
      </c>
    </row>
    <row r="30" spans="1:9" ht="15.75" customHeight="1" x14ac:dyDescent="0.2">
      <c r="B30" s="359" t="s">
        <v>36</v>
      </c>
      <c r="C30" s="335">
        <f>$D10*$C$46</f>
        <v>22050.038360000006</v>
      </c>
      <c r="D30" s="360" t="s">
        <v>172</v>
      </c>
    </row>
    <row r="31" spans="1:9" ht="15.75" customHeight="1" x14ac:dyDescent="0.2">
      <c r="B31" s="330" t="s">
        <v>38</v>
      </c>
      <c r="C31" s="364">
        <f>D4*$C$46*C17</f>
        <v>16310.987280000003</v>
      </c>
      <c r="D31" s="365" t="s">
        <v>89</v>
      </c>
    </row>
    <row r="32" spans="1:9" ht="15.75" customHeight="1" x14ac:dyDescent="0.2">
      <c r="B32" s="330" t="s">
        <v>41</v>
      </c>
      <c r="C32" s="364">
        <f>D5*$C$46*C17</f>
        <v>5739.0510800000011</v>
      </c>
      <c r="D32" s="365" t="s">
        <v>90</v>
      </c>
    </row>
    <row r="33" spans="2:5" ht="15.75" customHeight="1" x14ac:dyDescent="0.2">
      <c r="B33" s="330" t="s">
        <v>40</v>
      </c>
      <c r="C33" s="364">
        <f>D6*$C$46*C17</f>
        <v>42589.800120000007</v>
      </c>
      <c r="D33" s="365" t="s">
        <v>91</v>
      </c>
    </row>
    <row r="34" spans="2:5" ht="15.75" customHeight="1" x14ac:dyDescent="0.2">
      <c r="B34" s="330" t="s">
        <v>42</v>
      </c>
      <c r="C34" s="364">
        <f>D7*$C$46*C17</f>
        <v>5436.9957600000016</v>
      </c>
      <c r="D34" s="365" t="s">
        <v>92</v>
      </c>
    </row>
    <row r="35" spans="2:5" ht="15.75" customHeight="1" x14ac:dyDescent="0.2">
      <c r="B35" s="359" t="s">
        <v>43</v>
      </c>
      <c r="C35" s="364">
        <f>D18*C46*C16</f>
        <v>84204.68</v>
      </c>
      <c r="D35" s="365" t="s">
        <v>93</v>
      </c>
    </row>
    <row r="36" spans="2:5" ht="15.75" customHeight="1" x14ac:dyDescent="0.2">
      <c r="B36" s="359" t="s">
        <v>45</v>
      </c>
      <c r="C36" s="364">
        <v>0</v>
      </c>
      <c r="D36" s="365" t="s">
        <v>173</v>
      </c>
    </row>
    <row r="37" spans="2:5" ht="15.75" customHeight="1" x14ac:dyDescent="0.2">
      <c r="B37" s="359" t="s">
        <v>47</v>
      </c>
      <c r="C37" s="364">
        <v>0</v>
      </c>
      <c r="D37" s="365" t="s">
        <v>173</v>
      </c>
    </row>
    <row r="38" spans="2:5" ht="15.75" customHeight="1" x14ac:dyDescent="0.2">
      <c r="B38" s="359" t="s">
        <v>48</v>
      </c>
      <c r="C38" s="364">
        <v>0</v>
      </c>
      <c r="D38" s="365" t="s">
        <v>174</v>
      </c>
    </row>
    <row r="39" spans="2:5" ht="15.75" customHeight="1" x14ac:dyDescent="0.2">
      <c r="B39" s="359" t="s">
        <v>50</v>
      </c>
      <c r="C39" s="364">
        <v>0</v>
      </c>
      <c r="D39" s="365" t="s">
        <v>175</v>
      </c>
    </row>
    <row r="40" spans="2:5" ht="15.75" customHeight="1" x14ac:dyDescent="0.2">
      <c r="B40" s="359" t="s">
        <v>52</v>
      </c>
      <c r="C40" s="364">
        <v>0</v>
      </c>
      <c r="D40" s="365" t="s">
        <v>176</v>
      </c>
    </row>
    <row r="41" spans="2:5" ht="15.75" customHeight="1" x14ac:dyDescent="0.2">
      <c r="B41" s="359" t="s">
        <v>54</v>
      </c>
      <c r="C41" s="364">
        <v>0</v>
      </c>
      <c r="D41" s="365" t="s">
        <v>177</v>
      </c>
    </row>
    <row r="42" spans="2:5" ht="15.75" customHeight="1" x14ac:dyDescent="0.2">
      <c r="B42" s="328" t="s">
        <v>551</v>
      </c>
      <c r="C42" s="364">
        <f>$D$14*$C$46</f>
        <v>11780.157480000003</v>
      </c>
      <c r="D42" s="345" t="s">
        <v>552</v>
      </c>
    </row>
    <row r="43" spans="2:5" ht="15.75" customHeight="1" x14ac:dyDescent="0.2">
      <c r="B43" s="328" t="s">
        <v>57</v>
      </c>
      <c r="C43" s="364">
        <f>$D$15*$C$46</f>
        <v>4832.8851200000017</v>
      </c>
      <c r="D43" s="353" t="s">
        <v>553</v>
      </c>
    </row>
    <row r="44" spans="2:5" ht="15.75" customHeight="1" x14ac:dyDescent="0.2">
      <c r="B44" s="368" t="s">
        <v>59</v>
      </c>
      <c r="C44" s="364">
        <f>D13*C46 + C46*SUM(D4:D7)*(1-C17) + C46*D18*(1-C16)</f>
        <v>61619.285280000011</v>
      </c>
      <c r="D44" s="369" t="s">
        <v>178</v>
      </c>
    </row>
    <row r="45" spans="2:5" ht="15.75" customHeight="1" x14ac:dyDescent="0.2">
      <c r="B45" s="359" t="s">
        <v>61</v>
      </c>
      <c r="C45" s="364">
        <f>SUM(C27:C44)</f>
        <v>386260</v>
      </c>
      <c r="D45" s="367" t="s">
        <v>179</v>
      </c>
    </row>
    <row r="46" spans="2:5" ht="15.75" customHeight="1" x14ac:dyDescent="0.2">
      <c r="B46" s="359" t="s">
        <v>63</v>
      </c>
      <c r="C46" s="364">
        <f>Tourists!$C$36+SUM(Households!C41:D41) + Ag!C37 + Tourism!C37 + Nonag!C37 + Fishing!C39 + Lodges!C38 + ComRevSh!C36 + NatParkPA!C38</f>
        <v>386260</v>
      </c>
      <c r="D46" s="367" t="s">
        <v>180</v>
      </c>
      <c r="E46" s="42" t="s">
        <v>373</v>
      </c>
    </row>
    <row r="47" spans="2:5" ht="15.75" customHeight="1" x14ac:dyDescent="0.2">
      <c r="B47" s="359" t="s">
        <v>65</v>
      </c>
      <c r="C47" s="366">
        <f>C46-C45</f>
        <v>0</v>
      </c>
      <c r="D47" s="370"/>
    </row>
    <row r="48" spans="2:5" ht="15.75" customHeight="1" x14ac:dyDescent="0.2">
      <c r="B48" s="359" t="s">
        <v>67</v>
      </c>
      <c r="C48" s="371">
        <f>C47/C46</f>
        <v>0</v>
      </c>
      <c r="D48" s="370"/>
    </row>
    <row r="49" spans="2:7" ht="15.75" customHeight="1" x14ac:dyDescent="0.2">
      <c r="B49" s="368" t="s">
        <v>59</v>
      </c>
      <c r="C49" s="372"/>
      <c r="D49" s="370"/>
    </row>
    <row r="50" spans="2:7" ht="15.75" customHeight="1" x14ac:dyDescent="0.2">
      <c r="B50" s="373" t="s">
        <v>181</v>
      </c>
      <c r="C50" s="374"/>
      <c r="D50" s="375"/>
    </row>
    <row r="51" spans="2:7" ht="15.75" customHeight="1" x14ac:dyDescent="0.2"/>
    <row r="52" spans="2:7" ht="15.75" customHeight="1" x14ac:dyDescent="0.2">
      <c r="B52" s="23" t="s">
        <v>492</v>
      </c>
    </row>
    <row r="53" spans="2:7" ht="15.75" customHeight="1" x14ac:dyDescent="0.2">
      <c r="B53" s="33" t="s">
        <v>0</v>
      </c>
      <c r="C53" s="34" t="s">
        <v>1</v>
      </c>
      <c r="D53" s="35" t="s">
        <v>2</v>
      </c>
      <c r="E53" s="35" t="s">
        <v>3</v>
      </c>
      <c r="F53" s="35" t="s">
        <v>4</v>
      </c>
      <c r="G53" s="35" t="s">
        <v>5</v>
      </c>
    </row>
    <row r="54" spans="2:7" ht="15" customHeight="1" x14ac:dyDescent="0.2">
      <c r="B54" s="197" t="s">
        <v>71</v>
      </c>
      <c r="C54" s="198">
        <f t="shared" ref="C54:C64" si="1">C4*100</f>
        <v>5.4</v>
      </c>
      <c r="D54" s="181" t="s">
        <v>423</v>
      </c>
      <c r="E54" s="181">
        <v>0</v>
      </c>
      <c r="F54" s="181">
        <v>100</v>
      </c>
      <c r="G54" s="181">
        <v>0.01</v>
      </c>
    </row>
    <row r="55" spans="2:7" ht="15" customHeight="1" x14ac:dyDescent="0.2">
      <c r="B55" s="197" t="s">
        <v>73</v>
      </c>
      <c r="C55" s="198">
        <f t="shared" si="1"/>
        <v>1.9</v>
      </c>
      <c r="D55" s="181" t="s">
        <v>424</v>
      </c>
      <c r="E55" s="181">
        <v>0</v>
      </c>
      <c r="F55" s="181">
        <v>100</v>
      </c>
      <c r="G55" s="181">
        <v>0.01</v>
      </c>
    </row>
    <row r="56" spans="2:7" ht="15" customHeight="1" x14ac:dyDescent="0.2">
      <c r="B56" s="197" t="s">
        <v>74</v>
      </c>
      <c r="C56" s="198">
        <f t="shared" si="1"/>
        <v>14.099999999999998</v>
      </c>
      <c r="D56" s="181" t="s">
        <v>425</v>
      </c>
      <c r="E56" s="181">
        <v>0</v>
      </c>
      <c r="F56" s="181">
        <v>100</v>
      </c>
      <c r="G56" s="181">
        <v>0.01</v>
      </c>
    </row>
    <row r="57" spans="2:7" ht="15" customHeight="1" x14ac:dyDescent="0.2">
      <c r="B57" s="197" t="s">
        <v>75</v>
      </c>
      <c r="C57" s="198">
        <f t="shared" si="1"/>
        <v>1.8000000000000003</v>
      </c>
      <c r="D57" s="181" t="s">
        <v>426</v>
      </c>
      <c r="E57" s="181">
        <v>0</v>
      </c>
      <c r="F57" s="181">
        <v>100</v>
      </c>
      <c r="G57" s="181">
        <v>0.01</v>
      </c>
    </row>
    <row r="58" spans="2:7" ht="15" customHeight="1" x14ac:dyDescent="0.2">
      <c r="B58" s="197" t="s">
        <v>163</v>
      </c>
      <c r="C58" s="198">
        <f t="shared" si="1"/>
        <v>9.6999999999999993</v>
      </c>
      <c r="D58" s="181" t="s">
        <v>427</v>
      </c>
      <c r="E58" s="181">
        <v>0</v>
      </c>
      <c r="F58" s="181">
        <v>100</v>
      </c>
      <c r="G58" s="181">
        <v>0.01</v>
      </c>
    </row>
    <row r="59" spans="2:7" ht="15" customHeight="1" x14ac:dyDescent="0.2">
      <c r="B59" s="197" t="s">
        <v>482</v>
      </c>
      <c r="C59" s="198">
        <f t="shared" si="1"/>
        <v>0</v>
      </c>
      <c r="D59" s="181" t="s">
        <v>428</v>
      </c>
      <c r="E59" s="181">
        <v>0</v>
      </c>
      <c r="F59" s="181">
        <v>100</v>
      </c>
      <c r="G59" s="181">
        <v>0.01</v>
      </c>
    </row>
    <row r="60" spans="2:7" ht="15" customHeight="1" x14ac:dyDescent="0.2">
      <c r="B60" s="197" t="s">
        <v>108</v>
      </c>
      <c r="C60" s="198">
        <f t="shared" si="1"/>
        <v>7.3</v>
      </c>
      <c r="D60" s="181" t="s">
        <v>429</v>
      </c>
      <c r="E60" s="181">
        <v>0</v>
      </c>
      <c r="F60" s="181">
        <v>100</v>
      </c>
      <c r="G60" s="181">
        <v>0.01</v>
      </c>
    </row>
    <row r="61" spans="2:7" ht="15" customHeight="1" x14ac:dyDescent="0.2">
      <c r="B61" s="197" t="s">
        <v>164</v>
      </c>
      <c r="C61" s="198">
        <f t="shared" si="1"/>
        <v>7.0000000000000009</v>
      </c>
      <c r="D61" s="181" t="s">
        <v>430</v>
      </c>
      <c r="E61" s="181">
        <v>0</v>
      </c>
      <c r="F61" s="181">
        <v>100</v>
      </c>
      <c r="G61" s="181">
        <v>0.01</v>
      </c>
    </row>
    <row r="62" spans="2:7" ht="15" customHeight="1" x14ac:dyDescent="0.2">
      <c r="B62" s="197" t="s">
        <v>109</v>
      </c>
      <c r="C62" s="198">
        <f t="shared" si="1"/>
        <v>26.899999999999995</v>
      </c>
      <c r="D62" s="181" t="s">
        <v>431</v>
      </c>
      <c r="E62" s="181">
        <v>0</v>
      </c>
      <c r="F62" s="181">
        <v>100</v>
      </c>
      <c r="G62" s="181">
        <v>0.01</v>
      </c>
    </row>
    <row r="63" spans="2:7" ht="15" customHeight="1" x14ac:dyDescent="0.2">
      <c r="B63" s="197" t="s">
        <v>165</v>
      </c>
      <c r="C63" s="198">
        <f t="shared" si="1"/>
        <v>20.400000000000002</v>
      </c>
      <c r="D63" s="181" t="s">
        <v>432</v>
      </c>
      <c r="E63" s="181">
        <v>0</v>
      </c>
      <c r="F63" s="181">
        <v>100</v>
      </c>
      <c r="G63" s="181">
        <v>0.01</v>
      </c>
    </row>
    <row r="64" spans="2:7" ht="15" customHeight="1" x14ac:dyDescent="0.2">
      <c r="B64" s="197" t="s">
        <v>572</v>
      </c>
      <c r="C64" s="198">
        <f t="shared" si="1"/>
        <v>3.9</v>
      </c>
      <c r="D64" s="180" t="s">
        <v>576</v>
      </c>
      <c r="E64" s="181">
        <v>0</v>
      </c>
      <c r="F64" s="181">
        <v>100</v>
      </c>
      <c r="G64" s="182">
        <v>0.01</v>
      </c>
    </row>
    <row r="65" spans="2:7" ht="15" customHeight="1" x14ac:dyDescent="0.2">
      <c r="B65" s="197" t="s">
        <v>166</v>
      </c>
      <c r="C65" s="198">
        <f t="shared" ref="C65" si="2">C15*100</f>
        <v>1.6</v>
      </c>
      <c r="D65" s="181" t="s">
        <v>447</v>
      </c>
      <c r="E65" s="181">
        <v>0</v>
      </c>
      <c r="F65" s="181">
        <v>100</v>
      </c>
      <c r="G65" s="181">
        <v>0.01</v>
      </c>
    </row>
    <row r="66" spans="2:7" ht="15" customHeight="1" x14ac:dyDescent="0.2">
      <c r="B66" s="204" t="s">
        <v>167</v>
      </c>
      <c r="C66" s="198">
        <f t="shared" ref="C66:C67" si="3">D16*100</f>
        <v>100</v>
      </c>
      <c r="D66" s="181" t="s">
        <v>488</v>
      </c>
      <c r="E66" s="181">
        <v>0</v>
      </c>
      <c r="F66" s="181">
        <v>100</v>
      </c>
      <c r="G66" s="181">
        <v>0.01</v>
      </c>
    </row>
    <row r="67" spans="2:7" ht="15" customHeight="1" x14ac:dyDescent="0.2">
      <c r="B67" s="204" t="s">
        <v>84</v>
      </c>
      <c r="C67" s="198">
        <f t="shared" si="3"/>
        <v>100</v>
      </c>
      <c r="D67" s="181" t="s">
        <v>182</v>
      </c>
      <c r="E67" s="181">
        <v>0</v>
      </c>
      <c r="F67" s="181">
        <v>100</v>
      </c>
      <c r="G67" s="181">
        <v>0.01</v>
      </c>
    </row>
    <row r="68" spans="2:7" ht="15" customHeight="1" x14ac:dyDescent="0.2">
      <c r="B68" s="206" t="s">
        <v>374</v>
      </c>
      <c r="C68" s="207">
        <f>C18*100</f>
        <v>21.8</v>
      </c>
      <c r="D68" s="181" t="s">
        <v>381</v>
      </c>
      <c r="E68" s="189">
        <v>0</v>
      </c>
      <c r="F68" s="189">
        <v>100</v>
      </c>
      <c r="G68" s="205">
        <v>0.01</v>
      </c>
    </row>
    <row r="69" spans="2:7" ht="26.25" customHeight="1" x14ac:dyDescent="0.2"/>
    <row r="70" spans="2:7" ht="26.25" customHeight="1" x14ac:dyDescent="0.2"/>
    <row r="71" spans="2:7" ht="26.25" customHeight="1" x14ac:dyDescent="0.2"/>
    <row r="72" spans="2:7" ht="26.25" customHeight="1" x14ac:dyDescent="0.2"/>
    <row r="73" spans="2:7" ht="26.25" customHeight="1" x14ac:dyDescent="0.2"/>
    <row r="74" spans="2:7" ht="26.25" customHeight="1" x14ac:dyDescent="0.2"/>
    <row r="75" spans="2:7" ht="26.25" customHeight="1" x14ac:dyDescent="0.2"/>
    <row r="76" spans="2:7" ht="26.25" customHeight="1" x14ac:dyDescent="0.2"/>
    <row r="77" spans="2:7" ht="26.25" customHeight="1" x14ac:dyDescent="0.2"/>
    <row r="78" spans="2:7" ht="26.25" customHeight="1" x14ac:dyDescent="0.2"/>
    <row r="79" spans="2:7" ht="26.25" customHeight="1" x14ac:dyDescent="0.2"/>
    <row r="80" spans="2:7" ht="26.25" customHeight="1" x14ac:dyDescent="0.2"/>
    <row r="81" ht="26.25" customHeight="1" x14ac:dyDescent="0.2"/>
    <row r="82" ht="26.25" customHeight="1" x14ac:dyDescent="0.2"/>
    <row r="83" ht="26.25" customHeight="1" x14ac:dyDescent="0.2"/>
    <row r="84" ht="26.25" customHeight="1" x14ac:dyDescent="0.2"/>
    <row r="85" ht="26.25" customHeight="1" x14ac:dyDescent="0.2"/>
    <row r="86" ht="26.25" customHeight="1" x14ac:dyDescent="0.2"/>
    <row r="87" ht="26.25" customHeight="1" x14ac:dyDescent="0.2"/>
    <row r="88" ht="26.25" customHeight="1" x14ac:dyDescent="0.2"/>
    <row r="89" ht="26.25" customHeight="1" x14ac:dyDescent="0.2"/>
    <row r="90" ht="26.25" customHeight="1" x14ac:dyDescent="0.2"/>
    <row r="91" ht="26.25" customHeight="1" x14ac:dyDescent="0.2"/>
    <row r="92" ht="26.25" customHeight="1" x14ac:dyDescent="0.2"/>
    <row r="93" ht="26.25" customHeight="1" x14ac:dyDescent="0.2"/>
    <row r="94" ht="26.25" customHeight="1" x14ac:dyDescent="0.2"/>
    <row r="95" ht="26.25" customHeight="1" x14ac:dyDescent="0.2"/>
    <row r="96" ht="26.25" customHeight="1" x14ac:dyDescent="0.2"/>
    <row r="97" ht="26.25" customHeight="1" x14ac:dyDescent="0.2"/>
    <row r="98" ht="26.25" customHeight="1" x14ac:dyDescent="0.2"/>
    <row r="99" ht="26.25" customHeight="1" x14ac:dyDescent="0.2"/>
    <row r="100" ht="26.25" customHeight="1" x14ac:dyDescent="0.2"/>
    <row r="101" ht="26.25" customHeight="1" x14ac:dyDescent="0.2"/>
    <row r="102" ht="26.25" customHeight="1" x14ac:dyDescent="0.2"/>
    <row r="103" ht="26.25" customHeight="1" x14ac:dyDescent="0.2"/>
    <row r="104" ht="26.25" customHeight="1" x14ac:dyDescent="0.2"/>
    <row r="105" ht="26.25" customHeight="1" x14ac:dyDescent="0.2"/>
    <row r="106" ht="26.25" customHeight="1" x14ac:dyDescent="0.2"/>
    <row r="107" ht="26.25" customHeight="1" x14ac:dyDescent="0.2"/>
    <row r="108" ht="26.25" customHeight="1" x14ac:dyDescent="0.2"/>
    <row r="109" ht="26.25" customHeight="1" x14ac:dyDescent="0.2"/>
    <row r="110" ht="26.25" customHeight="1" x14ac:dyDescent="0.2"/>
    <row r="111" ht="26.25" customHeight="1" x14ac:dyDescent="0.2"/>
    <row r="112" ht="26.25" customHeight="1" x14ac:dyDescent="0.2"/>
    <row r="113" ht="26.25" customHeight="1" x14ac:dyDescent="0.2"/>
    <row r="114" ht="26.25" customHeight="1" x14ac:dyDescent="0.2"/>
    <row r="115" ht="26.25" customHeight="1" x14ac:dyDescent="0.2"/>
    <row r="116" ht="26.25" customHeight="1" x14ac:dyDescent="0.2"/>
    <row r="117" ht="26.25" customHeight="1" x14ac:dyDescent="0.2"/>
    <row r="118" ht="26.25" customHeight="1" x14ac:dyDescent="0.2"/>
    <row r="119" ht="26.25" customHeight="1" x14ac:dyDescent="0.2"/>
    <row r="120" ht="26.25" customHeight="1" x14ac:dyDescent="0.2"/>
    <row r="121" ht="26.25" customHeight="1" x14ac:dyDescent="0.2"/>
    <row r="122" ht="26.25" customHeight="1" x14ac:dyDescent="0.2"/>
    <row r="123" ht="26.25" customHeight="1" x14ac:dyDescent="0.2"/>
    <row r="124" ht="26.25" customHeight="1" x14ac:dyDescent="0.2"/>
    <row r="125" ht="26.25" customHeight="1" x14ac:dyDescent="0.2"/>
    <row r="126" ht="26.25" customHeight="1" x14ac:dyDescent="0.2"/>
    <row r="127" ht="26.25" customHeight="1" x14ac:dyDescent="0.2"/>
    <row r="128" ht="26.25" customHeight="1" x14ac:dyDescent="0.2"/>
    <row r="129" ht="26.25" customHeight="1" x14ac:dyDescent="0.2"/>
    <row r="130" ht="26.25" customHeight="1" x14ac:dyDescent="0.2"/>
    <row r="131" ht="26.25" customHeight="1" x14ac:dyDescent="0.2"/>
    <row r="132" ht="26.25" customHeight="1" x14ac:dyDescent="0.2"/>
    <row r="133" ht="26.25" customHeight="1" x14ac:dyDescent="0.2"/>
    <row r="134" ht="26.25" customHeight="1" x14ac:dyDescent="0.2"/>
    <row r="135" ht="26.25" customHeight="1" x14ac:dyDescent="0.2"/>
    <row r="136" ht="26.25" customHeight="1" x14ac:dyDescent="0.2"/>
    <row r="137" ht="26.25" customHeight="1" x14ac:dyDescent="0.2"/>
    <row r="138" ht="26.25" customHeight="1" x14ac:dyDescent="0.2"/>
    <row r="139" ht="26.25" customHeight="1" x14ac:dyDescent="0.2"/>
    <row r="140" ht="26.25" customHeight="1" x14ac:dyDescent="0.2"/>
    <row r="141" ht="26.25" customHeight="1" x14ac:dyDescent="0.2"/>
    <row r="142" ht="26.25" customHeight="1" x14ac:dyDescent="0.2"/>
    <row r="143" ht="26.25" customHeight="1" x14ac:dyDescent="0.2"/>
    <row r="144" ht="26.25" customHeight="1" x14ac:dyDescent="0.2"/>
    <row r="145" ht="26.25" customHeight="1" x14ac:dyDescent="0.2"/>
    <row r="146" ht="26.25" customHeight="1" x14ac:dyDescent="0.2"/>
    <row r="147" ht="26.25" customHeight="1" x14ac:dyDescent="0.2"/>
    <row r="148" ht="26.25" customHeight="1" x14ac:dyDescent="0.2"/>
    <row r="149" ht="26.25" customHeight="1" x14ac:dyDescent="0.2"/>
    <row r="150" ht="26.25" customHeight="1" x14ac:dyDescent="0.2"/>
    <row r="151" ht="26.25" customHeight="1" x14ac:dyDescent="0.2"/>
    <row r="152" ht="26.25" customHeight="1" x14ac:dyDescent="0.2"/>
    <row r="153" ht="26.25" customHeight="1" x14ac:dyDescent="0.2"/>
    <row r="154" ht="26.25" customHeight="1" x14ac:dyDescent="0.2"/>
    <row r="155" ht="26.25" customHeight="1" x14ac:dyDescent="0.2"/>
    <row r="156" ht="26.25" customHeight="1" x14ac:dyDescent="0.2"/>
    <row r="157" ht="26.25" customHeight="1" x14ac:dyDescent="0.2"/>
    <row r="158" ht="26.25" customHeight="1" x14ac:dyDescent="0.2"/>
    <row r="159" ht="26.25" customHeight="1" x14ac:dyDescent="0.2"/>
    <row r="160" ht="26.25" customHeight="1" x14ac:dyDescent="0.2"/>
    <row r="161" ht="26.25" customHeight="1" x14ac:dyDescent="0.2"/>
    <row r="162" ht="26.25" customHeight="1" x14ac:dyDescent="0.2"/>
    <row r="163" ht="26.25" customHeight="1" x14ac:dyDescent="0.2"/>
    <row r="164" ht="26.25" customHeight="1" x14ac:dyDescent="0.2"/>
    <row r="165" ht="26.25" customHeight="1" x14ac:dyDescent="0.2"/>
    <row r="166" ht="26.25" customHeight="1" x14ac:dyDescent="0.2"/>
    <row r="167" ht="26.25" customHeight="1" x14ac:dyDescent="0.2"/>
    <row r="168" ht="26.25" customHeight="1" x14ac:dyDescent="0.2"/>
    <row r="169" ht="26.25" customHeight="1" x14ac:dyDescent="0.2"/>
    <row r="170" ht="26.25" customHeight="1" x14ac:dyDescent="0.2"/>
    <row r="171" ht="26.25" customHeight="1" x14ac:dyDescent="0.2"/>
    <row r="172" ht="26.25" customHeight="1" x14ac:dyDescent="0.2"/>
    <row r="173" ht="26.25" customHeight="1" x14ac:dyDescent="0.2"/>
    <row r="174" ht="26.25" customHeight="1" x14ac:dyDescent="0.2"/>
    <row r="175" ht="26.25" customHeight="1" x14ac:dyDescent="0.2"/>
    <row r="176" ht="26.25" customHeight="1" x14ac:dyDescent="0.2"/>
    <row r="177" ht="26.25" customHeight="1" x14ac:dyDescent="0.2"/>
    <row r="178" ht="26.25" customHeight="1" x14ac:dyDescent="0.2"/>
    <row r="179" ht="26.25" customHeight="1" x14ac:dyDescent="0.2"/>
    <row r="180" ht="26.25" customHeight="1" x14ac:dyDescent="0.2"/>
    <row r="181" ht="26.25" customHeight="1" x14ac:dyDescent="0.2"/>
    <row r="182" ht="26.25" customHeight="1" x14ac:dyDescent="0.2"/>
    <row r="183" ht="26.25" customHeight="1" x14ac:dyDescent="0.2"/>
    <row r="184" ht="26.25" customHeight="1" x14ac:dyDescent="0.2"/>
    <row r="185" ht="26.25" customHeight="1" x14ac:dyDescent="0.2"/>
    <row r="186" ht="26.25" customHeight="1" x14ac:dyDescent="0.2"/>
    <row r="187" ht="26.25" customHeight="1" x14ac:dyDescent="0.2"/>
    <row r="188" ht="26.25" customHeight="1" x14ac:dyDescent="0.2"/>
    <row r="189" ht="26.25" customHeight="1" x14ac:dyDescent="0.2"/>
    <row r="190" ht="26.25" customHeight="1" x14ac:dyDescent="0.2"/>
    <row r="191" ht="26.25" customHeight="1" x14ac:dyDescent="0.2"/>
    <row r="192" ht="26.25" customHeight="1" x14ac:dyDescent="0.2"/>
    <row r="193" ht="26.25" customHeight="1" x14ac:dyDescent="0.2"/>
    <row r="194" ht="26.25" customHeight="1" x14ac:dyDescent="0.2"/>
    <row r="195" ht="26.25" customHeight="1" x14ac:dyDescent="0.2"/>
    <row r="196" ht="26.25" customHeight="1" x14ac:dyDescent="0.2"/>
    <row r="197" ht="26.25" customHeight="1" x14ac:dyDescent="0.2"/>
    <row r="198" ht="26.25" customHeight="1" x14ac:dyDescent="0.2"/>
    <row r="199" ht="26.25" customHeight="1" x14ac:dyDescent="0.2"/>
    <row r="200" ht="26.25" customHeight="1" x14ac:dyDescent="0.2"/>
    <row r="201" ht="26.25" customHeight="1" x14ac:dyDescent="0.2"/>
    <row r="202" ht="26.25" customHeight="1" x14ac:dyDescent="0.2"/>
    <row r="203" ht="26.25" customHeight="1" x14ac:dyDescent="0.2"/>
    <row r="204" ht="26.25" customHeight="1" x14ac:dyDescent="0.2"/>
    <row r="205" ht="26.25" customHeight="1" x14ac:dyDescent="0.2"/>
    <row r="206" ht="26.25" customHeight="1" x14ac:dyDescent="0.2"/>
    <row r="207" ht="26.25" customHeight="1" x14ac:dyDescent="0.2"/>
    <row r="208" ht="26.25" customHeight="1" x14ac:dyDescent="0.2"/>
    <row r="209" ht="26.25" customHeight="1" x14ac:dyDescent="0.2"/>
    <row r="210" ht="26.25" customHeight="1" x14ac:dyDescent="0.2"/>
    <row r="211" ht="26.25" customHeight="1" x14ac:dyDescent="0.2"/>
    <row r="212" ht="26.25" customHeight="1" x14ac:dyDescent="0.2"/>
    <row r="213" ht="26.25" customHeight="1" x14ac:dyDescent="0.2"/>
    <row r="214" ht="26.25" customHeight="1" x14ac:dyDescent="0.2"/>
    <row r="215" ht="26.25" customHeight="1" x14ac:dyDescent="0.2"/>
    <row r="216" ht="26.25" customHeight="1" x14ac:dyDescent="0.2"/>
    <row r="217" ht="26.25" customHeight="1" x14ac:dyDescent="0.2"/>
    <row r="218" ht="26.25" customHeight="1" x14ac:dyDescent="0.2"/>
    <row r="219" ht="26.25" customHeight="1" x14ac:dyDescent="0.2"/>
    <row r="220" ht="26.25" customHeight="1" x14ac:dyDescent="0.2"/>
    <row r="221" ht="26.25" customHeight="1" x14ac:dyDescent="0.2"/>
    <row r="222" ht="26.25" customHeight="1" x14ac:dyDescent="0.2"/>
    <row r="223" ht="26.25" customHeight="1" x14ac:dyDescent="0.2"/>
    <row r="224" ht="26.25" customHeight="1" x14ac:dyDescent="0.2"/>
    <row r="225" ht="26.25" customHeight="1" x14ac:dyDescent="0.2"/>
    <row r="226" ht="26.25" customHeight="1" x14ac:dyDescent="0.2"/>
    <row r="227" ht="26.25" customHeight="1" x14ac:dyDescent="0.2"/>
    <row r="228" ht="26.25" customHeight="1" x14ac:dyDescent="0.2"/>
    <row r="229" ht="26.25" customHeight="1" x14ac:dyDescent="0.2"/>
    <row r="230" ht="26.25" customHeight="1" x14ac:dyDescent="0.2"/>
    <row r="231" ht="26.25" customHeight="1" x14ac:dyDescent="0.2"/>
    <row r="232" ht="26.25" customHeight="1" x14ac:dyDescent="0.2"/>
    <row r="233" ht="26.25" customHeight="1" x14ac:dyDescent="0.2"/>
    <row r="234" ht="26.25" customHeight="1" x14ac:dyDescent="0.2"/>
    <row r="235" ht="26.25" customHeight="1" x14ac:dyDescent="0.2"/>
    <row r="236" ht="26.25" customHeight="1" x14ac:dyDescent="0.2"/>
    <row r="237" ht="26.25" customHeight="1" x14ac:dyDescent="0.2"/>
    <row r="238" ht="26.25" customHeight="1" x14ac:dyDescent="0.2"/>
    <row r="239" ht="26.25" customHeight="1" x14ac:dyDescent="0.2"/>
    <row r="240" ht="26.25" customHeight="1" x14ac:dyDescent="0.2"/>
    <row r="241" ht="26.25" customHeight="1" x14ac:dyDescent="0.2"/>
    <row r="242" ht="26.25" customHeight="1" x14ac:dyDescent="0.2"/>
    <row r="243" ht="26.25" customHeight="1" x14ac:dyDescent="0.2"/>
    <row r="244" ht="26.25" customHeight="1" x14ac:dyDescent="0.2"/>
    <row r="245" ht="26.25" customHeight="1" x14ac:dyDescent="0.2"/>
    <row r="246" ht="26.25" customHeight="1" x14ac:dyDescent="0.2"/>
    <row r="247" ht="26.25" customHeight="1" x14ac:dyDescent="0.2"/>
    <row r="248" ht="26.25" customHeight="1" x14ac:dyDescent="0.2"/>
    <row r="249" ht="26.25" customHeight="1" x14ac:dyDescent="0.2"/>
    <row r="250" ht="26.25" customHeight="1" x14ac:dyDescent="0.2"/>
    <row r="251" ht="26.25" customHeight="1" x14ac:dyDescent="0.2"/>
    <row r="252" ht="26.25" customHeight="1" x14ac:dyDescent="0.2"/>
    <row r="253" ht="26.25" customHeight="1" x14ac:dyDescent="0.2"/>
    <row r="254" ht="26.25" customHeight="1" x14ac:dyDescent="0.2"/>
    <row r="255" ht="26.25" customHeight="1" x14ac:dyDescent="0.2"/>
    <row r="256" ht="26.25" customHeight="1" x14ac:dyDescent="0.2"/>
    <row r="257" ht="26.25" customHeight="1" x14ac:dyDescent="0.2"/>
    <row r="258" ht="26.25" customHeight="1" x14ac:dyDescent="0.2"/>
    <row r="259" ht="26.25" customHeight="1" x14ac:dyDescent="0.2"/>
    <row r="260" ht="26.25" customHeight="1" x14ac:dyDescent="0.2"/>
    <row r="261" ht="26.25" customHeight="1" x14ac:dyDescent="0.2"/>
    <row r="262" ht="26.25" customHeight="1" x14ac:dyDescent="0.2"/>
    <row r="263" ht="26.25" customHeight="1" x14ac:dyDescent="0.2"/>
    <row r="264" ht="26.25" customHeight="1" x14ac:dyDescent="0.2"/>
    <row r="265" ht="26.25" customHeight="1" x14ac:dyDescent="0.2"/>
    <row r="266" ht="26.25" customHeight="1" x14ac:dyDescent="0.2"/>
    <row r="267" ht="26.2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row r="1001" ht="15.75" customHeight="1" x14ac:dyDescent="0.2"/>
    <row r="1002" ht="15.75" customHeight="1" x14ac:dyDescent="0.2"/>
    <row r="1003" ht="15.75" customHeight="1" x14ac:dyDescent="0.2"/>
    <row r="1004" ht="15.75" customHeight="1" x14ac:dyDescent="0.2"/>
    <row r="1005" ht="15.75" customHeight="1" x14ac:dyDescent="0.2"/>
    <row r="1006" ht="15.75" customHeight="1" x14ac:dyDescent="0.2"/>
    <row r="1007" ht="15.75" customHeight="1" x14ac:dyDescent="0.2"/>
    <row r="1008" ht="15.75" customHeight="1" x14ac:dyDescent="0.2"/>
    <row r="1009" ht="15.75" customHeight="1" x14ac:dyDescent="0.2"/>
    <row r="1010" ht="15.75" customHeight="1" x14ac:dyDescent="0.2"/>
    <row r="1011" ht="15.75" customHeight="1" x14ac:dyDescent="0.2"/>
    <row r="1012" ht="15.75" customHeight="1" x14ac:dyDescent="0.2"/>
    <row r="1013" ht="15.75" customHeight="1" x14ac:dyDescent="0.2"/>
    <row r="1014" ht="15.75" customHeight="1" x14ac:dyDescent="0.2"/>
    <row r="1015" ht="15.75" customHeight="1" x14ac:dyDescent="0.2"/>
    <row r="1016" ht="15.75" customHeight="1" x14ac:dyDescent="0.2"/>
    <row r="1017" ht="15.75" customHeight="1" x14ac:dyDescent="0.2"/>
    <row r="1018" ht="15.75" customHeight="1" x14ac:dyDescent="0.2"/>
    <row r="1019" ht="15.75" customHeight="1" x14ac:dyDescent="0.2"/>
  </sheetData>
  <mergeCells count="1">
    <mergeCell ref="A4:A15"/>
  </mergeCells>
  <pageMargins left="0.7" right="0.7" top="0.75" bottom="0.75" header="0" footer="0"/>
  <pageSetup orientation="portrai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Z1019"/>
  <sheetViews>
    <sheetView topLeftCell="A27" zoomScale="125" workbookViewId="0">
      <selection activeCell="C46" sqref="C46"/>
    </sheetView>
  </sheetViews>
  <sheetFormatPr baseColWidth="10" defaultColWidth="14.5" defaultRowHeight="15" customHeight="1" x14ac:dyDescent="0.2"/>
  <cols>
    <col min="1" max="1" width="20.83203125" customWidth="1"/>
    <col min="2" max="2" width="63.1640625" customWidth="1"/>
    <col min="3" max="3" width="19.5" customWidth="1"/>
    <col min="4" max="4" width="30" customWidth="1"/>
    <col min="5" max="7" width="8.5" customWidth="1"/>
    <col min="8" max="8" width="81.5" customWidth="1"/>
    <col min="9" max="9" width="43.5" customWidth="1"/>
    <col min="10" max="26" width="8.5" customWidth="1"/>
  </cols>
  <sheetData>
    <row r="1" spans="1:26" ht="14.25" customHeight="1" x14ac:dyDescent="0.2">
      <c r="B1" s="11" t="s">
        <v>183</v>
      </c>
      <c r="C1" s="37"/>
      <c r="E1" s="37"/>
      <c r="F1" s="37"/>
      <c r="G1" s="37"/>
      <c r="H1" s="37"/>
      <c r="I1" s="11"/>
      <c r="J1" s="37"/>
      <c r="K1" s="37"/>
      <c r="L1" s="37"/>
      <c r="M1" s="37"/>
      <c r="N1" s="37"/>
      <c r="O1" s="37"/>
      <c r="P1" s="37"/>
      <c r="Q1" s="37"/>
      <c r="R1" s="37"/>
      <c r="S1" s="37"/>
      <c r="T1" s="37"/>
      <c r="U1" s="37"/>
      <c r="V1" s="37"/>
      <c r="W1" s="37"/>
      <c r="X1" s="37"/>
      <c r="Y1" s="37"/>
      <c r="Z1" s="37"/>
    </row>
    <row r="2" spans="1:26" ht="49.5" customHeight="1" x14ac:dyDescent="0.2">
      <c r="A2" s="244"/>
      <c r="B2" s="245" t="s">
        <v>184</v>
      </c>
      <c r="C2" s="246" t="s">
        <v>70</v>
      </c>
      <c r="D2" s="275"/>
      <c r="E2" s="37"/>
      <c r="F2" s="37"/>
      <c r="G2" s="37"/>
      <c r="H2" s="11" t="s">
        <v>185</v>
      </c>
      <c r="J2" s="37"/>
      <c r="K2" s="37"/>
      <c r="L2" s="37"/>
      <c r="M2" s="37"/>
      <c r="N2" s="37"/>
      <c r="O2" s="37"/>
      <c r="P2" s="37"/>
      <c r="Q2" s="37"/>
      <c r="R2" s="37"/>
      <c r="S2" s="37"/>
      <c r="T2" s="37"/>
      <c r="U2" s="37"/>
      <c r="V2" s="37"/>
      <c r="W2" s="37"/>
      <c r="X2" s="37"/>
      <c r="Y2" s="37"/>
      <c r="Z2" s="37"/>
    </row>
    <row r="3" spans="1:26" ht="20.25" customHeight="1" x14ac:dyDescent="0.2">
      <c r="A3" s="244"/>
      <c r="B3" s="164" t="s">
        <v>0</v>
      </c>
      <c r="C3" s="168" t="s">
        <v>1</v>
      </c>
      <c r="D3" s="166" t="s">
        <v>375</v>
      </c>
      <c r="E3" s="10"/>
      <c r="F3" s="10"/>
      <c r="G3" s="10"/>
      <c r="H3" s="10" t="s">
        <v>6</v>
      </c>
      <c r="J3" s="37"/>
      <c r="K3" s="37"/>
      <c r="L3" s="37"/>
      <c r="M3" s="37"/>
      <c r="N3" s="37"/>
      <c r="O3" s="37"/>
      <c r="P3" s="37"/>
      <c r="Q3" s="37"/>
      <c r="R3" s="37"/>
      <c r="S3" s="37"/>
      <c r="T3" s="37"/>
      <c r="U3" s="37"/>
      <c r="V3" s="37"/>
      <c r="W3" s="37"/>
      <c r="X3" s="37"/>
      <c r="Y3" s="37"/>
      <c r="Z3" s="37"/>
    </row>
    <row r="4" spans="1:26" ht="30" customHeight="1" x14ac:dyDescent="0.2">
      <c r="A4" s="481" t="s">
        <v>497</v>
      </c>
      <c r="B4" s="171" t="s">
        <v>71</v>
      </c>
      <c r="C4" s="277">
        <v>6.5325842696629208E-2</v>
      </c>
      <c r="D4" s="170">
        <f t="shared" ref="D4:D15" si="0">C4/$C$20*(1-$C$18)</f>
        <v>5.1632371670243649E-2</v>
      </c>
      <c r="E4" s="37"/>
      <c r="F4" s="37"/>
      <c r="G4" s="37"/>
      <c r="H4" s="36" t="s">
        <v>72</v>
      </c>
      <c r="J4" s="37"/>
      <c r="K4" s="37"/>
      <c r="L4" s="37"/>
      <c r="M4" s="37"/>
      <c r="N4" s="37"/>
      <c r="O4" s="37"/>
      <c r="P4" s="37"/>
      <c r="Q4" s="37"/>
      <c r="R4" s="37"/>
      <c r="S4" s="37"/>
      <c r="T4" s="37"/>
      <c r="U4" s="37"/>
      <c r="V4" s="37"/>
      <c r="W4" s="37"/>
      <c r="X4" s="37"/>
      <c r="Y4" s="37"/>
      <c r="Z4" s="37"/>
    </row>
    <row r="5" spans="1:26" ht="30" customHeight="1" x14ac:dyDescent="0.2">
      <c r="A5" s="482"/>
      <c r="B5" s="171" t="s">
        <v>73</v>
      </c>
      <c r="C5" s="278">
        <v>7.530337078651686E-2</v>
      </c>
      <c r="D5" s="170">
        <f t="shared" si="0"/>
        <v>5.9518430501199343E-2</v>
      </c>
      <c r="E5" s="37"/>
      <c r="F5" s="37"/>
      <c r="G5" s="37"/>
      <c r="H5" s="36"/>
      <c r="J5" s="37"/>
      <c r="K5" s="37"/>
      <c r="L5" s="37"/>
      <c r="M5" s="37"/>
      <c r="N5" s="37"/>
      <c r="O5" s="37"/>
      <c r="P5" s="37"/>
      <c r="Q5" s="37"/>
      <c r="R5" s="37"/>
      <c r="S5" s="37"/>
      <c r="T5" s="37"/>
      <c r="U5" s="37"/>
      <c r="V5" s="37"/>
      <c r="W5" s="37"/>
      <c r="X5" s="37"/>
      <c r="Y5" s="37"/>
      <c r="Z5" s="37"/>
    </row>
    <row r="6" spans="1:26" ht="30" customHeight="1" x14ac:dyDescent="0.2">
      <c r="A6" s="482"/>
      <c r="B6" s="171" t="s">
        <v>74</v>
      </c>
      <c r="C6" s="278">
        <v>9.1101123595505623E-2</v>
      </c>
      <c r="D6" s="170">
        <f t="shared" si="0"/>
        <v>7.2004690316879172E-2</v>
      </c>
      <c r="E6" s="37"/>
      <c r="F6" s="37"/>
      <c r="G6" s="37"/>
      <c r="H6" s="36"/>
      <c r="J6" s="37"/>
      <c r="K6" s="37"/>
      <c r="L6" s="37"/>
      <c r="M6" s="37"/>
      <c r="N6" s="37"/>
      <c r="O6" s="37"/>
      <c r="P6" s="37"/>
      <c r="Q6" s="37"/>
      <c r="R6" s="37"/>
      <c r="S6" s="37"/>
      <c r="T6" s="37"/>
      <c r="U6" s="37"/>
      <c r="V6" s="37"/>
      <c r="W6" s="37"/>
      <c r="X6" s="37"/>
      <c r="Y6" s="37"/>
      <c r="Z6" s="37"/>
    </row>
    <row r="7" spans="1:26" ht="30" customHeight="1" x14ac:dyDescent="0.2">
      <c r="A7" s="482"/>
      <c r="B7" s="171" t="s">
        <v>75</v>
      </c>
      <c r="C7" s="278">
        <v>3.2741573033707866E-2</v>
      </c>
      <c r="D7" s="170">
        <f t="shared" si="0"/>
        <v>2.5878350713293773E-2</v>
      </c>
      <c r="E7" s="37"/>
      <c r="F7" s="37"/>
      <c r="G7" s="37"/>
      <c r="H7" s="36"/>
      <c r="J7" s="37"/>
      <c r="K7" s="37"/>
      <c r="L7" s="37"/>
      <c r="M7" s="37"/>
      <c r="N7" s="37"/>
      <c r="O7" s="37"/>
      <c r="P7" s="37"/>
      <c r="Q7" s="37"/>
      <c r="R7" s="37"/>
      <c r="S7" s="37"/>
      <c r="T7" s="37"/>
      <c r="U7" s="37"/>
      <c r="V7" s="37"/>
      <c r="W7" s="37"/>
      <c r="X7" s="37"/>
      <c r="Y7" s="37"/>
      <c r="Z7" s="37"/>
    </row>
    <row r="8" spans="1:26" ht="14.25" customHeight="1" x14ac:dyDescent="0.2">
      <c r="A8" s="482"/>
      <c r="B8" s="172" t="s">
        <v>186</v>
      </c>
      <c r="C8" s="278">
        <v>4.1483146067415738E-2</v>
      </c>
      <c r="D8" s="170">
        <f t="shared" si="0"/>
        <v>3.278753288726171E-2</v>
      </c>
      <c r="E8" s="37"/>
      <c r="F8" s="37"/>
      <c r="G8" s="37"/>
      <c r="H8" s="36" t="s">
        <v>187</v>
      </c>
      <c r="J8" s="37"/>
      <c r="K8" s="37"/>
      <c r="L8" s="37"/>
      <c r="M8" s="37"/>
      <c r="N8" s="37"/>
      <c r="O8" s="37"/>
      <c r="P8" s="37"/>
      <c r="Q8" s="37"/>
      <c r="R8" s="37"/>
      <c r="S8" s="37"/>
      <c r="T8" s="37"/>
      <c r="U8" s="37"/>
      <c r="V8" s="37"/>
      <c r="W8" s="37"/>
      <c r="X8" s="37"/>
      <c r="Y8" s="37"/>
      <c r="Z8" s="37"/>
    </row>
    <row r="9" spans="1:26" ht="14.25" customHeight="1" x14ac:dyDescent="0.2">
      <c r="A9" s="482"/>
      <c r="B9" s="172" t="s">
        <v>467</v>
      </c>
      <c r="C9" s="278">
        <v>1.1528089887640451E-2</v>
      </c>
      <c r="D9" s="170">
        <f t="shared" si="0"/>
        <v>9.111595000631233E-3</v>
      </c>
      <c r="E9" s="37"/>
      <c r="F9" s="37"/>
      <c r="G9" s="37"/>
      <c r="H9" s="36"/>
      <c r="J9" s="37"/>
      <c r="K9" s="37"/>
      <c r="L9" s="37"/>
      <c r="M9" s="37"/>
      <c r="N9" s="37"/>
      <c r="O9" s="37"/>
      <c r="P9" s="37"/>
      <c r="Q9" s="37"/>
      <c r="R9" s="37"/>
      <c r="S9" s="37"/>
      <c r="T9" s="37"/>
      <c r="U9" s="37"/>
      <c r="V9" s="37"/>
      <c r="W9" s="37"/>
      <c r="X9" s="37"/>
      <c r="Y9" s="37"/>
      <c r="Z9" s="37"/>
    </row>
    <row r="10" spans="1:26" ht="14.25" customHeight="1" x14ac:dyDescent="0.2">
      <c r="A10" s="482"/>
      <c r="B10" s="172" t="s">
        <v>468</v>
      </c>
      <c r="C10" s="278">
        <v>2.507865168539326E-2</v>
      </c>
      <c r="D10" s="170">
        <f t="shared" si="0"/>
        <v>1.98217154399697E-2</v>
      </c>
      <c r="E10" s="37"/>
      <c r="F10" s="37"/>
      <c r="G10" s="37"/>
      <c r="H10" s="36"/>
      <c r="J10" s="37"/>
      <c r="K10" s="37"/>
      <c r="L10" s="37"/>
      <c r="M10" s="37"/>
      <c r="N10" s="37"/>
      <c r="O10" s="37"/>
      <c r="P10" s="37"/>
      <c r="Q10" s="37"/>
      <c r="R10" s="37"/>
      <c r="S10" s="37"/>
      <c r="T10" s="37"/>
      <c r="U10" s="37"/>
      <c r="V10" s="37"/>
      <c r="W10" s="37"/>
      <c r="X10" s="37"/>
      <c r="Y10" s="37"/>
      <c r="Z10" s="37"/>
    </row>
    <row r="11" spans="1:26" ht="14.25" customHeight="1" x14ac:dyDescent="0.2">
      <c r="A11" s="482"/>
      <c r="B11" s="172" t="s">
        <v>188</v>
      </c>
      <c r="C11" s="278">
        <v>0.1264943820224719</v>
      </c>
      <c r="D11" s="170">
        <f t="shared" si="0"/>
        <v>9.9978885494255765E-2</v>
      </c>
      <c r="E11" s="37"/>
      <c r="F11" s="37"/>
      <c r="G11" s="37"/>
      <c r="H11" s="36"/>
      <c r="J11" s="37"/>
      <c r="K11" s="37"/>
      <c r="L11" s="37"/>
      <c r="M11" s="37"/>
      <c r="N11" s="37"/>
      <c r="O11" s="37"/>
      <c r="P11" s="37"/>
      <c r="Q11" s="37"/>
      <c r="R11" s="37"/>
      <c r="S11" s="37"/>
      <c r="T11" s="37"/>
      <c r="U11" s="37"/>
      <c r="V11" s="37"/>
      <c r="W11" s="37"/>
      <c r="X11" s="37"/>
      <c r="Y11" s="37"/>
      <c r="Z11" s="37"/>
    </row>
    <row r="12" spans="1:26" ht="14.25" customHeight="1" x14ac:dyDescent="0.2">
      <c r="A12" s="482"/>
      <c r="B12" s="172" t="s">
        <v>109</v>
      </c>
      <c r="C12" s="278">
        <v>0.14755056179775281</v>
      </c>
      <c r="D12" s="170">
        <f t="shared" si="0"/>
        <v>0.1166213114505744</v>
      </c>
      <c r="E12" s="37"/>
      <c r="F12" s="37"/>
      <c r="G12" s="37"/>
      <c r="H12" s="36"/>
      <c r="J12" s="37"/>
      <c r="K12" s="37"/>
      <c r="L12" s="37"/>
      <c r="M12" s="37"/>
      <c r="N12" s="37"/>
      <c r="O12" s="37"/>
      <c r="P12" s="37"/>
      <c r="Q12" s="37"/>
      <c r="R12" s="37"/>
      <c r="S12" s="37"/>
      <c r="T12" s="37"/>
      <c r="U12" s="37"/>
      <c r="V12" s="37"/>
      <c r="W12" s="37"/>
      <c r="X12" s="37"/>
      <c r="Y12" s="37"/>
      <c r="Z12" s="37"/>
    </row>
    <row r="13" spans="1:26" ht="14.25" customHeight="1" x14ac:dyDescent="0.2">
      <c r="A13" s="482"/>
      <c r="B13" s="172" t="s">
        <v>189</v>
      </c>
      <c r="C13" s="278">
        <v>0.29584269662921353</v>
      </c>
      <c r="D13" s="170">
        <f t="shared" si="0"/>
        <v>0.2338287488953415</v>
      </c>
      <c r="E13" s="37"/>
      <c r="F13" s="37"/>
      <c r="G13" s="37"/>
      <c r="H13" s="36"/>
      <c r="J13" s="37"/>
      <c r="K13" s="37"/>
      <c r="L13" s="37"/>
      <c r="M13" s="37"/>
      <c r="N13" s="37"/>
      <c r="O13" s="37"/>
      <c r="P13" s="37"/>
      <c r="Q13" s="37"/>
      <c r="R13" s="37"/>
      <c r="S13" s="37"/>
      <c r="T13" s="37"/>
      <c r="U13" s="37"/>
      <c r="V13" s="37"/>
      <c r="W13" s="37"/>
      <c r="X13" s="37"/>
      <c r="Y13" s="37"/>
      <c r="Z13" s="37"/>
    </row>
    <row r="14" spans="1:26" ht="14.25" customHeight="1" x14ac:dyDescent="0.2">
      <c r="A14" s="482"/>
      <c r="B14" s="172" t="s">
        <v>543</v>
      </c>
      <c r="C14" s="278">
        <v>6.6404494382022478E-2</v>
      </c>
      <c r="D14" s="170">
        <f t="shared" si="0"/>
        <v>5.2484918570887516E-2</v>
      </c>
      <c r="E14" s="37"/>
      <c r="F14" s="37"/>
      <c r="G14" s="37"/>
      <c r="H14" s="36"/>
      <c r="J14" s="37"/>
      <c r="K14" s="37"/>
      <c r="L14" s="37"/>
      <c r="M14" s="37"/>
      <c r="N14" s="37"/>
      <c r="O14" s="37"/>
      <c r="P14" s="37"/>
      <c r="Q14" s="37"/>
      <c r="R14" s="37"/>
      <c r="S14" s="37"/>
      <c r="T14" s="37"/>
      <c r="U14" s="37"/>
      <c r="V14" s="37"/>
      <c r="W14" s="37"/>
      <c r="X14" s="37"/>
      <c r="Y14" s="37"/>
      <c r="Z14" s="37"/>
    </row>
    <row r="15" spans="1:26" ht="14.25" customHeight="1" x14ac:dyDescent="0.2">
      <c r="A15" s="483"/>
      <c r="B15" s="172" t="s">
        <v>544</v>
      </c>
      <c r="C15" s="278">
        <v>2.114606741573034E-2</v>
      </c>
      <c r="D15" s="170">
        <f t="shared" si="0"/>
        <v>1.6713471531372301E-2</v>
      </c>
      <c r="E15" s="37"/>
      <c r="F15" s="37"/>
      <c r="G15" s="37"/>
      <c r="H15" s="36"/>
      <c r="J15" s="37"/>
      <c r="K15" s="37"/>
      <c r="L15" s="37"/>
      <c r="M15" s="37"/>
      <c r="N15" s="37"/>
      <c r="O15" s="37"/>
      <c r="P15" s="37"/>
      <c r="Q15" s="37"/>
      <c r="R15" s="37"/>
      <c r="S15" s="37"/>
      <c r="T15" s="37"/>
      <c r="U15" s="37"/>
      <c r="V15" s="37"/>
      <c r="W15" s="37"/>
      <c r="X15" s="37"/>
      <c r="Y15" s="37"/>
      <c r="Z15" s="37"/>
    </row>
    <row r="16" spans="1:26" ht="14.25" customHeight="1" x14ac:dyDescent="0.2">
      <c r="A16" s="244"/>
      <c r="B16" s="165" t="s">
        <v>191</v>
      </c>
      <c r="C16" s="278">
        <v>0.81932584269662923</v>
      </c>
      <c r="D16" s="276">
        <f>C16</f>
        <v>0.81932584269662923</v>
      </c>
      <c r="E16" s="37"/>
      <c r="F16" s="458"/>
      <c r="G16" s="37"/>
      <c r="H16" s="40">
        <f>SUM(C4:C15)</f>
        <v>1</v>
      </c>
      <c r="J16" s="37"/>
      <c r="K16" s="37"/>
      <c r="L16" s="37"/>
      <c r="M16" s="37"/>
      <c r="N16" s="37"/>
      <c r="O16" s="37"/>
      <c r="P16" s="37"/>
      <c r="Q16" s="37"/>
      <c r="R16" s="37"/>
      <c r="S16" s="37"/>
      <c r="T16" s="37"/>
      <c r="U16" s="37"/>
      <c r="V16" s="37"/>
      <c r="W16" s="37"/>
      <c r="X16" s="37"/>
      <c r="Y16" s="37"/>
      <c r="Z16" s="37"/>
    </row>
    <row r="17" spans="1:26" ht="14.25" customHeight="1" x14ac:dyDescent="0.2">
      <c r="A17" s="272"/>
      <c r="B17" s="238" t="s">
        <v>84</v>
      </c>
      <c r="C17" s="279">
        <v>0.97752808988764062</v>
      </c>
      <c r="D17" s="280">
        <f>C17</f>
        <v>0.97752808988764062</v>
      </c>
      <c r="E17" s="37"/>
      <c r="F17" s="37"/>
      <c r="G17" s="37"/>
      <c r="H17" s="36"/>
      <c r="J17" s="37"/>
      <c r="K17" s="37"/>
      <c r="L17" s="37"/>
      <c r="M17" s="37"/>
      <c r="N17" s="37"/>
      <c r="O17" s="37"/>
      <c r="P17" s="37"/>
      <c r="Q17" s="37"/>
      <c r="R17" s="37"/>
      <c r="S17" s="37"/>
      <c r="T17" s="37"/>
      <c r="U17" s="37"/>
      <c r="V17" s="37"/>
      <c r="W17" s="37"/>
      <c r="X17" s="37"/>
      <c r="Y17" s="37"/>
      <c r="Z17" s="37"/>
    </row>
    <row r="18" spans="1:26" ht="14.25" customHeight="1" x14ac:dyDescent="0.2">
      <c r="A18" s="256"/>
      <c r="B18" s="226" t="s">
        <v>374</v>
      </c>
      <c r="C18" s="122">
        <v>0.20961797752808992</v>
      </c>
      <c r="D18" s="228">
        <f>C18</f>
        <v>0.20961797752808992</v>
      </c>
      <c r="E18" s="37"/>
      <c r="F18" s="37"/>
      <c r="G18" s="37"/>
      <c r="H18" s="37"/>
      <c r="I18" s="36"/>
      <c r="J18" s="37"/>
      <c r="K18" s="37"/>
      <c r="L18" s="37"/>
      <c r="M18" s="37"/>
      <c r="N18" s="37"/>
      <c r="O18" s="37"/>
      <c r="P18" s="37"/>
      <c r="Q18" s="37"/>
      <c r="R18" s="37"/>
      <c r="S18" s="37"/>
      <c r="T18" s="37"/>
      <c r="U18" s="37"/>
      <c r="V18" s="37"/>
      <c r="W18" s="37"/>
      <c r="X18" s="37"/>
      <c r="Y18" s="37"/>
      <c r="Z18" s="37"/>
    </row>
    <row r="19" spans="1:26" ht="14.25" customHeight="1" x14ac:dyDescent="0.2">
      <c r="B19" s="11"/>
      <c r="C19" s="127" t="s">
        <v>504</v>
      </c>
      <c r="E19" s="37"/>
      <c r="F19" s="37"/>
      <c r="G19" s="37"/>
      <c r="H19" s="37"/>
      <c r="I19" s="11"/>
      <c r="J19" s="37"/>
      <c r="K19" s="37"/>
      <c r="L19" s="37"/>
      <c r="M19" s="37"/>
      <c r="N19" s="37"/>
      <c r="O19" s="37"/>
      <c r="P19" s="37"/>
      <c r="Q19" s="37"/>
      <c r="R19" s="37"/>
      <c r="S19" s="37"/>
      <c r="T19" s="37"/>
      <c r="U19" s="37"/>
      <c r="V19" s="37"/>
      <c r="W19" s="37"/>
      <c r="X19" s="37"/>
      <c r="Y19" s="37"/>
      <c r="Z19" s="37"/>
    </row>
    <row r="20" spans="1:26" ht="14.25" customHeight="1" x14ac:dyDescent="0.2">
      <c r="B20" s="11" t="s">
        <v>376</v>
      </c>
      <c r="C20" s="112">
        <f>SUM(C4:C15)</f>
        <v>1</v>
      </c>
      <c r="E20" s="37"/>
      <c r="F20" s="37"/>
      <c r="G20" s="37"/>
      <c r="H20" s="37"/>
      <c r="I20" s="11"/>
      <c r="J20" s="37"/>
      <c r="K20" s="37"/>
      <c r="L20" s="37"/>
      <c r="M20" s="37"/>
      <c r="N20" s="37"/>
      <c r="O20" s="37"/>
      <c r="P20" s="37"/>
      <c r="Q20" s="37"/>
      <c r="R20" s="37"/>
      <c r="S20" s="37"/>
      <c r="T20" s="37"/>
      <c r="U20" s="37"/>
      <c r="V20" s="37"/>
      <c r="W20" s="37"/>
      <c r="X20" s="37"/>
      <c r="Y20" s="37"/>
      <c r="Z20" s="37"/>
    </row>
    <row r="21" spans="1:26" ht="14.25" customHeight="1" x14ac:dyDescent="0.2">
      <c r="B21" s="11"/>
      <c r="C21" s="37"/>
      <c r="E21" s="37"/>
      <c r="F21" s="37"/>
      <c r="G21" s="37"/>
      <c r="H21" s="37"/>
      <c r="I21" s="11"/>
      <c r="J21" s="37"/>
      <c r="K21" s="37"/>
      <c r="L21" s="37"/>
      <c r="M21" s="37"/>
      <c r="N21" s="37"/>
      <c r="O21" s="37"/>
      <c r="P21" s="37"/>
      <c r="Q21" s="37"/>
      <c r="R21" s="37"/>
      <c r="S21" s="37"/>
      <c r="T21" s="37"/>
      <c r="U21" s="37"/>
      <c r="V21" s="37"/>
      <c r="W21" s="37"/>
      <c r="X21" s="37"/>
      <c r="Y21" s="37"/>
      <c r="Z21" s="37"/>
    </row>
    <row r="22" spans="1:26" ht="14.25" customHeight="1" x14ac:dyDescent="0.2">
      <c r="B22" s="11"/>
      <c r="C22" s="37"/>
      <c r="E22" s="37"/>
      <c r="F22" s="37"/>
      <c r="G22" s="37"/>
      <c r="H22" s="37"/>
      <c r="I22" s="11"/>
      <c r="J22" s="37"/>
      <c r="K22" s="37"/>
      <c r="L22" s="37"/>
      <c r="M22" s="37"/>
      <c r="N22" s="37"/>
      <c r="O22" s="37"/>
      <c r="P22" s="37"/>
      <c r="Q22" s="37"/>
      <c r="R22" s="37"/>
      <c r="S22" s="37"/>
      <c r="T22" s="37"/>
      <c r="U22" s="37"/>
      <c r="V22" s="37"/>
      <c r="W22" s="37"/>
      <c r="X22" s="37"/>
      <c r="Y22" s="37"/>
      <c r="Z22" s="37"/>
    </row>
    <row r="23" spans="1:26" ht="14.25" customHeight="1" x14ac:dyDescent="0.2">
      <c r="B23" s="11"/>
      <c r="C23" s="37"/>
      <c r="E23" s="37"/>
      <c r="F23" s="37"/>
      <c r="G23" s="37"/>
      <c r="H23" s="37"/>
      <c r="I23" s="11"/>
      <c r="J23" s="37"/>
      <c r="K23" s="37"/>
      <c r="L23" s="37"/>
      <c r="M23" s="37"/>
      <c r="N23" s="37"/>
      <c r="O23" s="37"/>
      <c r="P23" s="37"/>
      <c r="Q23" s="37"/>
      <c r="R23" s="37"/>
      <c r="S23" s="37"/>
      <c r="T23" s="37"/>
      <c r="U23" s="37"/>
      <c r="V23" s="37"/>
      <c r="W23" s="37"/>
      <c r="X23" s="37"/>
      <c r="Y23" s="37"/>
      <c r="Z23" s="37"/>
    </row>
    <row r="24" spans="1:26" ht="14.25" customHeight="1" x14ac:dyDescent="0.2">
      <c r="B24" s="11"/>
      <c r="C24" s="37"/>
      <c r="E24" s="37"/>
      <c r="F24" s="37"/>
      <c r="G24" s="37"/>
      <c r="H24" s="37"/>
      <c r="I24" s="11"/>
      <c r="J24" s="37"/>
      <c r="K24" s="37"/>
      <c r="L24" s="37"/>
      <c r="M24" s="37"/>
      <c r="N24" s="37"/>
      <c r="O24" s="37"/>
      <c r="P24" s="37"/>
      <c r="Q24" s="37"/>
      <c r="R24" s="37"/>
      <c r="S24" s="37"/>
      <c r="T24" s="37"/>
      <c r="U24" s="37"/>
      <c r="V24" s="37"/>
      <c r="W24" s="37"/>
      <c r="X24" s="37"/>
      <c r="Y24" s="37"/>
      <c r="Z24" s="37"/>
    </row>
    <row r="25" spans="1:26" ht="14.25" customHeight="1" x14ac:dyDescent="0.2">
      <c r="B25" s="156" t="s">
        <v>507</v>
      </c>
      <c r="C25" s="37"/>
      <c r="E25" s="37"/>
      <c r="F25" s="37"/>
      <c r="G25" s="37"/>
      <c r="H25" s="37"/>
      <c r="I25" s="11"/>
      <c r="J25" s="37"/>
      <c r="K25" s="37"/>
      <c r="L25" s="37"/>
      <c r="M25" s="37"/>
      <c r="N25" s="37"/>
      <c r="O25" s="37"/>
      <c r="P25" s="37"/>
      <c r="Q25" s="37"/>
      <c r="R25" s="37"/>
      <c r="S25" s="37"/>
      <c r="T25" s="37"/>
      <c r="U25" s="37"/>
      <c r="V25" s="37"/>
      <c r="W25" s="37"/>
      <c r="X25" s="37"/>
      <c r="Y25" s="37"/>
      <c r="Z25" s="37"/>
    </row>
    <row r="26" spans="1:26" ht="14.25" customHeight="1" x14ac:dyDescent="0.2">
      <c r="B26" s="339" t="s">
        <v>168</v>
      </c>
      <c r="C26" s="340" t="s">
        <v>50</v>
      </c>
      <c r="D26" s="341"/>
      <c r="E26" s="37"/>
      <c r="F26" s="37"/>
      <c r="G26" s="37"/>
      <c r="H26" s="37"/>
      <c r="I26" s="11"/>
      <c r="J26" s="37"/>
      <c r="K26" s="37"/>
      <c r="L26" s="37"/>
      <c r="M26" s="37"/>
      <c r="N26" s="37"/>
      <c r="O26" s="37"/>
      <c r="P26" s="37"/>
      <c r="Q26" s="37"/>
      <c r="R26" s="37"/>
      <c r="S26" s="37"/>
      <c r="T26" s="37"/>
      <c r="U26" s="37"/>
      <c r="V26" s="37"/>
      <c r="W26" s="37"/>
      <c r="X26" s="37"/>
      <c r="Y26" s="37"/>
      <c r="Z26" s="37"/>
    </row>
    <row r="27" spans="1:26" ht="14.25" customHeight="1" x14ac:dyDescent="0.2">
      <c r="B27" s="328" t="s">
        <v>30</v>
      </c>
      <c r="C27" s="342">
        <f>$D$8*$C$46</f>
        <v>227879.91107304633</v>
      </c>
      <c r="D27" s="353" t="s">
        <v>192</v>
      </c>
      <c r="E27" s="37"/>
      <c r="F27" s="37"/>
      <c r="G27" s="37"/>
      <c r="H27" s="37"/>
      <c r="J27" s="37"/>
      <c r="K27" s="37"/>
      <c r="L27" s="37"/>
      <c r="M27" s="37"/>
      <c r="N27" s="37"/>
      <c r="O27" s="37"/>
      <c r="P27" s="37"/>
      <c r="Q27" s="37"/>
      <c r="R27" s="37"/>
      <c r="S27" s="37"/>
      <c r="T27" s="37"/>
      <c r="U27" s="37"/>
      <c r="V27" s="37"/>
      <c r="W27" s="37"/>
      <c r="X27" s="37"/>
      <c r="Y27" s="37"/>
      <c r="Z27" s="37"/>
    </row>
    <row r="28" spans="1:26" ht="14.25" customHeight="1" x14ac:dyDescent="0.2">
      <c r="B28" s="330" t="s">
        <v>32</v>
      </c>
      <c r="C28" s="344">
        <v>0</v>
      </c>
      <c r="D28" s="345" t="s">
        <v>193</v>
      </c>
    </row>
    <row r="29" spans="1:26" ht="14.25" customHeight="1" x14ac:dyDescent="0.2">
      <c r="B29" s="328" t="s">
        <v>34</v>
      </c>
      <c r="C29" s="342">
        <f>(D11+D12)*C46</f>
        <v>1505414.6888059587</v>
      </c>
      <c r="D29" s="353" t="s">
        <v>194</v>
      </c>
      <c r="E29" s="37"/>
      <c r="F29" s="37"/>
      <c r="G29" s="37"/>
      <c r="H29" s="37"/>
      <c r="J29" s="37"/>
      <c r="K29" s="37"/>
      <c r="L29" s="37"/>
      <c r="M29" s="37"/>
      <c r="N29" s="37"/>
      <c r="O29" s="37"/>
      <c r="P29" s="37"/>
      <c r="Q29" s="37"/>
      <c r="R29" s="37"/>
      <c r="S29" s="37"/>
      <c r="T29" s="37"/>
      <c r="U29" s="37"/>
      <c r="V29" s="37"/>
      <c r="W29" s="37"/>
      <c r="X29" s="37"/>
      <c r="Y29" s="37"/>
      <c r="Z29" s="37"/>
    </row>
    <row r="30" spans="1:26" ht="14.25" customHeight="1" x14ac:dyDescent="0.2">
      <c r="B30" s="328" t="s">
        <v>36</v>
      </c>
      <c r="C30" s="342">
        <f>D9*C46</f>
        <v>63327.407573387194</v>
      </c>
      <c r="D30" s="353" t="s">
        <v>195</v>
      </c>
      <c r="E30" s="37"/>
      <c r="F30" s="37"/>
      <c r="G30" s="37"/>
      <c r="H30" s="37"/>
      <c r="J30" s="37"/>
      <c r="K30" s="37"/>
      <c r="L30" s="37"/>
      <c r="M30" s="37"/>
      <c r="N30" s="37"/>
      <c r="O30" s="37"/>
      <c r="P30" s="37"/>
      <c r="Q30" s="37"/>
      <c r="R30" s="37"/>
      <c r="S30" s="37"/>
      <c r="T30" s="37"/>
      <c r="U30" s="37"/>
      <c r="V30" s="37"/>
      <c r="W30" s="37"/>
      <c r="X30" s="37"/>
      <c r="Y30" s="37"/>
      <c r="Z30" s="37"/>
    </row>
    <row r="31" spans="1:26" ht="14.25" customHeight="1" x14ac:dyDescent="0.2">
      <c r="B31" s="330" t="s">
        <v>38</v>
      </c>
      <c r="C31" s="342">
        <f>D4*$C$46*C17</f>
        <v>350791.14532224589</v>
      </c>
      <c r="D31" s="342" t="s">
        <v>89</v>
      </c>
      <c r="E31" s="459"/>
      <c r="F31" s="37"/>
      <c r="G31" s="37"/>
      <c r="H31" s="37"/>
      <c r="J31" s="37"/>
      <c r="K31" s="37"/>
      <c r="L31" s="37"/>
      <c r="M31" s="37"/>
      <c r="N31" s="37"/>
      <c r="O31" s="37"/>
      <c r="P31" s="37"/>
      <c r="Q31" s="37"/>
      <c r="R31" s="37"/>
      <c r="S31" s="37"/>
      <c r="T31" s="37"/>
      <c r="U31" s="37"/>
      <c r="V31" s="37"/>
      <c r="W31" s="37"/>
      <c r="X31" s="37"/>
      <c r="Y31" s="37"/>
      <c r="Z31" s="37"/>
    </row>
    <row r="32" spans="1:26" ht="14.25" customHeight="1" x14ac:dyDescent="0.2">
      <c r="B32" s="330" t="s">
        <v>41</v>
      </c>
      <c r="C32" s="342">
        <f>D5*$C$46*C17</f>
        <v>404369.15307012259</v>
      </c>
      <c r="D32" s="342" t="s">
        <v>90</v>
      </c>
      <c r="E32" s="37"/>
      <c r="F32" s="37"/>
      <c r="G32" s="37"/>
      <c r="H32" s="37"/>
      <c r="J32" s="37"/>
      <c r="K32" s="37"/>
      <c r="L32" s="37"/>
      <c r="M32" s="37"/>
      <c r="N32" s="37"/>
      <c r="O32" s="37"/>
      <c r="P32" s="37"/>
      <c r="Q32" s="37"/>
      <c r="R32" s="37"/>
      <c r="S32" s="37"/>
      <c r="T32" s="37"/>
      <c r="U32" s="37"/>
      <c r="V32" s="37"/>
      <c r="W32" s="37"/>
      <c r="X32" s="37"/>
      <c r="Y32" s="37"/>
      <c r="Z32" s="37"/>
    </row>
    <row r="33" spans="2:26" ht="14.25" customHeight="1" x14ac:dyDescent="0.2">
      <c r="B33" s="330" t="s">
        <v>40</v>
      </c>
      <c r="C33" s="342">
        <f>D6*$C$46*C17</f>
        <v>489200.99867092713</v>
      </c>
      <c r="D33" s="342" t="s">
        <v>91</v>
      </c>
      <c r="E33" s="37"/>
      <c r="F33" s="37"/>
      <c r="G33" s="37"/>
      <c r="H33" s="37"/>
      <c r="J33" s="37"/>
      <c r="K33" s="37"/>
      <c r="L33" s="37"/>
      <c r="M33" s="37"/>
      <c r="N33" s="37"/>
      <c r="O33" s="37"/>
      <c r="P33" s="37"/>
      <c r="Q33" s="37"/>
      <c r="R33" s="37"/>
      <c r="S33" s="37"/>
      <c r="T33" s="37"/>
      <c r="U33" s="37"/>
      <c r="V33" s="37"/>
      <c r="W33" s="37"/>
      <c r="X33" s="37"/>
      <c r="Y33" s="37"/>
      <c r="Z33" s="37"/>
    </row>
    <row r="34" spans="2:26" ht="14.25" customHeight="1" x14ac:dyDescent="0.2">
      <c r="B34" s="330" t="s">
        <v>42</v>
      </c>
      <c r="C34" s="342">
        <f>D7*$C$46*C17</f>
        <v>175817.92182129767</v>
      </c>
      <c r="D34" s="342" t="s">
        <v>92</v>
      </c>
      <c r="E34" s="37"/>
      <c r="F34" s="37"/>
      <c r="G34" s="37"/>
      <c r="H34" s="37"/>
      <c r="J34" s="37"/>
      <c r="K34" s="37"/>
      <c r="L34" s="37"/>
      <c r="M34" s="37"/>
      <c r="N34" s="37"/>
      <c r="O34" s="37"/>
      <c r="P34" s="37"/>
      <c r="Q34" s="37"/>
      <c r="R34" s="37"/>
      <c r="S34" s="37"/>
      <c r="T34" s="37"/>
      <c r="U34" s="37"/>
      <c r="V34" s="37"/>
      <c r="W34" s="37"/>
      <c r="X34" s="37"/>
      <c r="Y34" s="37"/>
      <c r="Z34" s="37"/>
    </row>
    <row r="35" spans="2:26" ht="14.25" customHeight="1" x14ac:dyDescent="0.2">
      <c r="B35" s="328" t="s">
        <v>43</v>
      </c>
      <c r="C35" s="342">
        <f>D18*C46*C16</f>
        <v>1193665.0603590459</v>
      </c>
      <c r="D35" s="353" t="s">
        <v>196</v>
      </c>
      <c r="E35" s="37"/>
      <c r="F35" s="37"/>
      <c r="G35" s="37"/>
      <c r="H35" s="37"/>
      <c r="J35" s="37"/>
      <c r="K35" s="37"/>
      <c r="L35" s="37"/>
      <c r="M35" s="37"/>
      <c r="N35" s="37"/>
      <c r="O35" s="37"/>
      <c r="P35" s="37"/>
      <c r="Q35" s="37"/>
      <c r="R35" s="37"/>
      <c r="S35" s="37"/>
      <c r="T35" s="37"/>
      <c r="U35" s="37"/>
      <c r="V35" s="37"/>
      <c r="W35" s="37"/>
      <c r="X35" s="37"/>
      <c r="Y35" s="37"/>
      <c r="Z35" s="37"/>
    </row>
    <row r="36" spans="2:26" ht="14.25" customHeight="1" x14ac:dyDescent="0.2">
      <c r="B36" s="328" t="s">
        <v>45</v>
      </c>
      <c r="C36" s="348">
        <v>0</v>
      </c>
      <c r="D36" s="345" t="s">
        <v>197</v>
      </c>
      <c r="E36" s="37"/>
      <c r="F36" s="37"/>
      <c r="G36" s="37"/>
      <c r="H36" s="37"/>
      <c r="J36" s="37"/>
      <c r="K36" s="37"/>
      <c r="L36" s="37"/>
      <c r="M36" s="37"/>
      <c r="N36" s="37"/>
      <c r="O36" s="37"/>
      <c r="P36" s="37"/>
      <c r="Q36" s="37"/>
      <c r="R36" s="37"/>
      <c r="S36" s="37"/>
      <c r="T36" s="37"/>
      <c r="U36" s="37"/>
      <c r="V36" s="37"/>
      <c r="W36" s="37"/>
      <c r="X36" s="37"/>
      <c r="Y36" s="37"/>
      <c r="Z36" s="37"/>
    </row>
    <row r="37" spans="2:26" ht="14.25" customHeight="1" x14ac:dyDescent="0.2">
      <c r="B37" s="328" t="s">
        <v>47</v>
      </c>
      <c r="C37" s="348">
        <v>0</v>
      </c>
      <c r="D37" s="345" t="s">
        <v>197</v>
      </c>
      <c r="E37" s="37"/>
      <c r="F37" s="37"/>
      <c r="G37" s="37"/>
      <c r="H37" s="37"/>
      <c r="J37" s="37"/>
      <c r="K37" s="37"/>
      <c r="L37" s="37"/>
      <c r="M37" s="37"/>
      <c r="N37" s="37"/>
      <c r="O37" s="37"/>
      <c r="P37" s="37"/>
      <c r="Q37" s="37"/>
      <c r="R37" s="37"/>
      <c r="S37" s="37"/>
      <c r="T37" s="37"/>
      <c r="U37" s="37"/>
      <c r="V37" s="37"/>
      <c r="W37" s="37"/>
      <c r="X37" s="37"/>
      <c r="Y37" s="37"/>
      <c r="Z37" s="37"/>
    </row>
    <row r="38" spans="2:26" ht="14.25" customHeight="1" x14ac:dyDescent="0.2">
      <c r="B38" s="328" t="s">
        <v>48</v>
      </c>
      <c r="C38" s="349">
        <v>0</v>
      </c>
      <c r="D38" s="345" t="s">
        <v>198</v>
      </c>
      <c r="E38" s="37"/>
      <c r="F38" s="37"/>
      <c r="G38" s="37"/>
      <c r="H38" s="37"/>
      <c r="J38" s="37"/>
      <c r="K38" s="37"/>
      <c r="L38" s="37"/>
      <c r="M38" s="37"/>
      <c r="N38" s="37"/>
      <c r="O38" s="37"/>
      <c r="P38" s="37"/>
      <c r="Q38" s="37"/>
      <c r="R38" s="37"/>
      <c r="S38" s="37"/>
      <c r="T38" s="37"/>
      <c r="U38" s="37"/>
      <c r="V38" s="37"/>
      <c r="W38" s="37"/>
      <c r="X38" s="37"/>
      <c r="Y38" s="37"/>
      <c r="Z38" s="37"/>
    </row>
    <row r="39" spans="2:26" ht="14.25" customHeight="1" x14ac:dyDescent="0.2">
      <c r="B39" s="328" t="s">
        <v>50</v>
      </c>
      <c r="C39" s="349">
        <v>0</v>
      </c>
      <c r="D39" s="345" t="s">
        <v>199</v>
      </c>
      <c r="E39" s="37"/>
      <c r="F39" s="37"/>
      <c r="G39" s="37"/>
      <c r="H39" s="37"/>
      <c r="J39" s="37"/>
      <c r="K39" s="37"/>
      <c r="L39" s="37"/>
      <c r="M39" s="37"/>
      <c r="N39" s="37"/>
      <c r="O39" s="37"/>
      <c r="P39" s="37"/>
      <c r="Q39" s="37"/>
      <c r="R39" s="37"/>
      <c r="S39" s="37"/>
      <c r="T39" s="37"/>
      <c r="U39" s="37"/>
      <c r="V39" s="37"/>
      <c r="W39" s="37"/>
      <c r="X39" s="37"/>
      <c r="Y39" s="37"/>
      <c r="Z39" s="37"/>
    </row>
    <row r="40" spans="2:26" ht="14.25" customHeight="1" x14ac:dyDescent="0.2">
      <c r="B40" s="328" t="s">
        <v>52</v>
      </c>
      <c r="C40" s="349">
        <v>0</v>
      </c>
      <c r="D40" s="345" t="s">
        <v>200</v>
      </c>
      <c r="E40" s="37"/>
      <c r="F40" s="37"/>
      <c r="G40" s="37"/>
      <c r="H40" s="37"/>
      <c r="J40" s="37"/>
      <c r="K40" s="37"/>
      <c r="L40" s="37"/>
      <c r="M40" s="37"/>
      <c r="N40" s="37"/>
      <c r="O40" s="37"/>
      <c r="P40" s="37"/>
      <c r="Q40" s="37"/>
      <c r="R40" s="37"/>
      <c r="S40" s="37"/>
      <c r="T40" s="37"/>
      <c r="U40" s="37"/>
      <c r="V40" s="37"/>
      <c r="W40" s="37"/>
      <c r="X40" s="37"/>
      <c r="Y40" s="37"/>
      <c r="Z40" s="37"/>
    </row>
    <row r="41" spans="2:26" ht="14.25" customHeight="1" x14ac:dyDescent="0.2">
      <c r="B41" s="328" t="s">
        <v>54</v>
      </c>
      <c r="C41" s="349">
        <v>0</v>
      </c>
      <c r="D41" s="345" t="s">
        <v>201</v>
      </c>
      <c r="E41" s="37"/>
      <c r="F41" s="37"/>
      <c r="G41" s="37"/>
      <c r="H41" s="37"/>
      <c r="J41" s="37"/>
      <c r="K41" s="37"/>
      <c r="L41" s="37"/>
      <c r="M41" s="37"/>
      <c r="N41" s="37"/>
      <c r="O41" s="37"/>
      <c r="P41" s="37"/>
      <c r="Q41" s="37"/>
      <c r="R41" s="37"/>
      <c r="S41" s="37"/>
      <c r="T41" s="37"/>
      <c r="U41" s="37"/>
      <c r="V41" s="37"/>
      <c r="W41" s="37"/>
      <c r="X41" s="37"/>
      <c r="Y41" s="37"/>
      <c r="Z41" s="37"/>
    </row>
    <row r="42" spans="2:26" ht="14.25" customHeight="1" x14ac:dyDescent="0.2">
      <c r="B42" s="328" t="s">
        <v>551</v>
      </c>
      <c r="C42" s="349">
        <f>$D$14*$C$46</f>
        <v>364780.68105138239</v>
      </c>
      <c r="D42" s="345" t="s">
        <v>552</v>
      </c>
      <c r="E42" s="37"/>
      <c r="F42" s="37"/>
      <c r="G42" s="37"/>
      <c r="H42" s="37"/>
      <c r="J42" s="37"/>
      <c r="K42" s="37"/>
      <c r="L42" s="37"/>
      <c r="M42" s="37"/>
      <c r="N42" s="37"/>
      <c r="O42" s="37"/>
      <c r="P42" s="37"/>
      <c r="Q42" s="37"/>
      <c r="R42" s="37"/>
      <c r="S42" s="37"/>
      <c r="T42" s="37"/>
      <c r="U42" s="37"/>
      <c r="V42" s="37"/>
      <c r="W42" s="37"/>
      <c r="X42" s="37"/>
      <c r="Y42" s="37"/>
      <c r="Z42" s="37"/>
    </row>
    <row r="43" spans="2:26" ht="14.25" customHeight="1" x14ac:dyDescent="0.2">
      <c r="B43" s="328" t="s">
        <v>57</v>
      </c>
      <c r="C43" s="349">
        <f>$D$15*$C$46</f>
        <v>116161.96983734377</v>
      </c>
      <c r="D43" s="353" t="s">
        <v>553</v>
      </c>
      <c r="E43" s="37"/>
      <c r="F43" s="37"/>
      <c r="G43" s="37"/>
      <c r="H43" s="37"/>
      <c r="J43" s="37"/>
      <c r="K43" s="37"/>
      <c r="L43" s="37"/>
      <c r="M43" s="37"/>
      <c r="N43" s="37"/>
      <c r="O43" s="37"/>
      <c r="P43" s="37"/>
      <c r="Q43" s="37"/>
      <c r="R43" s="37"/>
      <c r="S43" s="37"/>
      <c r="T43" s="37"/>
      <c r="U43" s="37"/>
      <c r="V43" s="37"/>
      <c r="W43" s="37"/>
      <c r="X43" s="37"/>
      <c r="Y43" s="37"/>
      <c r="Z43" s="37"/>
    </row>
    <row r="44" spans="2:26" ht="14.25" customHeight="1" x14ac:dyDescent="0.2">
      <c r="B44" s="332" t="s">
        <v>59</v>
      </c>
      <c r="C44" s="342">
        <f>D13*C46 + C46*SUM(D4:D7)*(1-C17) + C46*D18*(1-D16)</f>
        <v>1921026.1757643651</v>
      </c>
      <c r="D44" s="354" t="s">
        <v>202</v>
      </c>
      <c r="E44" s="37"/>
      <c r="F44" s="37"/>
      <c r="G44" s="37"/>
      <c r="H44" s="37"/>
      <c r="J44" s="37"/>
      <c r="K44" s="37"/>
      <c r="L44" s="37"/>
      <c r="M44" s="37"/>
      <c r="N44" s="37"/>
      <c r="O44" s="37"/>
      <c r="P44" s="37"/>
      <c r="Q44" s="37"/>
      <c r="R44" s="37"/>
      <c r="S44" s="37"/>
      <c r="T44" s="37"/>
      <c r="U44" s="37"/>
      <c r="V44" s="37"/>
      <c r="W44" s="37"/>
      <c r="X44" s="37"/>
      <c r="Y44" s="37"/>
      <c r="Z44" s="37"/>
    </row>
    <row r="45" spans="2:26" ht="14.25" customHeight="1" x14ac:dyDescent="0.2">
      <c r="B45" s="328" t="s">
        <v>61</v>
      </c>
      <c r="C45" s="342">
        <f>SUM(C27:C44)</f>
        <v>6812435.1133491229</v>
      </c>
      <c r="D45" s="353" t="s">
        <v>179</v>
      </c>
      <c r="E45" s="37"/>
      <c r="F45" s="37"/>
      <c r="G45" s="37"/>
      <c r="H45" s="37"/>
      <c r="J45" s="37"/>
      <c r="K45" s="37"/>
      <c r="L45" s="37"/>
      <c r="M45" s="37"/>
      <c r="N45" s="37"/>
      <c r="O45" s="37"/>
      <c r="P45" s="37"/>
      <c r="Q45" s="37"/>
      <c r="R45" s="37"/>
      <c r="S45" s="37"/>
      <c r="T45" s="37"/>
      <c r="U45" s="37"/>
      <c r="V45" s="37"/>
      <c r="W45" s="37"/>
      <c r="X45" s="37"/>
      <c r="Y45" s="37"/>
      <c r="Z45" s="37"/>
    </row>
    <row r="46" spans="2:26" ht="14.25" customHeight="1" x14ac:dyDescent="0.2">
      <c r="B46" s="328" t="s">
        <v>63</v>
      </c>
      <c r="C46" s="342">
        <f>Tourists!C37</f>
        <v>6950200</v>
      </c>
      <c r="D46" s="353" t="s">
        <v>203</v>
      </c>
      <c r="E46" s="37"/>
      <c r="F46" s="37"/>
      <c r="G46" s="37"/>
      <c r="H46" s="37"/>
      <c r="J46" s="37"/>
      <c r="K46" s="37"/>
      <c r="L46" s="37"/>
      <c r="M46" s="37"/>
      <c r="N46" s="37"/>
      <c r="O46" s="37"/>
      <c r="P46" s="37"/>
      <c r="Q46" s="37"/>
      <c r="R46" s="37"/>
      <c r="S46" s="37"/>
      <c r="T46" s="37"/>
      <c r="U46" s="37"/>
      <c r="V46" s="37"/>
      <c r="W46" s="37"/>
      <c r="X46" s="37"/>
      <c r="Y46" s="37"/>
      <c r="Z46" s="37"/>
    </row>
    <row r="47" spans="2:26" ht="14.25" customHeight="1" x14ac:dyDescent="0.2">
      <c r="B47" s="328" t="s">
        <v>65</v>
      </c>
      <c r="C47" s="348">
        <f>C46-C45</f>
        <v>137764.88665087707</v>
      </c>
      <c r="D47" s="341"/>
      <c r="E47" s="37"/>
      <c r="F47" s="37"/>
      <c r="G47" s="37"/>
      <c r="H47" s="37"/>
      <c r="I47" s="11"/>
      <c r="J47" s="37"/>
      <c r="K47" s="37"/>
      <c r="L47" s="37"/>
      <c r="M47" s="37"/>
      <c r="N47" s="37"/>
      <c r="O47" s="37"/>
      <c r="P47" s="37"/>
      <c r="Q47" s="37"/>
      <c r="R47" s="37"/>
      <c r="S47" s="37"/>
      <c r="T47" s="37"/>
      <c r="U47" s="37"/>
      <c r="V47" s="37"/>
      <c r="W47" s="37"/>
      <c r="X47" s="37"/>
      <c r="Y47" s="37"/>
      <c r="Z47" s="37"/>
    </row>
    <row r="48" spans="2:26" ht="14.25" customHeight="1" x14ac:dyDescent="0.2">
      <c r="B48" s="336" t="s">
        <v>67</v>
      </c>
      <c r="C48" s="338">
        <f>C47/C46</f>
        <v>1.9821715439969651E-2</v>
      </c>
      <c r="D48" s="355"/>
      <c r="E48" s="37"/>
      <c r="F48" s="37"/>
      <c r="G48" s="37"/>
      <c r="H48" s="37"/>
      <c r="I48" s="11"/>
      <c r="J48" s="37"/>
      <c r="K48" s="37"/>
      <c r="L48" s="37"/>
      <c r="M48" s="37"/>
      <c r="N48" s="37"/>
      <c r="O48" s="37"/>
      <c r="P48" s="37"/>
      <c r="Q48" s="37"/>
      <c r="R48" s="37"/>
      <c r="S48" s="37"/>
      <c r="T48" s="37"/>
      <c r="U48" s="37"/>
      <c r="V48" s="37"/>
      <c r="W48" s="37"/>
      <c r="X48" s="37"/>
      <c r="Y48" s="37"/>
      <c r="Z48" s="37"/>
    </row>
    <row r="49" spans="2:26" ht="14.25" customHeight="1" x14ac:dyDescent="0.2">
      <c r="B49" s="11"/>
      <c r="C49" s="37"/>
      <c r="E49" s="37"/>
      <c r="F49" s="37"/>
      <c r="G49" s="37"/>
      <c r="H49" s="37"/>
      <c r="I49" s="11"/>
      <c r="J49" s="37"/>
      <c r="K49" s="37"/>
      <c r="L49" s="37"/>
      <c r="M49" s="37"/>
      <c r="N49" s="37"/>
      <c r="O49" s="37"/>
      <c r="P49" s="37"/>
      <c r="Q49" s="37"/>
      <c r="R49" s="37"/>
      <c r="S49" s="37"/>
      <c r="T49" s="37"/>
      <c r="U49" s="37"/>
      <c r="V49" s="37"/>
      <c r="W49" s="37"/>
      <c r="X49" s="37"/>
      <c r="Y49" s="37"/>
      <c r="Z49" s="37"/>
    </row>
    <row r="50" spans="2:26" ht="14.25" customHeight="1" x14ac:dyDescent="0.2">
      <c r="B50" s="11"/>
      <c r="C50" s="37"/>
      <c r="E50" s="37"/>
      <c r="F50" s="37"/>
      <c r="G50" s="37"/>
      <c r="H50" s="37"/>
      <c r="I50" s="11"/>
      <c r="J50" s="37"/>
      <c r="K50" s="37"/>
      <c r="L50" s="37"/>
      <c r="M50" s="37"/>
      <c r="N50" s="37"/>
      <c r="O50" s="37"/>
      <c r="P50" s="37"/>
      <c r="Q50" s="37"/>
      <c r="R50" s="37"/>
      <c r="S50" s="37"/>
      <c r="T50" s="37"/>
      <c r="U50" s="37"/>
      <c r="V50" s="37"/>
      <c r="W50" s="37"/>
      <c r="X50" s="37"/>
      <c r="Y50" s="37"/>
      <c r="Z50" s="37"/>
    </row>
    <row r="51" spans="2:26" ht="14.25" customHeight="1" x14ac:dyDescent="0.2">
      <c r="B51" s="11"/>
      <c r="C51" s="37"/>
      <c r="E51" s="37"/>
      <c r="F51" s="37"/>
      <c r="G51" s="37"/>
      <c r="H51" s="37"/>
      <c r="I51" s="11"/>
      <c r="J51" s="37"/>
      <c r="K51" s="37"/>
      <c r="L51" s="37"/>
      <c r="M51" s="37"/>
      <c r="N51" s="37"/>
      <c r="O51" s="37"/>
      <c r="P51" s="37"/>
      <c r="Q51" s="37"/>
      <c r="R51" s="37"/>
      <c r="S51" s="37"/>
      <c r="T51" s="37"/>
      <c r="U51" s="37"/>
      <c r="V51" s="37"/>
      <c r="W51" s="37"/>
      <c r="X51" s="37"/>
      <c r="Y51" s="37"/>
      <c r="Z51" s="37"/>
    </row>
    <row r="52" spans="2:26" ht="14.25" customHeight="1" x14ac:dyDescent="0.2">
      <c r="B52" s="23" t="s">
        <v>492</v>
      </c>
      <c r="C52" s="37"/>
      <c r="E52" s="37"/>
      <c r="F52" s="37"/>
      <c r="G52" s="37"/>
      <c r="H52" s="37"/>
      <c r="I52" s="11"/>
      <c r="J52" s="37"/>
      <c r="K52" s="37"/>
      <c r="L52" s="37"/>
      <c r="M52" s="37"/>
      <c r="N52" s="37"/>
      <c r="O52" s="37"/>
      <c r="P52" s="37"/>
      <c r="Q52" s="37"/>
      <c r="R52" s="37"/>
      <c r="S52" s="37"/>
      <c r="T52" s="37"/>
      <c r="U52" s="37"/>
      <c r="V52" s="37"/>
      <c r="W52" s="37"/>
      <c r="X52" s="37"/>
      <c r="Y52" s="37"/>
      <c r="Z52" s="37"/>
    </row>
    <row r="53" spans="2:26" ht="14.25" customHeight="1" x14ac:dyDescent="0.2">
      <c r="B53" s="33" t="s">
        <v>0</v>
      </c>
      <c r="C53" s="34" t="s">
        <v>1</v>
      </c>
      <c r="D53" s="35" t="s">
        <v>2</v>
      </c>
      <c r="E53" s="35" t="s">
        <v>3</v>
      </c>
      <c r="F53" s="35" t="s">
        <v>4</v>
      </c>
      <c r="G53" s="35" t="s">
        <v>5</v>
      </c>
      <c r="H53" s="37"/>
      <c r="I53" s="11"/>
      <c r="J53" s="37"/>
      <c r="K53" s="37"/>
      <c r="L53" s="37"/>
      <c r="M53" s="37"/>
      <c r="N53" s="37"/>
      <c r="O53" s="37"/>
      <c r="P53" s="37"/>
      <c r="Q53" s="37"/>
      <c r="R53" s="37"/>
      <c r="S53" s="37"/>
      <c r="T53" s="37"/>
      <c r="U53" s="37"/>
      <c r="V53" s="37"/>
      <c r="W53" s="37"/>
      <c r="X53" s="37"/>
      <c r="Y53" s="37"/>
      <c r="Z53" s="37"/>
    </row>
    <row r="54" spans="2:26" ht="14.25" customHeight="1" x14ac:dyDescent="0.2">
      <c r="B54" s="197" t="s">
        <v>71</v>
      </c>
      <c r="C54" s="309">
        <f t="shared" ref="C54:C63" si="1">C4*100</f>
        <v>6.5325842696629204</v>
      </c>
      <c r="D54" s="310" t="s">
        <v>433</v>
      </c>
      <c r="E54" s="310">
        <v>0</v>
      </c>
      <c r="F54" s="310">
        <v>100</v>
      </c>
      <c r="G54" s="310">
        <v>0.01</v>
      </c>
      <c r="H54" s="37"/>
      <c r="I54" s="11"/>
      <c r="J54" s="37"/>
      <c r="K54" s="37"/>
      <c r="L54" s="37"/>
      <c r="M54" s="37"/>
      <c r="N54" s="37"/>
      <c r="O54" s="37"/>
      <c r="P54" s="37"/>
      <c r="Q54" s="37"/>
      <c r="R54" s="37"/>
      <c r="S54" s="37"/>
      <c r="T54" s="37"/>
      <c r="U54" s="37"/>
      <c r="V54" s="37"/>
      <c r="W54" s="37"/>
      <c r="X54" s="37"/>
      <c r="Y54" s="37"/>
      <c r="Z54" s="37"/>
    </row>
    <row r="55" spans="2:26" ht="14.25" customHeight="1" x14ac:dyDescent="0.2">
      <c r="B55" s="197" t="s">
        <v>73</v>
      </c>
      <c r="C55" s="309">
        <f t="shared" si="1"/>
        <v>7.5303370786516863</v>
      </c>
      <c r="D55" s="310" t="s">
        <v>434</v>
      </c>
      <c r="E55" s="310">
        <v>0</v>
      </c>
      <c r="F55" s="310">
        <v>100</v>
      </c>
      <c r="G55" s="310">
        <v>0.01</v>
      </c>
      <c r="H55" s="37"/>
      <c r="I55" s="11"/>
      <c r="J55" s="37"/>
      <c r="K55" s="37"/>
      <c r="L55" s="37"/>
      <c r="M55" s="37"/>
      <c r="N55" s="37"/>
      <c r="O55" s="37"/>
      <c r="P55" s="37"/>
      <c r="Q55" s="37"/>
      <c r="R55" s="37"/>
      <c r="S55" s="37"/>
      <c r="T55" s="37"/>
      <c r="U55" s="37"/>
      <c r="V55" s="37"/>
      <c r="W55" s="37"/>
      <c r="X55" s="37"/>
      <c r="Y55" s="37"/>
      <c r="Z55" s="37"/>
    </row>
    <row r="56" spans="2:26" ht="14.25" customHeight="1" x14ac:dyDescent="0.2">
      <c r="B56" s="197" t="s">
        <v>74</v>
      </c>
      <c r="C56" s="309">
        <f t="shared" si="1"/>
        <v>9.1101123595505626</v>
      </c>
      <c r="D56" s="310" t="s">
        <v>435</v>
      </c>
      <c r="E56" s="310">
        <v>0</v>
      </c>
      <c r="F56" s="310">
        <v>100</v>
      </c>
      <c r="G56" s="310">
        <v>0.01</v>
      </c>
      <c r="H56" s="37"/>
      <c r="I56" s="11"/>
      <c r="J56" s="37"/>
      <c r="K56" s="37"/>
      <c r="L56" s="37"/>
      <c r="M56" s="37"/>
      <c r="N56" s="37"/>
      <c r="O56" s="37"/>
      <c r="P56" s="37"/>
      <c r="Q56" s="37"/>
      <c r="R56" s="37"/>
      <c r="S56" s="37"/>
      <c r="T56" s="37"/>
      <c r="U56" s="37"/>
      <c r="V56" s="37"/>
      <c r="W56" s="37"/>
      <c r="X56" s="37"/>
      <c r="Y56" s="37"/>
      <c r="Z56" s="37"/>
    </row>
    <row r="57" spans="2:26" ht="14.25" customHeight="1" x14ac:dyDescent="0.2">
      <c r="B57" s="197" t="s">
        <v>75</v>
      </c>
      <c r="C57" s="309">
        <f t="shared" si="1"/>
        <v>3.2741573033707865</v>
      </c>
      <c r="D57" s="310" t="s">
        <v>436</v>
      </c>
      <c r="E57" s="310">
        <v>0</v>
      </c>
      <c r="F57" s="310">
        <v>100</v>
      </c>
      <c r="G57" s="310">
        <v>0.01</v>
      </c>
      <c r="H57" s="37"/>
      <c r="I57" s="11"/>
      <c r="J57" s="37"/>
      <c r="K57" s="37"/>
      <c r="L57" s="37"/>
      <c r="M57" s="37"/>
      <c r="N57" s="37"/>
      <c r="O57" s="37"/>
      <c r="P57" s="37"/>
      <c r="Q57" s="37"/>
      <c r="R57" s="37"/>
      <c r="S57" s="37"/>
      <c r="T57" s="37"/>
      <c r="U57" s="37"/>
      <c r="V57" s="37"/>
      <c r="W57" s="37"/>
      <c r="X57" s="37"/>
      <c r="Y57" s="37"/>
      <c r="Z57" s="37"/>
    </row>
    <row r="58" spans="2:26" ht="14.25" customHeight="1" x14ac:dyDescent="0.2">
      <c r="B58" s="197" t="s">
        <v>186</v>
      </c>
      <c r="C58" s="309">
        <f t="shared" si="1"/>
        <v>4.1483146067415735</v>
      </c>
      <c r="D58" s="310" t="s">
        <v>437</v>
      </c>
      <c r="E58" s="310">
        <v>0</v>
      </c>
      <c r="F58" s="310">
        <v>100</v>
      </c>
      <c r="G58" s="310">
        <v>0.01</v>
      </c>
      <c r="H58" s="37"/>
      <c r="I58" s="11"/>
      <c r="J58" s="37"/>
      <c r="K58" s="37"/>
      <c r="L58" s="37"/>
      <c r="M58" s="37"/>
      <c r="N58" s="37"/>
      <c r="O58" s="37"/>
      <c r="P58" s="37"/>
      <c r="Q58" s="37"/>
      <c r="R58" s="37"/>
      <c r="S58" s="37"/>
      <c r="T58" s="37"/>
      <c r="U58" s="37"/>
      <c r="V58" s="37"/>
      <c r="W58" s="37"/>
      <c r="X58" s="37"/>
      <c r="Y58" s="37"/>
      <c r="Z58" s="37"/>
    </row>
    <row r="59" spans="2:26" ht="14.25" customHeight="1" x14ac:dyDescent="0.2">
      <c r="B59" s="197" t="s">
        <v>483</v>
      </c>
      <c r="C59" s="309">
        <f t="shared" si="1"/>
        <v>1.1528089887640451</v>
      </c>
      <c r="D59" s="181" t="s">
        <v>438</v>
      </c>
      <c r="E59" s="181">
        <v>0</v>
      </c>
      <c r="F59" s="310">
        <v>100</v>
      </c>
      <c r="G59" s="181">
        <v>0.01</v>
      </c>
      <c r="H59" s="37"/>
      <c r="I59" s="11"/>
      <c r="J59" s="37"/>
      <c r="K59" s="37"/>
      <c r="L59" s="37"/>
      <c r="M59" s="37"/>
      <c r="N59" s="37"/>
      <c r="O59" s="37"/>
      <c r="P59" s="37"/>
      <c r="Q59" s="37"/>
      <c r="R59" s="37"/>
      <c r="S59" s="37"/>
      <c r="T59" s="37"/>
      <c r="U59" s="37"/>
      <c r="V59" s="37"/>
      <c r="W59" s="37"/>
      <c r="X59" s="37"/>
      <c r="Y59" s="37"/>
      <c r="Z59" s="37"/>
    </row>
    <row r="60" spans="2:26" ht="14.25" customHeight="1" x14ac:dyDescent="0.2">
      <c r="B60" s="197" t="s">
        <v>108</v>
      </c>
      <c r="C60" s="309">
        <f t="shared" si="1"/>
        <v>2.5078651685393258</v>
      </c>
      <c r="D60" s="310" t="s">
        <v>439</v>
      </c>
      <c r="E60" s="310">
        <v>0</v>
      </c>
      <c r="F60" s="310">
        <v>100</v>
      </c>
      <c r="G60" s="310">
        <v>0.01</v>
      </c>
      <c r="H60" s="37"/>
      <c r="I60" s="11"/>
      <c r="J60" s="37"/>
      <c r="K60" s="37"/>
      <c r="L60" s="37"/>
      <c r="M60" s="37"/>
      <c r="N60" s="37"/>
      <c r="O60" s="37"/>
      <c r="P60" s="37"/>
      <c r="Q60" s="37"/>
      <c r="R60" s="37"/>
      <c r="S60" s="37"/>
      <c r="T60" s="37"/>
      <c r="U60" s="37"/>
      <c r="V60" s="37"/>
      <c r="W60" s="37"/>
      <c r="X60" s="37"/>
      <c r="Y60" s="37"/>
      <c r="Z60" s="37"/>
    </row>
    <row r="61" spans="2:26" ht="14.25" customHeight="1" x14ac:dyDescent="0.2">
      <c r="B61" s="197" t="s">
        <v>188</v>
      </c>
      <c r="C61" s="309">
        <f t="shared" si="1"/>
        <v>12.64943820224719</v>
      </c>
      <c r="D61" s="310" t="s">
        <v>440</v>
      </c>
      <c r="E61" s="310">
        <v>0</v>
      </c>
      <c r="F61" s="310">
        <v>100</v>
      </c>
      <c r="G61" s="310">
        <v>0.01</v>
      </c>
      <c r="H61" s="37"/>
      <c r="I61" s="11"/>
      <c r="J61" s="37"/>
      <c r="K61" s="37"/>
      <c r="L61" s="37"/>
      <c r="M61" s="37"/>
      <c r="N61" s="37"/>
      <c r="O61" s="37"/>
      <c r="P61" s="37"/>
      <c r="Q61" s="37"/>
      <c r="R61" s="37"/>
      <c r="S61" s="37"/>
      <c r="T61" s="37"/>
      <c r="U61" s="37"/>
      <c r="V61" s="37"/>
      <c r="W61" s="37"/>
      <c r="X61" s="37"/>
      <c r="Y61" s="37"/>
      <c r="Z61" s="37"/>
    </row>
    <row r="62" spans="2:26" ht="14.25" customHeight="1" x14ac:dyDescent="0.2">
      <c r="B62" s="197" t="s">
        <v>109</v>
      </c>
      <c r="C62" s="309">
        <f t="shared" si="1"/>
        <v>14.755056179775281</v>
      </c>
      <c r="D62" s="310" t="s">
        <v>441</v>
      </c>
      <c r="E62" s="310">
        <v>0</v>
      </c>
      <c r="F62" s="310">
        <v>100</v>
      </c>
      <c r="G62" s="310">
        <v>0.01</v>
      </c>
      <c r="H62" s="37"/>
      <c r="I62" s="11"/>
      <c r="J62" s="37"/>
      <c r="K62" s="37"/>
      <c r="L62" s="37"/>
      <c r="M62" s="37"/>
      <c r="N62" s="37"/>
      <c r="O62" s="37"/>
      <c r="P62" s="37"/>
      <c r="Q62" s="37"/>
      <c r="R62" s="37"/>
      <c r="S62" s="37"/>
      <c r="T62" s="37"/>
      <c r="U62" s="37"/>
      <c r="V62" s="37"/>
      <c r="W62" s="37"/>
      <c r="X62" s="37"/>
      <c r="Y62" s="37"/>
      <c r="Z62" s="37"/>
    </row>
    <row r="63" spans="2:26" ht="14.25" customHeight="1" x14ac:dyDescent="0.2">
      <c r="B63" s="197" t="s">
        <v>189</v>
      </c>
      <c r="C63" s="309">
        <f t="shared" si="1"/>
        <v>29.584269662921354</v>
      </c>
      <c r="D63" s="310" t="s">
        <v>442</v>
      </c>
      <c r="E63" s="310">
        <v>0</v>
      </c>
      <c r="F63" s="310">
        <v>100</v>
      </c>
      <c r="G63" s="310">
        <v>0.01</v>
      </c>
      <c r="H63" s="37"/>
      <c r="I63" s="11"/>
      <c r="J63" s="37"/>
      <c r="K63" s="37"/>
      <c r="L63" s="37"/>
      <c r="M63" s="37"/>
      <c r="N63" s="37"/>
      <c r="O63" s="37"/>
      <c r="P63" s="37"/>
      <c r="Q63" s="37"/>
      <c r="R63" s="37"/>
      <c r="S63" s="37"/>
      <c r="T63" s="37"/>
      <c r="U63" s="37"/>
      <c r="V63" s="37"/>
      <c r="W63" s="37"/>
      <c r="X63" s="37"/>
      <c r="Y63" s="37"/>
      <c r="Z63" s="37"/>
    </row>
    <row r="64" spans="2:26" ht="14.25" customHeight="1" x14ac:dyDescent="0.2">
      <c r="B64" s="197" t="s">
        <v>572</v>
      </c>
      <c r="C64" s="198">
        <f>C14*100</f>
        <v>6.6404494382022481</v>
      </c>
      <c r="D64" s="180" t="s">
        <v>577</v>
      </c>
      <c r="E64" s="181">
        <v>0</v>
      </c>
      <c r="F64" s="181">
        <v>100</v>
      </c>
      <c r="G64" s="182">
        <v>0.01</v>
      </c>
      <c r="H64" s="37"/>
      <c r="I64" s="11"/>
      <c r="J64" s="37"/>
      <c r="K64" s="37"/>
      <c r="L64" s="37"/>
      <c r="M64" s="37"/>
      <c r="N64" s="37"/>
      <c r="O64" s="37"/>
      <c r="P64" s="37"/>
      <c r="Q64" s="37"/>
      <c r="R64" s="37"/>
      <c r="S64" s="37"/>
      <c r="T64" s="37"/>
      <c r="U64" s="37"/>
      <c r="V64" s="37"/>
      <c r="W64" s="37"/>
      <c r="X64" s="37"/>
      <c r="Y64" s="37"/>
      <c r="Z64" s="37"/>
    </row>
    <row r="65" spans="2:26" ht="14.25" customHeight="1" x14ac:dyDescent="0.2">
      <c r="B65" s="197" t="s">
        <v>190</v>
      </c>
      <c r="C65" s="309">
        <f t="shared" ref="C65" si="2">C15*100</f>
        <v>2.1146067415730339</v>
      </c>
      <c r="D65" s="310" t="s">
        <v>448</v>
      </c>
      <c r="E65" s="310">
        <v>0</v>
      </c>
      <c r="F65" s="310">
        <v>100</v>
      </c>
      <c r="G65" s="310">
        <v>0.01</v>
      </c>
      <c r="H65" s="37"/>
      <c r="I65" s="11"/>
      <c r="J65" s="37"/>
      <c r="K65" s="37"/>
      <c r="L65" s="37"/>
      <c r="M65" s="37"/>
      <c r="N65" s="37"/>
      <c r="O65" s="37"/>
      <c r="P65" s="37"/>
      <c r="Q65" s="37"/>
      <c r="R65" s="37"/>
      <c r="S65" s="37"/>
      <c r="T65" s="37"/>
      <c r="U65" s="37"/>
      <c r="V65" s="37"/>
      <c r="W65" s="37"/>
      <c r="X65" s="37"/>
      <c r="Y65" s="37"/>
      <c r="Z65" s="37"/>
    </row>
    <row r="66" spans="2:26" ht="14.25" customHeight="1" x14ac:dyDescent="0.2">
      <c r="B66" s="204" t="s">
        <v>191</v>
      </c>
      <c r="C66" s="309">
        <f t="shared" ref="C66:C67" si="3">D16*100</f>
        <v>81.932584269662925</v>
      </c>
      <c r="D66" s="310" t="s">
        <v>491</v>
      </c>
      <c r="E66" s="310">
        <v>0</v>
      </c>
      <c r="F66" s="310">
        <v>100</v>
      </c>
      <c r="G66" s="310">
        <v>0.01</v>
      </c>
      <c r="H66" s="37"/>
      <c r="I66" s="11"/>
      <c r="J66" s="37"/>
      <c r="K66" s="37"/>
      <c r="L66" s="37"/>
      <c r="M66" s="37"/>
      <c r="N66" s="37"/>
      <c r="O66" s="37"/>
      <c r="P66" s="37"/>
      <c r="Q66" s="37"/>
      <c r="R66" s="37"/>
      <c r="S66" s="37"/>
      <c r="T66" s="37"/>
      <c r="U66" s="37"/>
      <c r="V66" s="37"/>
      <c r="W66" s="37"/>
      <c r="X66" s="37"/>
      <c r="Y66" s="37"/>
      <c r="Z66" s="37"/>
    </row>
    <row r="67" spans="2:26" ht="14.25" customHeight="1" x14ac:dyDescent="0.2">
      <c r="B67" s="204" t="s">
        <v>84</v>
      </c>
      <c r="C67" s="309">
        <f t="shared" si="3"/>
        <v>97.752808988764059</v>
      </c>
      <c r="D67" s="310" t="s">
        <v>204</v>
      </c>
      <c r="E67" s="310">
        <v>0</v>
      </c>
      <c r="F67" s="310">
        <v>100</v>
      </c>
      <c r="G67" s="310">
        <v>0.01</v>
      </c>
      <c r="H67" s="37"/>
      <c r="I67" s="11"/>
      <c r="J67" s="37"/>
      <c r="K67" s="37"/>
      <c r="L67" s="37"/>
      <c r="M67" s="37"/>
      <c r="N67" s="37"/>
      <c r="O67" s="37"/>
      <c r="P67" s="37"/>
      <c r="Q67" s="37"/>
      <c r="R67" s="37"/>
      <c r="S67" s="37"/>
      <c r="T67" s="37"/>
      <c r="U67" s="37"/>
      <c r="V67" s="37"/>
      <c r="W67" s="37"/>
      <c r="X67" s="37"/>
      <c r="Y67" s="37"/>
      <c r="Z67" s="37"/>
    </row>
    <row r="68" spans="2:26" ht="14.25" customHeight="1" x14ac:dyDescent="0.2">
      <c r="B68" s="206" t="s">
        <v>374</v>
      </c>
      <c r="C68" s="311">
        <f>C18*100</f>
        <v>20.961797752808991</v>
      </c>
      <c r="D68" s="181" t="s">
        <v>382</v>
      </c>
      <c r="E68" s="189">
        <v>0</v>
      </c>
      <c r="F68" s="189">
        <v>100</v>
      </c>
      <c r="G68" s="205">
        <v>0.01</v>
      </c>
      <c r="H68" s="37"/>
      <c r="I68" s="11"/>
      <c r="J68" s="37"/>
      <c r="K68" s="37"/>
      <c r="L68" s="37"/>
      <c r="M68" s="37"/>
      <c r="N68" s="37"/>
      <c r="O68" s="37"/>
      <c r="P68" s="37"/>
      <c r="Q68" s="37"/>
      <c r="R68" s="37"/>
      <c r="S68" s="37"/>
      <c r="T68" s="37"/>
      <c r="U68" s="37"/>
      <c r="V68" s="37"/>
      <c r="W68" s="37"/>
      <c r="X68" s="37"/>
      <c r="Y68" s="37"/>
      <c r="Z68" s="37"/>
    </row>
    <row r="69" spans="2:26" ht="14.25" customHeight="1" x14ac:dyDescent="0.2">
      <c r="H69" s="37"/>
      <c r="I69" s="11"/>
      <c r="J69" s="37"/>
      <c r="K69" s="37"/>
      <c r="L69" s="37"/>
      <c r="M69" s="37"/>
      <c r="N69" s="37"/>
      <c r="O69" s="37"/>
      <c r="P69" s="37"/>
      <c r="Q69" s="37"/>
      <c r="R69" s="37"/>
      <c r="S69" s="37"/>
      <c r="T69" s="37"/>
      <c r="U69" s="37"/>
      <c r="V69" s="37"/>
      <c r="W69" s="37"/>
      <c r="X69" s="37"/>
      <c r="Y69" s="37"/>
      <c r="Z69" s="37"/>
    </row>
    <row r="70" spans="2:26" ht="14.25" customHeight="1" x14ac:dyDescent="0.2">
      <c r="B70" s="11"/>
      <c r="C70" s="37"/>
      <c r="E70" s="37"/>
      <c r="F70" s="37"/>
      <c r="G70" s="37"/>
      <c r="H70" s="37"/>
      <c r="I70" s="11"/>
      <c r="J70" s="37"/>
      <c r="K70" s="37"/>
      <c r="L70" s="37"/>
      <c r="M70" s="37"/>
      <c r="N70" s="37"/>
      <c r="O70" s="37"/>
      <c r="P70" s="37"/>
      <c r="Q70" s="37"/>
      <c r="R70" s="37"/>
      <c r="S70" s="37"/>
      <c r="T70" s="37"/>
      <c r="U70" s="37"/>
      <c r="V70" s="37"/>
      <c r="W70" s="37"/>
      <c r="X70" s="37"/>
      <c r="Y70" s="37"/>
      <c r="Z70" s="37"/>
    </row>
    <row r="71" spans="2:26" ht="14.25" customHeight="1" x14ac:dyDescent="0.2">
      <c r="B71" s="11"/>
      <c r="C71" s="37"/>
      <c r="E71" s="37"/>
      <c r="F71" s="37"/>
      <c r="G71" s="37"/>
      <c r="H71" s="37"/>
      <c r="I71" s="11"/>
      <c r="J71" s="37"/>
      <c r="K71" s="37"/>
      <c r="L71" s="37"/>
      <c r="M71" s="37"/>
      <c r="N71" s="37"/>
      <c r="O71" s="37"/>
      <c r="P71" s="37"/>
      <c r="Q71" s="37"/>
      <c r="R71" s="37"/>
      <c r="S71" s="37"/>
      <c r="T71" s="37"/>
      <c r="U71" s="37"/>
      <c r="V71" s="37"/>
      <c r="W71" s="37"/>
      <c r="X71" s="37"/>
      <c r="Y71" s="37"/>
      <c r="Z71" s="37"/>
    </row>
    <row r="72" spans="2:26" ht="14.25" customHeight="1" x14ac:dyDescent="0.2">
      <c r="B72" s="11"/>
      <c r="C72" s="37"/>
      <c r="E72" s="37"/>
      <c r="F72" s="37"/>
      <c r="G72" s="37"/>
      <c r="H72" s="37"/>
      <c r="I72" s="11"/>
      <c r="J72" s="37"/>
      <c r="K72" s="37"/>
      <c r="L72" s="37"/>
      <c r="M72" s="37"/>
      <c r="N72" s="37"/>
      <c r="O72" s="37"/>
      <c r="P72" s="37"/>
      <c r="Q72" s="37"/>
      <c r="R72" s="37"/>
      <c r="S72" s="37"/>
      <c r="T72" s="37"/>
      <c r="U72" s="37"/>
      <c r="V72" s="37"/>
      <c r="W72" s="37"/>
      <c r="X72" s="37"/>
      <c r="Y72" s="37"/>
      <c r="Z72" s="37"/>
    </row>
    <row r="73" spans="2:26" ht="14.25" customHeight="1" x14ac:dyDescent="0.2">
      <c r="B73" s="11"/>
      <c r="C73" s="37"/>
      <c r="E73" s="37"/>
      <c r="F73" s="37"/>
      <c r="G73" s="37"/>
      <c r="H73" s="37"/>
      <c r="I73" s="11"/>
      <c r="J73" s="37"/>
      <c r="K73" s="37"/>
      <c r="L73" s="37"/>
      <c r="M73" s="37"/>
      <c r="N73" s="37"/>
      <c r="O73" s="37"/>
      <c r="P73" s="37"/>
      <c r="Q73" s="37"/>
      <c r="R73" s="37"/>
      <c r="S73" s="37"/>
      <c r="T73" s="37"/>
      <c r="U73" s="37"/>
      <c r="V73" s="37"/>
      <c r="W73" s="37"/>
      <c r="X73" s="37"/>
      <c r="Y73" s="37"/>
      <c r="Z73" s="37"/>
    </row>
    <row r="74" spans="2:26" ht="14.25" customHeight="1" x14ac:dyDescent="0.2">
      <c r="B74" s="11"/>
      <c r="C74" s="37"/>
      <c r="E74" s="37"/>
      <c r="F74" s="37"/>
      <c r="G74" s="37"/>
      <c r="H74" s="37"/>
      <c r="I74" s="11"/>
      <c r="J74" s="37"/>
      <c r="K74" s="37"/>
      <c r="L74" s="37"/>
      <c r="M74" s="37"/>
      <c r="N74" s="37"/>
      <c r="O74" s="37"/>
      <c r="P74" s="37"/>
      <c r="Q74" s="37"/>
      <c r="R74" s="37"/>
      <c r="S74" s="37"/>
      <c r="T74" s="37"/>
      <c r="U74" s="37"/>
      <c r="V74" s="37"/>
      <c r="W74" s="37"/>
      <c r="X74" s="37"/>
      <c r="Y74" s="37"/>
      <c r="Z74" s="37"/>
    </row>
    <row r="75" spans="2:26" ht="14.25" customHeight="1" x14ac:dyDescent="0.2">
      <c r="B75" s="11"/>
      <c r="C75" s="37"/>
      <c r="E75" s="37"/>
      <c r="F75" s="37"/>
      <c r="G75" s="37"/>
      <c r="H75" s="37"/>
      <c r="I75" s="11"/>
      <c r="J75" s="37"/>
      <c r="K75" s="37"/>
      <c r="L75" s="37"/>
      <c r="M75" s="37"/>
      <c r="N75" s="37"/>
      <c r="O75" s="37"/>
      <c r="P75" s="37"/>
      <c r="Q75" s="37"/>
      <c r="R75" s="37"/>
      <c r="S75" s="37"/>
      <c r="T75" s="37"/>
      <c r="U75" s="37"/>
      <c r="V75" s="37"/>
      <c r="W75" s="37"/>
      <c r="X75" s="37"/>
      <c r="Y75" s="37"/>
      <c r="Z75" s="37"/>
    </row>
    <row r="76" spans="2:26" ht="14.25" customHeight="1" x14ac:dyDescent="0.2">
      <c r="B76" s="11"/>
      <c r="C76" s="37"/>
      <c r="E76" s="37"/>
      <c r="F76" s="37"/>
      <c r="G76" s="37"/>
      <c r="H76" s="37"/>
      <c r="I76" s="11"/>
      <c r="J76" s="37"/>
      <c r="K76" s="37"/>
      <c r="L76" s="37"/>
      <c r="M76" s="37"/>
      <c r="N76" s="37"/>
      <c r="O76" s="37"/>
      <c r="P76" s="37"/>
      <c r="Q76" s="37"/>
      <c r="R76" s="37"/>
      <c r="S76" s="37"/>
      <c r="T76" s="37"/>
      <c r="U76" s="37"/>
      <c r="V76" s="37"/>
      <c r="W76" s="37"/>
      <c r="X76" s="37"/>
      <c r="Y76" s="37"/>
      <c r="Z76" s="37"/>
    </row>
    <row r="77" spans="2:26" ht="14.25" customHeight="1" x14ac:dyDescent="0.2">
      <c r="B77" s="11"/>
      <c r="C77" s="37"/>
      <c r="E77" s="37"/>
      <c r="F77" s="37"/>
      <c r="G77" s="37"/>
      <c r="H77" s="37"/>
      <c r="I77" s="11"/>
      <c r="J77" s="37"/>
      <c r="K77" s="37"/>
      <c r="L77" s="37"/>
      <c r="M77" s="37"/>
      <c r="N77" s="37"/>
      <c r="O77" s="37"/>
      <c r="P77" s="37"/>
      <c r="Q77" s="37"/>
      <c r="R77" s="37"/>
      <c r="S77" s="37"/>
      <c r="T77" s="37"/>
      <c r="U77" s="37"/>
      <c r="V77" s="37"/>
      <c r="W77" s="37"/>
      <c r="X77" s="37"/>
      <c r="Y77" s="37"/>
      <c r="Z77" s="37"/>
    </row>
    <row r="78" spans="2:26" ht="14.25" customHeight="1" x14ac:dyDescent="0.2">
      <c r="B78" s="11"/>
      <c r="C78" s="37"/>
      <c r="E78" s="37"/>
      <c r="F78" s="37"/>
      <c r="G78" s="37"/>
      <c r="H78" s="37"/>
      <c r="I78" s="11"/>
      <c r="J78" s="37"/>
      <c r="K78" s="37"/>
      <c r="L78" s="37"/>
      <c r="M78" s="37"/>
      <c r="N78" s="37"/>
      <c r="O78" s="37"/>
      <c r="P78" s="37"/>
      <c r="Q78" s="37"/>
      <c r="R78" s="37"/>
      <c r="S78" s="37"/>
      <c r="T78" s="37"/>
      <c r="U78" s="37"/>
      <c r="V78" s="37"/>
      <c r="W78" s="37"/>
      <c r="X78" s="37"/>
      <c r="Y78" s="37"/>
      <c r="Z78" s="37"/>
    </row>
    <row r="79" spans="2:26" ht="14.25" customHeight="1" x14ac:dyDescent="0.2">
      <c r="B79" s="11"/>
      <c r="C79" s="37"/>
      <c r="E79" s="37"/>
      <c r="F79" s="37"/>
      <c r="G79" s="37"/>
      <c r="H79" s="37"/>
      <c r="I79" s="11"/>
      <c r="J79" s="37"/>
      <c r="K79" s="37"/>
      <c r="L79" s="37"/>
      <c r="M79" s="37"/>
      <c r="N79" s="37"/>
      <c r="O79" s="37"/>
      <c r="P79" s="37"/>
      <c r="Q79" s="37"/>
      <c r="R79" s="37"/>
      <c r="S79" s="37"/>
      <c r="T79" s="37"/>
      <c r="U79" s="37"/>
      <c r="V79" s="37"/>
      <c r="W79" s="37"/>
      <c r="X79" s="37"/>
      <c r="Y79" s="37"/>
      <c r="Z79" s="37"/>
    </row>
    <row r="80" spans="2:26" ht="14.25" customHeight="1" x14ac:dyDescent="0.2">
      <c r="B80" s="11"/>
      <c r="C80" s="37"/>
      <c r="E80" s="37"/>
      <c r="F80" s="37"/>
      <c r="G80" s="37"/>
      <c r="H80" s="37"/>
      <c r="I80" s="11"/>
      <c r="J80" s="37"/>
      <c r="K80" s="37"/>
      <c r="L80" s="37"/>
      <c r="M80" s="37"/>
      <c r="N80" s="37"/>
      <c r="O80" s="37"/>
      <c r="P80" s="37"/>
      <c r="Q80" s="37"/>
      <c r="R80" s="37"/>
      <c r="S80" s="37"/>
      <c r="T80" s="37"/>
      <c r="U80" s="37"/>
      <c r="V80" s="37"/>
      <c r="W80" s="37"/>
      <c r="X80" s="37"/>
      <c r="Y80" s="37"/>
      <c r="Z80" s="37"/>
    </row>
    <row r="81" spans="2:26" ht="14.25" customHeight="1" x14ac:dyDescent="0.2">
      <c r="B81" s="11"/>
      <c r="C81" s="37"/>
      <c r="E81" s="37"/>
      <c r="F81" s="37"/>
      <c r="G81" s="37"/>
      <c r="H81" s="37"/>
      <c r="I81" s="11"/>
      <c r="J81" s="37"/>
      <c r="K81" s="37"/>
      <c r="L81" s="37"/>
      <c r="M81" s="37"/>
      <c r="N81" s="37"/>
      <c r="O81" s="37"/>
      <c r="P81" s="37"/>
      <c r="Q81" s="37"/>
      <c r="R81" s="37"/>
      <c r="S81" s="37"/>
      <c r="T81" s="37"/>
      <c r="U81" s="37"/>
      <c r="V81" s="37"/>
      <c r="W81" s="37"/>
      <c r="X81" s="37"/>
      <c r="Y81" s="37"/>
      <c r="Z81" s="37"/>
    </row>
    <row r="82" spans="2:26" ht="14.25" customHeight="1" x14ac:dyDescent="0.2">
      <c r="B82" s="11"/>
      <c r="C82" s="37"/>
      <c r="E82" s="37"/>
      <c r="F82" s="37"/>
      <c r="G82" s="37"/>
      <c r="H82" s="37"/>
      <c r="I82" s="11"/>
      <c r="J82" s="37"/>
      <c r="K82" s="37"/>
      <c r="L82" s="37"/>
      <c r="M82" s="37"/>
      <c r="N82" s="37"/>
      <c r="O82" s="37"/>
      <c r="P82" s="37"/>
      <c r="Q82" s="37"/>
      <c r="R82" s="37"/>
      <c r="S82" s="37"/>
      <c r="T82" s="37"/>
      <c r="U82" s="37"/>
      <c r="V82" s="37"/>
      <c r="W82" s="37"/>
      <c r="X82" s="37"/>
      <c r="Y82" s="37"/>
      <c r="Z82" s="37"/>
    </row>
    <row r="83" spans="2:26" ht="14.25" customHeight="1" x14ac:dyDescent="0.2">
      <c r="B83" s="11"/>
      <c r="C83" s="37"/>
      <c r="E83" s="37"/>
      <c r="F83" s="37"/>
      <c r="G83" s="37"/>
      <c r="H83" s="37"/>
      <c r="I83" s="11"/>
      <c r="J83" s="37"/>
      <c r="K83" s="37"/>
      <c r="L83" s="37"/>
      <c r="M83" s="37"/>
      <c r="N83" s="37"/>
      <c r="O83" s="37"/>
      <c r="P83" s="37"/>
      <c r="Q83" s="37"/>
      <c r="R83" s="37"/>
      <c r="S83" s="37"/>
      <c r="T83" s="37"/>
      <c r="U83" s="37"/>
      <c r="V83" s="37"/>
      <c r="W83" s="37"/>
      <c r="X83" s="37"/>
      <c r="Y83" s="37"/>
      <c r="Z83" s="37"/>
    </row>
    <row r="84" spans="2:26" ht="14.25" customHeight="1" x14ac:dyDescent="0.2">
      <c r="B84" s="11"/>
      <c r="C84" s="37"/>
      <c r="E84" s="37"/>
      <c r="F84" s="37"/>
      <c r="G84" s="37"/>
      <c r="H84" s="37"/>
      <c r="I84" s="11"/>
      <c r="J84" s="37"/>
      <c r="K84" s="37"/>
      <c r="L84" s="37"/>
      <c r="M84" s="37"/>
      <c r="N84" s="37"/>
      <c r="O84" s="37"/>
      <c r="P84" s="37"/>
      <c r="Q84" s="37"/>
      <c r="R84" s="37"/>
      <c r="S84" s="37"/>
      <c r="T84" s="37"/>
      <c r="U84" s="37"/>
      <c r="V84" s="37"/>
      <c r="W84" s="37"/>
      <c r="X84" s="37"/>
      <c r="Y84" s="37"/>
      <c r="Z84" s="37"/>
    </row>
    <row r="85" spans="2:26" ht="14.25" customHeight="1" x14ac:dyDescent="0.2">
      <c r="B85" s="11"/>
      <c r="C85" s="37"/>
      <c r="E85" s="37"/>
      <c r="F85" s="37"/>
      <c r="G85" s="37"/>
      <c r="H85" s="37"/>
      <c r="I85" s="11"/>
      <c r="J85" s="37"/>
      <c r="K85" s="37"/>
      <c r="L85" s="37"/>
      <c r="M85" s="37"/>
      <c r="N85" s="37"/>
      <c r="O85" s="37"/>
      <c r="P85" s="37"/>
      <c r="Q85" s="37"/>
      <c r="R85" s="37"/>
      <c r="S85" s="37"/>
      <c r="T85" s="37"/>
      <c r="U85" s="37"/>
      <c r="V85" s="37"/>
      <c r="W85" s="37"/>
      <c r="X85" s="37"/>
      <c r="Y85" s="37"/>
      <c r="Z85" s="37"/>
    </row>
    <row r="86" spans="2:26" ht="14.25" customHeight="1" x14ac:dyDescent="0.2">
      <c r="B86" s="11"/>
      <c r="C86" s="37"/>
      <c r="E86" s="37"/>
      <c r="F86" s="37"/>
      <c r="G86" s="37"/>
      <c r="H86" s="37"/>
      <c r="I86" s="11"/>
      <c r="J86" s="37"/>
      <c r="K86" s="37"/>
      <c r="L86" s="37"/>
      <c r="M86" s="37"/>
      <c r="N86" s="37"/>
      <c r="O86" s="37"/>
      <c r="P86" s="37"/>
      <c r="Q86" s="37"/>
      <c r="R86" s="37"/>
      <c r="S86" s="37"/>
      <c r="T86" s="37"/>
      <c r="U86" s="37"/>
      <c r="V86" s="37"/>
      <c r="W86" s="37"/>
      <c r="X86" s="37"/>
      <c r="Y86" s="37"/>
      <c r="Z86" s="37"/>
    </row>
    <row r="87" spans="2:26" ht="14.25" customHeight="1" x14ac:dyDescent="0.2">
      <c r="B87" s="11"/>
      <c r="C87" s="37"/>
      <c r="E87" s="37"/>
      <c r="F87" s="37"/>
      <c r="G87" s="37"/>
      <c r="H87" s="37"/>
      <c r="I87" s="11"/>
      <c r="J87" s="37"/>
      <c r="K87" s="37"/>
      <c r="L87" s="37"/>
      <c r="M87" s="37"/>
      <c r="N87" s="37"/>
      <c r="O87" s="37"/>
      <c r="P87" s="37"/>
      <c r="Q87" s="37"/>
      <c r="R87" s="37"/>
      <c r="S87" s="37"/>
      <c r="T87" s="37"/>
      <c r="U87" s="37"/>
      <c r="V87" s="37"/>
      <c r="W87" s="37"/>
      <c r="X87" s="37"/>
      <c r="Y87" s="37"/>
      <c r="Z87" s="37"/>
    </row>
    <row r="88" spans="2:26" ht="14.25" customHeight="1" x14ac:dyDescent="0.2">
      <c r="B88" s="11"/>
      <c r="C88" s="37"/>
      <c r="E88" s="37"/>
      <c r="F88" s="37"/>
      <c r="G88" s="37"/>
      <c r="H88" s="37"/>
      <c r="I88" s="11"/>
      <c r="J88" s="37"/>
      <c r="K88" s="37"/>
      <c r="L88" s="37"/>
      <c r="M88" s="37"/>
      <c r="N88" s="37"/>
      <c r="O88" s="37"/>
      <c r="P88" s="37"/>
      <c r="Q88" s="37"/>
      <c r="R88" s="37"/>
      <c r="S88" s="37"/>
      <c r="T88" s="37"/>
      <c r="U88" s="37"/>
      <c r="V88" s="37"/>
      <c r="W88" s="37"/>
      <c r="X88" s="37"/>
      <c r="Y88" s="37"/>
      <c r="Z88" s="37"/>
    </row>
    <row r="89" spans="2:26" ht="14.25" customHeight="1" x14ac:dyDescent="0.2">
      <c r="B89" s="11"/>
      <c r="C89" s="37"/>
      <c r="E89" s="37"/>
      <c r="F89" s="37"/>
      <c r="G89" s="37"/>
      <c r="H89" s="37"/>
      <c r="I89" s="11"/>
      <c r="J89" s="37"/>
      <c r="K89" s="37"/>
      <c r="L89" s="37"/>
      <c r="M89" s="37"/>
      <c r="N89" s="37"/>
      <c r="O89" s="37"/>
      <c r="P89" s="37"/>
      <c r="Q89" s="37"/>
      <c r="R89" s="37"/>
      <c r="S89" s="37"/>
      <c r="T89" s="37"/>
      <c r="U89" s="37"/>
      <c r="V89" s="37"/>
      <c r="W89" s="37"/>
      <c r="X89" s="37"/>
      <c r="Y89" s="37"/>
      <c r="Z89" s="37"/>
    </row>
    <row r="90" spans="2:26" ht="14.25" customHeight="1" x14ac:dyDescent="0.2">
      <c r="B90" s="11"/>
      <c r="C90" s="37"/>
      <c r="E90" s="37"/>
      <c r="F90" s="37"/>
      <c r="G90" s="37"/>
      <c r="H90" s="37"/>
      <c r="I90" s="11"/>
      <c r="J90" s="37"/>
      <c r="K90" s="37"/>
      <c r="L90" s="37"/>
      <c r="M90" s="37"/>
      <c r="N90" s="37"/>
      <c r="O90" s="37"/>
      <c r="P90" s="37"/>
      <c r="Q90" s="37"/>
      <c r="R90" s="37"/>
      <c r="S90" s="37"/>
      <c r="T90" s="37"/>
      <c r="U90" s="37"/>
      <c r="V90" s="37"/>
      <c r="W90" s="37"/>
      <c r="X90" s="37"/>
      <c r="Y90" s="37"/>
      <c r="Z90" s="37"/>
    </row>
    <row r="91" spans="2:26" ht="14.25" customHeight="1" x14ac:dyDescent="0.2">
      <c r="B91" s="11"/>
      <c r="C91" s="37"/>
      <c r="E91" s="37"/>
      <c r="F91" s="37"/>
      <c r="G91" s="37"/>
      <c r="H91" s="37"/>
      <c r="I91" s="11"/>
      <c r="J91" s="37"/>
      <c r="K91" s="37"/>
      <c r="L91" s="37"/>
      <c r="M91" s="37"/>
      <c r="N91" s="37"/>
      <c r="O91" s="37"/>
      <c r="P91" s="37"/>
      <c r="Q91" s="37"/>
      <c r="R91" s="37"/>
      <c r="S91" s="37"/>
      <c r="T91" s="37"/>
      <c r="U91" s="37"/>
      <c r="V91" s="37"/>
      <c r="W91" s="37"/>
      <c r="X91" s="37"/>
      <c r="Y91" s="37"/>
      <c r="Z91" s="37"/>
    </row>
    <row r="92" spans="2:26" ht="14.25" customHeight="1" x14ac:dyDescent="0.2">
      <c r="B92" s="11"/>
      <c r="C92" s="37"/>
      <c r="E92" s="37"/>
      <c r="F92" s="37"/>
      <c r="G92" s="37"/>
      <c r="H92" s="37"/>
      <c r="I92" s="11"/>
      <c r="J92" s="37"/>
      <c r="K92" s="37"/>
      <c r="L92" s="37"/>
      <c r="M92" s="37"/>
      <c r="N92" s="37"/>
      <c r="O92" s="37"/>
      <c r="P92" s="37"/>
      <c r="Q92" s="37"/>
      <c r="R92" s="37"/>
      <c r="S92" s="37"/>
      <c r="T92" s="37"/>
      <c r="U92" s="37"/>
      <c r="V92" s="37"/>
      <c r="W92" s="37"/>
      <c r="X92" s="37"/>
      <c r="Y92" s="37"/>
      <c r="Z92" s="37"/>
    </row>
    <row r="93" spans="2:26" ht="14.25" customHeight="1" x14ac:dyDescent="0.2">
      <c r="B93" s="11"/>
      <c r="C93" s="37"/>
      <c r="E93" s="37"/>
      <c r="F93" s="37"/>
      <c r="G93" s="37"/>
      <c r="H93" s="37"/>
      <c r="I93" s="11"/>
      <c r="J93" s="37"/>
      <c r="K93" s="37"/>
      <c r="L93" s="37"/>
      <c r="M93" s="37"/>
      <c r="N93" s="37"/>
      <c r="O93" s="37"/>
      <c r="P93" s="37"/>
      <c r="Q93" s="37"/>
      <c r="R93" s="37"/>
      <c r="S93" s="37"/>
      <c r="T93" s="37"/>
      <c r="U93" s="37"/>
      <c r="V93" s="37"/>
      <c r="W93" s="37"/>
      <c r="X93" s="37"/>
      <c r="Y93" s="37"/>
      <c r="Z93" s="37"/>
    </row>
    <row r="94" spans="2:26" ht="14.25" customHeight="1" x14ac:dyDescent="0.2">
      <c r="B94" s="11"/>
      <c r="C94" s="37"/>
      <c r="E94" s="37"/>
      <c r="F94" s="37"/>
      <c r="G94" s="37"/>
      <c r="H94" s="37"/>
      <c r="I94" s="11"/>
      <c r="J94" s="37"/>
      <c r="K94" s="37"/>
      <c r="L94" s="37"/>
      <c r="M94" s="37"/>
      <c r="N94" s="37"/>
      <c r="O94" s="37"/>
      <c r="P94" s="37"/>
      <c r="Q94" s="37"/>
      <c r="R94" s="37"/>
      <c r="S94" s="37"/>
      <c r="T94" s="37"/>
      <c r="U94" s="37"/>
      <c r="V94" s="37"/>
      <c r="W94" s="37"/>
      <c r="X94" s="37"/>
      <c r="Y94" s="37"/>
      <c r="Z94" s="37"/>
    </row>
    <row r="95" spans="2:26" ht="14.25" customHeight="1" x14ac:dyDescent="0.2">
      <c r="B95" s="11"/>
      <c r="C95" s="37"/>
      <c r="E95" s="37"/>
      <c r="F95" s="37"/>
      <c r="G95" s="37"/>
      <c r="H95" s="37"/>
      <c r="I95" s="11"/>
      <c r="J95" s="37"/>
      <c r="K95" s="37"/>
      <c r="L95" s="37"/>
      <c r="M95" s="37"/>
      <c r="N95" s="37"/>
      <c r="O95" s="37"/>
      <c r="P95" s="37"/>
      <c r="Q95" s="37"/>
      <c r="R95" s="37"/>
      <c r="S95" s="37"/>
      <c r="T95" s="37"/>
      <c r="U95" s="37"/>
      <c r="V95" s="37"/>
      <c r="W95" s="37"/>
      <c r="X95" s="37"/>
      <c r="Y95" s="37"/>
      <c r="Z95" s="37"/>
    </row>
    <row r="96" spans="2:26" ht="14.25" customHeight="1" x14ac:dyDescent="0.2">
      <c r="B96" s="11"/>
      <c r="C96" s="37"/>
      <c r="E96" s="37"/>
      <c r="F96" s="37"/>
      <c r="G96" s="37"/>
      <c r="H96" s="37"/>
      <c r="I96" s="11"/>
      <c r="J96" s="37"/>
      <c r="K96" s="37"/>
      <c r="L96" s="37"/>
      <c r="M96" s="37"/>
      <c r="N96" s="37"/>
      <c r="O96" s="37"/>
      <c r="P96" s="37"/>
      <c r="Q96" s="37"/>
      <c r="R96" s="37"/>
      <c r="S96" s="37"/>
      <c r="T96" s="37"/>
      <c r="U96" s="37"/>
      <c r="V96" s="37"/>
      <c r="W96" s="37"/>
      <c r="X96" s="37"/>
      <c r="Y96" s="37"/>
      <c r="Z96" s="37"/>
    </row>
    <row r="97" spans="2:26" ht="14.25" customHeight="1" x14ac:dyDescent="0.2">
      <c r="B97" s="11"/>
      <c r="C97" s="37"/>
      <c r="E97" s="37"/>
      <c r="F97" s="37"/>
      <c r="G97" s="37"/>
      <c r="H97" s="37"/>
      <c r="I97" s="11"/>
      <c r="J97" s="37"/>
      <c r="K97" s="37"/>
      <c r="L97" s="37"/>
      <c r="M97" s="37"/>
      <c r="N97" s="37"/>
      <c r="O97" s="37"/>
      <c r="P97" s="37"/>
      <c r="Q97" s="37"/>
      <c r="R97" s="37"/>
      <c r="S97" s="37"/>
      <c r="T97" s="37"/>
      <c r="U97" s="37"/>
      <c r="V97" s="37"/>
      <c r="W97" s="37"/>
      <c r="X97" s="37"/>
      <c r="Y97" s="37"/>
      <c r="Z97" s="37"/>
    </row>
    <row r="98" spans="2:26" ht="14.25" customHeight="1" x14ac:dyDescent="0.2">
      <c r="B98" s="11"/>
      <c r="C98" s="37"/>
      <c r="E98" s="37"/>
      <c r="F98" s="37"/>
      <c r="G98" s="37"/>
      <c r="H98" s="37"/>
      <c r="I98" s="11"/>
      <c r="J98" s="37"/>
      <c r="K98" s="37"/>
      <c r="L98" s="37"/>
      <c r="M98" s="37"/>
      <c r="N98" s="37"/>
      <c r="O98" s="37"/>
      <c r="P98" s="37"/>
      <c r="Q98" s="37"/>
      <c r="R98" s="37"/>
      <c r="S98" s="37"/>
      <c r="T98" s="37"/>
      <c r="U98" s="37"/>
      <c r="V98" s="37"/>
      <c r="W98" s="37"/>
      <c r="X98" s="37"/>
      <c r="Y98" s="37"/>
      <c r="Z98" s="37"/>
    </row>
    <row r="99" spans="2:26" ht="14.25" customHeight="1" x14ac:dyDescent="0.2">
      <c r="B99" s="11"/>
      <c r="C99" s="37"/>
      <c r="E99" s="37"/>
      <c r="F99" s="37"/>
      <c r="G99" s="37"/>
      <c r="H99" s="37"/>
      <c r="I99" s="11"/>
      <c r="J99" s="37"/>
      <c r="K99" s="37"/>
      <c r="L99" s="37"/>
      <c r="M99" s="37"/>
      <c r="N99" s="37"/>
      <c r="O99" s="37"/>
      <c r="P99" s="37"/>
      <c r="Q99" s="37"/>
      <c r="R99" s="37"/>
      <c r="S99" s="37"/>
      <c r="T99" s="37"/>
      <c r="U99" s="37"/>
      <c r="V99" s="37"/>
      <c r="W99" s="37"/>
      <c r="X99" s="37"/>
      <c r="Y99" s="37"/>
      <c r="Z99" s="37"/>
    </row>
    <row r="100" spans="2:26" ht="14.25" customHeight="1" x14ac:dyDescent="0.2">
      <c r="B100" s="11"/>
      <c r="C100" s="37"/>
      <c r="E100" s="37"/>
      <c r="F100" s="37"/>
      <c r="G100" s="37"/>
      <c r="H100" s="37"/>
      <c r="I100" s="11"/>
      <c r="J100" s="37"/>
      <c r="K100" s="37"/>
      <c r="L100" s="37"/>
      <c r="M100" s="37"/>
      <c r="N100" s="37"/>
      <c r="O100" s="37"/>
      <c r="P100" s="37"/>
      <c r="Q100" s="37"/>
      <c r="R100" s="37"/>
      <c r="S100" s="37"/>
      <c r="T100" s="37"/>
      <c r="U100" s="37"/>
      <c r="V100" s="37"/>
      <c r="W100" s="37"/>
      <c r="X100" s="37"/>
      <c r="Y100" s="37"/>
      <c r="Z100" s="37"/>
    </row>
    <row r="101" spans="2:26" ht="14.25" customHeight="1" x14ac:dyDescent="0.2">
      <c r="B101" s="11"/>
      <c r="C101" s="37"/>
      <c r="E101" s="37"/>
      <c r="F101" s="37"/>
      <c r="G101" s="37"/>
      <c r="H101" s="37"/>
      <c r="I101" s="11"/>
      <c r="J101" s="37"/>
      <c r="K101" s="37"/>
      <c r="L101" s="37"/>
      <c r="M101" s="37"/>
      <c r="N101" s="37"/>
      <c r="O101" s="37"/>
      <c r="P101" s="37"/>
      <c r="Q101" s="37"/>
      <c r="R101" s="37"/>
      <c r="S101" s="37"/>
      <c r="T101" s="37"/>
      <c r="U101" s="37"/>
      <c r="V101" s="37"/>
      <c r="W101" s="37"/>
      <c r="X101" s="37"/>
      <c r="Y101" s="37"/>
      <c r="Z101" s="37"/>
    </row>
    <row r="102" spans="2:26" ht="14.25" customHeight="1" x14ac:dyDescent="0.2">
      <c r="B102" s="11"/>
      <c r="C102" s="37"/>
      <c r="E102" s="37"/>
      <c r="F102" s="37"/>
      <c r="G102" s="37"/>
      <c r="H102" s="37"/>
      <c r="I102" s="11"/>
      <c r="J102" s="37"/>
      <c r="K102" s="37"/>
      <c r="L102" s="37"/>
      <c r="M102" s="37"/>
      <c r="N102" s="37"/>
      <c r="O102" s="37"/>
      <c r="P102" s="37"/>
      <c r="Q102" s="37"/>
      <c r="R102" s="37"/>
      <c r="S102" s="37"/>
      <c r="T102" s="37"/>
      <c r="U102" s="37"/>
      <c r="V102" s="37"/>
      <c r="W102" s="37"/>
      <c r="X102" s="37"/>
      <c r="Y102" s="37"/>
      <c r="Z102" s="37"/>
    </row>
    <row r="103" spans="2:26" ht="14.25" customHeight="1" x14ac:dyDescent="0.2">
      <c r="B103" s="11"/>
      <c r="C103" s="37"/>
      <c r="E103" s="37"/>
      <c r="F103" s="37"/>
      <c r="G103" s="37"/>
      <c r="H103" s="37"/>
      <c r="I103" s="11"/>
      <c r="J103" s="37"/>
      <c r="K103" s="37"/>
      <c r="L103" s="37"/>
      <c r="M103" s="37"/>
      <c r="N103" s="37"/>
      <c r="O103" s="37"/>
      <c r="P103" s="37"/>
      <c r="Q103" s="37"/>
      <c r="R103" s="37"/>
      <c r="S103" s="37"/>
      <c r="T103" s="37"/>
      <c r="U103" s="37"/>
      <c r="V103" s="37"/>
      <c r="W103" s="37"/>
      <c r="X103" s="37"/>
      <c r="Y103" s="37"/>
      <c r="Z103" s="37"/>
    </row>
    <row r="104" spans="2:26" ht="14.25" customHeight="1" x14ac:dyDescent="0.2">
      <c r="B104" s="11"/>
      <c r="C104" s="37"/>
      <c r="E104" s="37"/>
      <c r="F104" s="37"/>
      <c r="G104" s="37"/>
      <c r="H104" s="37"/>
      <c r="I104" s="11"/>
      <c r="J104" s="37"/>
      <c r="K104" s="37"/>
      <c r="L104" s="37"/>
      <c r="M104" s="37"/>
      <c r="N104" s="37"/>
      <c r="O104" s="37"/>
      <c r="P104" s="37"/>
      <c r="Q104" s="37"/>
      <c r="R104" s="37"/>
      <c r="S104" s="37"/>
      <c r="T104" s="37"/>
      <c r="U104" s="37"/>
      <c r="V104" s="37"/>
      <c r="W104" s="37"/>
      <c r="X104" s="37"/>
      <c r="Y104" s="37"/>
      <c r="Z104" s="37"/>
    </row>
    <row r="105" spans="2:26" ht="14.25" customHeight="1" x14ac:dyDescent="0.2">
      <c r="B105" s="11"/>
      <c r="C105" s="37"/>
      <c r="E105" s="37"/>
      <c r="F105" s="37"/>
      <c r="G105" s="37"/>
      <c r="H105" s="37"/>
      <c r="I105" s="11"/>
      <c r="J105" s="37"/>
      <c r="K105" s="37"/>
      <c r="L105" s="37"/>
      <c r="M105" s="37"/>
      <c r="N105" s="37"/>
      <c r="O105" s="37"/>
      <c r="P105" s="37"/>
      <c r="Q105" s="37"/>
      <c r="R105" s="37"/>
      <c r="S105" s="37"/>
      <c r="T105" s="37"/>
      <c r="U105" s="37"/>
      <c r="V105" s="37"/>
      <c r="W105" s="37"/>
      <c r="X105" s="37"/>
      <c r="Y105" s="37"/>
      <c r="Z105" s="37"/>
    </row>
    <row r="106" spans="2:26" ht="14.25" customHeight="1" x14ac:dyDescent="0.2">
      <c r="B106" s="11"/>
      <c r="C106" s="37"/>
      <c r="E106" s="37"/>
      <c r="F106" s="37"/>
      <c r="G106" s="37"/>
      <c r="H106" s="37"/>
      <c r="I106" s="11"/>
      <c r="J106" s="37"/>
      <c r="K106" s="37"/>
      <c r="L106" s="37"/>
      <c r="M106" s="37"/>
      <c r="N106" s="37"/>
      <c r="O106" s="37"/>
      <c r="P106" s="37"/>
      <c r="Q106" s="37"/>
      <c r="R106" s="37"/>
      <c r="S106" s="37"/>
      <c r="T106" s="37"/>
      <c r="U106" s="37"/>
      <c r="V106" s="37"/>
      <c r="W106" s="37"/>
      <c r="X106" s="37"/>
      <c r="Y106" s="37"/>
      <c r="Z106" s="37"/>
    </row>
    <row r="107" spans="2:26" ht="14.25" customHeight="1" x14ac:dyDescent="0.2">
      <c r="B107" s="11"/>
      <c r="C107" s="37"/>
      <c r="E107" s="37"/>
      <c r="F107" s="37"/>
      <c r="G107" s="37"/>
      <c r="H107" s="37"/>
      <c r="I107" s="11"/>
      <c r="J107" s="37"/>
      <c r="K107" s="37"/>
      <c r="L107" s="37"/>
      <c r="M107" s="37"/>
      <c r="N107" s="37"/>
      <c r="O107" s="37"/>
      <c r="P107" s="37"/>
      <c r="Q107" s="37"/>
      <c r="R107" s="37"/>
      <c r="S107" s="37"/>
      <c r="T107" s="37"/>
      <c r="U107" s="37"/>
      <c r="V107" s="37"/>
      <c r="W107" s="37"/>
      <c r="X107" s="37"/>
      <c r="Y107" s="37"/>
      <c r="Z107" s="37"/>
    </row>
    <row r="108" spans="2:26" ht="14.25" customHeight="1" x14ac:dyDescent="0.2">
      <c r="B108" s="11"/>
      <c r="C108" s="37"/>
      <c r="E108" s="37"/>
      <c r="F108" s="37"/>
      <c r="G108" s="37"/>
      <c r="H108" s="37"/>
      <c r="I108" s="11"/>
      <c r="J108" s="37"/>
      <c r="K108" s="37"/>
      <c r="L108" s="37"/>
      <c r="M108" s="37"/>
      <c r="N108" s="37"/>
      <c r="O108" s="37"/>
      <c r="P108" s="37"/>
      <c r="Q108" s="37"/>
      <c r="R108" s="37"/>
      <c r="S108" s="37"/>
      <c r="T108" s="37"/>
      <c r="U108" s="37"/>
      <c r="V108" s="37"/>
      <c r="W108" s="37"/>
      <c r="X108" s="37"/>
      <c r="Y108" s="37"/>
      <c r="Z108" s="37"/>
    </row>
    <row r="109" spans="2:26" ht="14.25" customHeight="1" x14ac:dyDescent="0.2">
      <c r="B109" s="11"/>
      <c r="C109" s="37"/>
      <c r="E109" s="37"/>
      <c r="F109" s="37"/>
      <c r="G109" s="37"/>
      <c r="H109" s="37"/>
      <c r="I109" s="11"/>
      <c r="J109" s="37"/>
      <c r="K109" s="37"/>
      <c r="L109" s="37"/>
      <c r="M109" s="37"/>
      <c r="N109" s="37"/>
      <c r="O109" s="37"/>
      <c r="P109" s="37"/>
      <c r="Q109" s="37"/>
      <c r="R109" s="37"/>
      <c r="S109" s="37"/>
      <c r="T109" s="37"/>
      <c r="U109" s="37"/>
      <c r="V109" s="37"/>
      <c r="W109" s="37"/>
      <c r="X109" s="37"/>
      <c r="Y109" s="37"/>
      <c r="Z109" s="37"/>
    </row>
    <row r="110" spans="2:26" ht="14.25" customHeight="1" x14ac:dyDescent="0.2">
      <c r="B110" s="11"/>
      <c r="C110" s="37"/>
      <c r="E110" s="37"/>
      <c r="F110" s="37"/>
      <c r="G110" s="37"/>
      <c r="H110" s="37"/>
      <c r="I110" s="11"/>
      <c r="J110" s="37"/>
      <c r="K110" s="37"/>
      <c r="L110" s="37"/>
      <c r="M110" s="37"/>
      <c r="N110" s="37"/>
      <c r="O110" s="37"/>
      <c r="P110" s="37"/>
      <c r="Q110" s="37"/>
      <c r="R110" s="37"/>
      <c r="S110" s="37"/>
      <c r="T110" s="37"/>
      <c r="U110" s="37"/>
      <c r="V110" s="37"/>
      <c r="W110" s="37"/>
      <c r="X110" s="37"/>
      <c r="Y110" s="37"/>
      <c r="Z110" s="37"/>
    </row>
    <row r="111" spans="2:26" ht="14.25" customHeight="1" x14ac:dyDescent="0.2">
      <c r="B111" s="11"/>
      <c r="C111" s="37"/>
      <c r="E111" s="37"/>
      <c r="F111" s="37"/>
      <c r="G111" s="37"/>
      <c r="H111" s="37"/>
      <c r="I111" s="11"/>
      <c r="J111" s="37"/>
      <c r="K111" s="37"/>
      <c r="L111" s="37"/>
      <c r="M111" s="37"/>
      <c r="N111" s="37"/>
      <c r="O111" s="37"/>
      <c r="P111" s="37"/>
      <c r="Q111" s="37"/>
      <c r="R111" s="37"/>
      <c r="S111" s="37"/>
      <c r="T111" s="37"/>
      <c r="U111" s="37"/>
      <c r="V111" s="37"/>
      <c r="W111" s="37"/>
      <c r="X111" s="37"/>
      <c r="Y111" s="37"/>
      <c r="Z111" s="37"/>
    </row>
    <row r="112" spans="2:26" ht="14.25" customHeight="1" x14ac:dyDescent="0.2">
      <c r="B112" s="11"/>
      <c r="C112" s="37"/>
      <c r="E112" s="37"/>
      <c r="F112" s="37"/>
      <c r="G112" s="37"/>
      <c r="H112" s="37"/>
      <c r="I112" s="11"/>
      <c r="J112" s="37"/>
      <c r="K112" s="37"/>
      <c r="L112" s="37"/>
      <c r="M112" s="37"/>
      <c r="N112" s="37"/>
      <c r="O112" s="37"/>
      <c r="P112" s="37"/>
      <c r="Q112" s="37"/>
      <c r="R112" s="37"/>
      <c r="S112" s="37"/>
      <c r="T112" s="37"/>
      <c r="U112" s="37"/>
      <c r="V112" s="37"/>
      <c r="W112" s="37"/>
      <c r="X112" s="37"/>
      <c r="Y112" s="37"/>
      <c r="Z112" s="37"/>
    </row>
    <row r="113" spans="2:26" ht="14.25" customHeight="1" x14ac:dyDescent="0.2">
      <c r="B113" s="11"/>
      <c r="C113" s="37"/>
      <c r="E113" s="37"/>
      <c r="F113" s="37"/>
      <c r="G113" s="37"/>
      <c r="H113" s="37"/>
      <c r="I113" s="11"/>
      <c r="J113" s="37"/>
      <c r="K113" s="37"/>
      <c r="L113" s="37"/>
      <c r="M113" s="37"/>
      <c r="N113" s="37"/>
      <c r="O113" s="37"/>
      <c r="P113" s="37"/>
      <c r="Q113" s="37"/>
      <c r="R113" s="37"/>
      <c r="S113" s="37"/>
      <c r="T113" s="37"/>
      <c r="U113" s="37"/>
      <c r="V113" s="37"/>
      <c r="W113" s="37"/>
      <c r="X113" s="37"/>
      <c r="Y113" s="37"/>
      <c r="Z113" s="37"/>
    </row>
    <row r="114" spans="2:26" ht="14.25" customHeight="1" x14ac:dyDescent="0.2">
      <c r="B114" s="11"/>
      <c r="C114" s="37"/>
      <c r="E114" s="37"/>
      <c r="F114" s="37"/>
      <c r="G114" s="37"/>
      <c r="H114" s="37"/>
      <c r="I114" s="11"/>
      <c r="J114" s="37"/>
      <c r="K114" s="37"/>
      <c r="L114" s="37"/>
      <c r="M114" s="37"/>
      <c r="N114" s="37"/>
      <c r="O114" s="37"/>
      <c r="P114" s="37"/>
      <c r="Q114" s="37"/>
      <c r="R114" s="37"/>
      <c r="S114" s="37"/>
      <c r="T114" s="37"/>
      <c r="U114" s="37"/>
      <c r="V114" s="37"/>
      <c r="W114" s="37"/>
      <c r="X114" s="37"/>
      <c r="Y114" s="37"/>
      <c r="Z114" s="37"/>
    </row>
    <row r="115" spans="2:26" ht="14.25" customHeight="1" x14ac:dyDescent="0.2">
      <c r="B115" s="11"/>
      <c r="C115" s="37"/>
      <c r="E115" s="37"/>
      <c r="F115" s="37"/>
      <c r="G115" s="37"/>
      <c r="H115" s="37"/>
      <c r="I115" s="11"/>
      <c r="J115" s="37"/>
      <c r="K115" s="37"/>
      <c r="L115" s="37"/>
      <c r="M115" s="37"/>
      <c r="N115" s="37"/>
      <c r="O115" s="37"/>
      <c r="P115" s="37"/>
      <c r="Q115" s="37"/>
      <c r="R115" s="37"/>
      <c r="S115" s="37"/>
      <c r="T115" s="37"/>
      <c r="U115" s="37"/>
      <c r="V115" s="37"/>
      <c r="W115" s="37"/>
      <c r="X115" s="37"/>
      <c r="Y115" s="37"/>
      <c r="Z115" s="37"/>
    </row>
    <row r="116" spans="2:26" ht="14.25" customHeight="1" x14ac:dyDescent="0.2">
      <c r="B116" s="11"/>
      <c r="C116" s="37"/>
      <c r="E116" s="37"/>
      <c r="F116" s="37"/>
      <c r="G116" s="37"/>
      <c r="H116" s="37"/>
      <c r="I116" s="11"/>
      <c r="J116" s="37"/>
      <c r="K116" s="37"/>
      <c r="L116" s="37"/>
      <c r="M116" s="37"/>
      <c r="N116" s="37"/>
      <c r="O116" s="37"/>
      <c r="P116" s="37"/>
      <c r="Q116" s="37"/>
      <c r="R116" s="37"/>
      <c r="S116" s="37"/>
      <c r="T116" s="37"/>
      <c r="U116" s="37"/>
      <c r="V116" s="37"/>
      <c r="W116" s="37"/>
      <c r="X116" s="37"/>
      <c r="Y116" s="37"/>
      <c r="Z116" s="37"/>
    </row>
    <row r="117" spans="2:26" ht="14.25" customHeight="1" x14ac:dyDescent="0.2">
      <c r="B117" s="11"/>
      <c r="C117" s="37"/>
      <c r="E117" s="37"/>
      <c r="F117" s="37"/>
      <c r="G117" s="37"/>
      <c r="H117" s="37"/>
      <c r="I117" s="11"/>
      <c r="J117" s="37"/>
      <c r="K117" s="37"/>
      <c r="L117" s="37"/>
      <c r="M117" s="37"/>
      <c r="N117" s="37"/>
      <c r="O117" s="37"/>
      <c r="P117" s="37"/>
      <c r="Q117" s="37"/>
      <c r="R117" s="37"/>
      <c r="S117" s="37"/>
      <c r="T117" s="37"/>
      <c r="U117" s="37"/>
      <c r="V117" s="37"/>
      <c r="W117" s="37"/>
      <c r="X117" s="37"/>
      <c r="Y117" s="37"/>
      <c r="Z117" s="37"/>
    </row>
    <row r="118" spans="2:26" ht="14.25" customHeight="1" x14ac:dyDescent="0.2">
      <c r="B118" s="11"/>
      <c r="C118" s="37"/>
      <c r="E118" s="37"/>
      <c r="F118" s="37"/>
      <c r="G118" s="37"/>
      <c r="H118" s="37"/>
      <c r="I118" s="11"/>
      <c r="J118" s="37"/>
      <c r="K118" s="37"/>
      <c r="L118" s="37"/>
      <c r="M118" s="37"/>
      <c r="N118" s="37"/>
      <c r="O118" s="37"/>
      <c r="P118" s="37"/>
      <c r="Q118" s="37"/>
      <c r="R118" s="37"/>
      <c r="S118" s="37"/>
      <c r="T118" s="37"/>
      <c r="U118" s="37"/>
      <c r="V118" s="37"/>
      <c r="W118" s="37"/>
      <c r="X118" s="37"/>
      <c r="Y118" s="37"/>
      <c r="Z118" s="37"/>
    </row>
    <row r="119" spans="2:26" ht="14.25" customHeight="1" x14ac:dyDescent="0.2">
      <c r="B119" s="11"/>
      <c r="C119" s="37"/>
      <c r="E119" s="37"/>
      <c r="F119" s="37"/>
      <c r="G119" s="37"/>
      <c r="H119" s="37"/>
      <c r="I119" s="11"/>
      <c r="J119" s="37"/>
      <c r="K119" s="37"/>
      <c r="L119" s="37"/>
      <c r="M119" s="37"/>
      <c r="N119" s="37"/>
      <c r="O119" s="37"/>
      <c r="P119" s="37"/>
      <c r="Q119" s="37"/>
      <c r="R119" s="37"/>
      <c r="S119" s="37"/>
      <c r="T119" s="37"/>
      <c r="U119" s="37"/>
      <c r="V119" s="37"/>
      <c r="W119" s="37"/>
      <c r="X119" s="37"/>
      <c r="Y119" s="37"/>
      <c r="Z119" s="37"/>
    </row>
    <row r="120" spans="2:26" ht="14.25" customHeight="1" x14ac:dyDescent="0.2">
      <c r="B120" s="11"/>
      <c r="C120" s="37"/>
      <c r="E120" s="37"/>
      <c r="F120" s="37"/>
      <c r="G120" s="37"/>
      <c r="H120" s="37"/>
      <c r="I120" s="11"/>
      <c r="J120" s="37"/>
      <c r="K120" s="37"/>
      <c r="L120" s="37"/>
      <c r="M120" s="37"/>
      <c r="N120" s="37"/>
      <c r="O120" s="37"/>
      <c r="P120" s="37"/>
      <c r="Q120" s="37"/>
      <c r="R120" s="37"/>
      <c r="S120" s="37"/>
      <c r="T120" s="37"/>
      <c r="U120" s="37"/>
      <c r="V120" s="37"/>
      <c r="W120" s="37"/>
      <c r="X120" s="37"/>
      <c r="Y120" s="37"/>
      <c r="Z120" s="37"/>
    </row>
    <row r="121" spans="2:26" ht="14.25" customHeight="1" x14ac:dyDescent="0.2">
      <c r="B121" s="11"/>
      <c r="C121" s="37"/>
      <c r="E121" s="37"/>
      <c r="F121" s="37"/>
      <c r="G121" s="37"/>
      <c r="H121" s="37"/>
      <c r="I121" s="11"/>
      <c r="J121" s="37"/>
      <c r="K121" s="37"/>
      <c r="L121" s="37"/>
      <c r="M121" s="37"/>
      <c r="N121" s="37"/>
      <c r="O121" s="37"/>
      <c r="P121" s="37"/>
      <c r="Q121" s="37"/>
      <c r="R121" s="37"/>
      <c r="S121" s="37"/>
      <c r="T121" s="37"/>
      <c r="U121" s="37"/>
      <c r="V121" s="37"/>
      <c r="W121" s="37"/>
      <c r="X121" s="37"/>
      <c r="Y121" s="37"/>
      <c r="Z121" s="37"/>
    </row>
    <row r="122" spans="2:26" ht="14.25" customHeight="1" x14ac:dyDescent="0.2">
      <c r="B122" s="11"/>
      <c r="C122" s="37"/>
      <c r="E122" s="37"/>
      <c r="F122" s="37"/>
      <c r="G122" s="37"/>
      <c r="H122" s="37"/>
      <c r="I122" s="11"/>
      <c r="J122" s="37"/>
      <c r="K122" s="37"/>
      <c r="L122" s="37"/>
      <c r="M122" s="37"/>
      <c r="N122" s="37"/>
      <c r="O122" s="37"/>
      <c r="P122" s="37"/>
      <c r="Q122" s="37"/>
      <c r="R122" s="37"/>
      <c r="S122" s="37"/>
      <c r="T122" s="37"/>
      <c r="U122" s="37"/>
      <c r="V122" s="37"/>
      <c r="W122" s="37"/>
      <c r="X122" s="37"/>
      <c r="Y122" s="37"/>
      <c r="Z122" s="37"/>
    </row>
    <row r="123" spans="2:26" ht="14.25" customHeight="1" x14ac:dyDescent="0.2">
      <c r="B123" s="11"/>
      <c r="C123" s="37"/>
      <c r="E123" s="37"/>
      <c r="F123" s="37"/>
      <c r="G123" s="37"/>
      <c r="H123" s="37"/>
      <c r="I123" s="11"/>
      <c r="J123" s="37"/>
      <c r="K123" s="37"/>
      <c r="L123" s="37"/>
      <c r="M123" s="37"/>
      <c r="N123" s="37"/>
      <c r="O123" s="37"/>
      <c r="P123" s="37"/>
      <c r="Q123" s="37"/>
      <c r="R123" s="37"/>
      <c r="S123" s="37"/>
      <c r="T123" s="37"/>
      <c r="U123" s="37"/>
      <c r="V123" s="37"/>
      <c r="W123" s="37"/>
      <c r="X123" s="37"/>
      <c r="Y123" s="37"/>
      <c r="Z123" s="37"/>
    </row>
    <row r="124" spans="2:26" ht="14.25" customHeight="1" x14ac:dyDescent="0.2">
      <c r="B124" s="11"/>
      <c r="C124" s="37"/>
      <c r="E124" s="37"/>
      <c r="F124" s="37"/>
      <c r="G124" s="37"/>
      <c r="H124" s="37"/>
      <c r="I124" s="11"/>
      <c r="J124" s="37"/>
      <c r="K124" s="37"/>
      <c r="L124" s="37"/>
      <c r="M124" s="37"/>
      <c r="N124" s="37"/>
      <c r="O124" s="37"/>
      <c r="P124" s="37"/>
      <c r="Q124" s="37"/>
      <c r="R124" s="37"/>
      <c r="S124" s="37"/>
      <c r="T124" s="37"/>
      <c r="U124" s="37"/>
      <c r="V124" s="37"/>
      <c r="W124" s="37"/>
      <c r="X124" s="37"/>
      <c r="Y124" s="37"/>
      <c r="Z124" s="37"/>
    </row>
    <row r="125" spans="2:26" ht="14.25" customHeight="1" x14ac:dyDescent="0.2">
      <c r="B125" s="11"/>
      <c r="C125" s="37"/>
      <c r="E125" s="37"/>
      <c r="F125" s="37"/>
      <c r="G125" s="37"/>
      <c r="H125" s="37"/>
      <c r="I125" s="11"/>
      <c r="J125" s="37"/>
      <c r="K125" s="37"/>
      <c r="L125" s="37"/>
      <c r="M125" s="37"/>
      <c r="N125" s="37"/>
      <c r="O125" s="37"/>
      <c r="P125" s="37"/>
      <c r="Q125" s="37"/>
      <c r="R125" s="37"/>
      <c r="S125" s="37"/>
      <c r="T125" s="37"/>
      <c r="U125" s="37"/>
      <c r="V125" s="37"/>
      <c r="W125" s="37"/>
      <c r="X125" s="37"/>
      <c r="Y125" s="37"/>
      <c r="Z125" s="37"/>
    </row>
    <row r="126" spans="2:26" ht="14.25" customHeight="1" x14ac:dyDescent="0.2">
      <c r="B126" s="11"/>
      <c r="C126" s="37"/>
      <c r="E126" s="37"/>
      <c r="F126" s="37"/>
      <c r="G126" s="37"/>
      <c r="H126" s="37"/>
      <c r="I126" s="11"/>
      <c r="J126" s="37"/>
      <c r="K126" s="37"/>
      <c r="L126" s="37"/>
      <c r="M126" s="37"/>
      <c r="N126" s="37"/>
      <c r="O126" s="37"/>
      <c r="P126" s="37"/>
      <c r="Q126" s="37"/>
      <c r="R126" s="37"/>
      <c r="S126" s="37"/>
      <c r="T126" s="37"/>
      <c r="U126" s="37"/>
      <c r="V126" s="37"/>
      <c r="W126" s="37"/>
      <c r="X126" s="37"/>
      <c r="Y126" s="37"/>
      <c r="Z126" s="37"/>
    </row>
    <row r="127" spans="2:26" ht="14.25" customHeight="1" x14ac:dyDescent="0.2">
      <c r="B127" s="11"/>
      <c r="C127" s="37"/>
      <c r="E127" s="37"/>
      <c r="F127" s="37"/>
      <c r="G127" s="37"/>
      <c r="H127" s="37"/>
      <c r="I127" s="11"/>
      <c r="J127" s="37"/>
      <c r="K127" s="37"/>
      <c r="L127" s="37"/>
      <c r="M127" s="37"/>
      <c r="N127" s="37"/>
      <c r="O127" s="37"/>
      <c r="P127" s="37"/>
      <c r="Q127" s="37"/>
      <c r="R127" s="37"/>
      <c r="S127" s="37"/>
      <c r="T127" s="37"/>
      <c r="U127" s="37"/>
      <c r="V127" s="37"/>
      <c r="W127" s="37"/>
      <c r="X127" s="37"/>
      <c r="Y127" s="37"/>
      <c r="Z127" s="37"/>
    </row>
    <row r="128" spans="2:26" ht="14.25" customHeight="1" x14ac:dyDescent="0.2">
      <c r="B128" s="11"/>
      <c r="C128" s="37"/>
      <c r="E128" s="37"/>
      <c r="F128" s="37"/>
      <c r="G128" s="37"/>
      <c r="H128" s="37"/>
      <c r="I128" s="11"/>
      <c r="J128" s="37"/>
      <c r="K128" s="37"/>
      <c r="L128" s="37"/>
      <c r="M128" s="37"/>
      <c r="N128" s="37"/>
      <c r="O128" s="37"/>
      <c r="P128" s="37"/>
      <c r="Q128" s="37"/>
      <c r="R128" s="37"/>
      <c r="S128" s="37"/>
      <c r="T128" s="37"/>
      <c r="U128" s="37"/>
      <c r="V128" s="37"/>
      <c r="W128" s="37"/>
      <c r="X128" s="37"/>
      <c r="Y128" s="37"/>
      <c r="Z128" s="37"/>
    </row>
    <row r="129" spans="2:26" ht="14.25" customHeight="1" x14ac:dyDescent="0.2">
      <c r="B129" s="11"/>
      <c r="C129" s="37"/>
      <c r="E129" s="37"/>
      <c r="F129" s="37"/>
      <c r="G129" s="37"/>
      <c r="H129" s="37"/>
      <c r="I129" s="11"/>
      <c r="J129" s="37"/>
      <c r="K129" s="37"/>
      <c r="L129" s="37"/>
      <c r="M129" s="37"/>
      <c r="N129" s="37"/>
      <c r="O129" s="37"/>
      <c r="P129" s="37"/>
      <c r="Q129" s="37"/>
      <c r="R129" s="37"/>
      <c r="S129" s="37"/>
      <c r="T129" s="37"/>
      <c r="U129" s="37"/>
      <c r="V129" s="37"/>
      <c r="W129" s="37"/>
      <c r="X129" s="37"/>
      <c r="Y129" s="37"/>
      <c r="Z129" s="37"/>
    </row>
    <row r="130" spans="2:26" ht="14.25" customHeight="1" x14ac:dyDescent="0.2">
      <c r="B130" s="11"/>
      <c r="C130" s="37"/>
      <c r="E130" s="37"/>
      <c r="F130" s="37"/>
      <c r="G130" s="37"/>
      <c r="H130" s="37"/>
      <c r="I130" s="11"/>
      <c r="J130" s="37"/>
      <c r="K130" s="37"/>
      <c r="L130" s="37"/>
      <c r="M130" s="37"/>
      <c r="N130" s="37"/>
      <c r="O130" s="37"/>
      <c r="P130" s="37"/>
      <c r="Q130" s="37"/>
      <c r="R130" s="37"/>
      <c r="S130" s="37"/>
      <c r="T130" s="37"/>
      <c r="U130" s="37"/>
      <c r="V130" s="37"/>
      <c r="W130" s="37"/>
      <c r="X130" s="37"/>
      <c r="Y130" s="37"/>
      <c r="Z130" s="37"/>
    </row>
    <row r="131" spans="2:26" ht="14.25" customHeight="1" x14ac:dyDescent="0.2">
      <c r="B131" s="11"/>
      <c r="C131" s="37"/>
      <c r="E131" s="37"/>
      <c r="F131" s="37"/>
      <c r="G131" s="37"/>
      <c r="H131" s="37"/>
      <c r="I131" s="11"/>
      <c r="J131" s="37"/>
      <c r="K131" s="37"/>
      <c r="L131" s="37"/>
      <c r="M131" s="37"/>
      <c r="N131" s="37"/>
      <c r="O131" s="37"/>
      <c r="P131" s="37"/>
      <c r="Q131" s="37"/>
      <c r="R131" s="37"/>
      <c r="S131" s="37"/>
      <c r="T131" s="37"/>
      <c r="U131" s="37"/>
      <c r="V131" s="37"/>
      <c r="W131" s="37"/>
      <c r="X131" s="37"/>
      <c r="Y131" s="37"/>
      <c r="Z131" s="37"/>
    </row>
    <row r="132" spans="2:26" ht="14.25" customHeight="1" x14ac:dyDescent="0.2">
      <c r="B132" s="11"/>
      <c r="C132" s="37"/>
      <c r="E132" s="37"/>
      <c r="F132" s="37"/>
      <c r="G132" s="37"/>
      <c r="H132" s="37"/>
      <c r="I132" s="11"/>
      <c r="J132" s="37"/>
      <c r="K132" s="37"/>
      <c r="L132" s="37"/>
      <c r="M132" s="37"/>
      <c r="N132" s="37"/>
      <c r="O132" s="37"/>
      <c r="P132" s="37"/>
      <c r="Q132" s="37"/>
      <c r="R132" s="37"/>
      <c r="S132" s="37"/>
      <c r="T132" s="37"/>
      <c r="U132" s="37"/>
      <c r="V132" s="37"/>
      <c r="W132" s="37"/>
      <c r="X132" s="37"/>
      <c r="Y132" s="37"/>
      <c r="Z132" s="37"/>
    </row>
    <row r="133" spans="2:26" ht="14.25" customHeight="1" x14ac:dyDescent="0.2">
      <c r="B133" s="11"/>
      <c r="C133" s="37"/>
      <c r="E133" s="37"/>
      <c r="F133" s="37"/>
      <c r="G133" s="37"/>
      <c r="H133" s="37"/>
      <c r="I133" s="11"/>
      <c r="J133" s="37"/>
      <c r="K133" s="37"/>
      <c r="L133" s="37"/>
      <c r="M133" s="37"/>
      <c r="N133" s="37"/>
      <c r="O133" s="37"/>
      <c r="P133" s="37"/>
      <c r="Q133" s="37"/>
      <c r="R133" s="37"/>
      <c r="S133" s="37"/>
      <c r="T133" s="37"/>
      <c r="U133" s="37"/>
      <c r="V133" s="37"/>
      <c r="W133" s="37"/>
      <c r="X133" s="37"/>
      <c r="Y133" s="37"/>
      <c r="Z133" s="37"/>
    </row>
    <row r="134" spans="2:26" ht="14.25" customHeight="1" x14ac:dyDescent="0.2">
      <c r="B134" s="11"/>
      <c r="C134" s="37"/>
      <c r="E134" s="37"/>
      <c r="F134" s="37"/>
      <c r="G134" s="37"/>
      <c r="H134" s="37"/>
      <c r="I134" s="11"/>
      <c r="J134" s="37"/>
      <c r="K134" s="37"/>
      <c r="L134" s="37"/>
      <c r="M134" s="37"/>
      <c r="N134" s="37"/>
      <c r="O134" s="37"/>
      <c r="P134" s="37"/>
      <c r="Q134" s="37"/>
      <c r="R134" s="37"/>
      <c r="S134" s="37"/>
      <c r="T134" s="37"/>
      <c r="U134" s="37"/>
      <c r="V134" s="37"/>
      <c r="W134" s="37"/>
      <c r="X134" s="37"/>
      <c r="Y134" s="37"/>
      <c r="Z134" s="37"/>
    </row>
    <row r="135" spans="2:26" ht="14.25" customHeight="1" x14ac:dyDescent="0.2">
      <c r="B135" s="11"/>
      <c r="C135" s="37"/>
      <c r="E135" s="37"/>
      <c r="F135" s="37"/>
      <c r="G135" s="37"/>
      <c r="H135" s="37"/>
      <c r="I135" s="11"/>
      <c r="J135" s="37"/>
      <c r="K135" s="37"/>
      <c r="L135" s="37"/>
      <c r="M135" s="37"/>
      <c r="N135" s="37"/>
      <c r="O135" s="37"/>
      <c r="P135" s="37"/>
      <c r="Q135" s="37"/>
      <c r="R135" s="37"/>
      <c r="S135" s="37"/>
      <c r="T135" s="37"/>
      <c r="U135" s="37"/>
      <c r="V135" s="37"/>
      <c r="W135" s="37"/>
      <c r="X135" s="37"/>
      <c r="Y135" s="37"/>
      <c r="Z135" s="37"/>
    </row>
    <row r="136" spans="2:26" ht="14.25" customHeight="1" x14ac:dyDescent="0.2">
      <c r="B136" s="11"/>
      <c r="C136" s="37"/>
      <c r="E136" s="37"/>
      <c r="F136" s="37"/>
      <c r="G136" s="37"/>
      <c r="H136" s="37"/>
      <c r="I136" s="11"/>
      <c r="J136" s="37"/>
      <c r="K136" s="37"/>
      <c r="L136" s="37"/>
      <c r="M136" s="37"/>
      <c r="N136" s="37"/>
      <c r="O136" s="37"/>
      <c r="P136" s="37"/>
      <c r="Q136" s="37"/>
      <c r="R136" s="37"/>
      <c r="S136" s="37"/>
      <c r="T136" s="37"/>
      <c r="U136" s="37"/>
      <c r="V136" s="37"/>
      <c r="W136" s="37"/>
      <c r="X136" s="37"/>
      <c r="Y136" s="37"/>
      <c r="Z136" s="37"/>
    </row>
    <row r="137" spans="2:26" ht="14.25" customHeight="1" x14ac:dyDescent="0.2">
      <c r="B137" s="11"/>
      <c r="C137" s="37"/>
      <c r="E137" s="37"/>
      <c r="F137" s="37"/>
      <c r="G137" s="37"/>
      <c r="H137" s="37"/>
      <c r="I137" s="11"/>
      <c r="J137" s="37"/>
      <c r="K137" s="37"/>
      <c r="L137" s="37"/>
      <c r="M137" s="37"/>
      <c r="N137" s="37"/>
      <c r="O137" s="37"/>
      <c r="P137" s="37"/>
      <c r="Q137" s="37"/>
      <c r="R137" s="37"/>
      <c r="S137" s="37"/>
      <c r="T137" s="37"/>
      <c r="U137" s="37"/>
      <c r="V137" s="37"/>
      <c r="W137" s="37"/>
      <c r="X137" s="37"/>
      <c r="Y137" s="37"/>
      <c r="Z137" s="37"/>
    </row>
    <row r="138" spans="2:26" ht="14.25" customHeight="1" x14ac:dyDescent="0.2">
      <c r="B138" s="11"/>
      <c r="C138" s="37"/>
      <c r="E138" s="37"/>
      <c r="F138" s="37"/>
      <c r="G138" s="37"/>
      <c r="H138" s="37"/>
      <c r="I138" s="11"/>
      <c r="J138" s="37"/>
      <c r="K138" s="37"/>
      <c r="L138" s="37"/>
      <c r="M138" s="37"/>
      <c r="N138" s="37"/>
      <c r="O138" s="37"/>
      <c r="P138" s="37"/>
      <c r="Q138" s="37"/>
      <c r="R138" s="37"/>
      <c r="S138" s="37"/>
      <c r="T138" s="37"/>
      <c r="U138" s="37"/>
      <c r="V138" s="37"/>
      <c r="W138" s="37"/>
      <c r="X138" s="37"/>
      <c r="Y138" s="37"/>
      <c r="Z138" s="37"/>
    </row>
    <row r="139" spans="2:26" ht="14.25" customHeight="1" x14ac:dyDescent="0.2">
      <c r="B139" s="11"/>
      <c r="C139" s="37"/>
      <c r="E139" s="37"/>
      <c r="F139" s="37"/>
      <c r="G139" s="37"/>
      <c r="H139" s="37"/>
      <c r="I139" s="11"/>
      <c r="J139" s="37"/>
      <c r="K139" s="37"/>
      <c r="L139" s="37"/>
      <c r="M139" s="37"/>
      <c r="N139" s="37"/>
      <c r="O139" s="37"/>
      <c r="P139" s="37"/>
      <c r="Q139" s="37"/>
      <c r="R139" s="37"/>
      <c r="S139" s="37"/>
      <c r="T139" s="37"/>
      <c r="U139" s="37"/>
      <c r="V139" s="37"/>
      <c r="W139" s="37"/>
      <c r="X139" s="37"/>
      <c r="Y139" s="37"/>
      <c r="Z139" s="37"/>
    </row>
    <row r="140" spans="2:26" ht="14.25" customHeight="1" x14ac:dyDescent="0.2">
      <c r="B140" s="11"/>
      <c r="C140" s="37"/>
      <c r="E140" s="37"/>
      <c r="F140" s="37"/>
      <c r="G140" s="37"/>
      <c r="H140" s="37"/>
      <c r="I140" s="11"/>
      <c r="J140" s="37"/>
      <c r="K140" s="37"/>
      <c r="L140" s="37"/>
      <c r="M140" s="37"/>
      <c r="N140" s="37"/>
      <c r="O140" s="37"/>
      <c r="P140" s="37"/>
      <c r="Q140" s="37"/>
      <c r="R140" s="37"/>
      <c r="S140" s="37"/>
      <c r="T140" s="37"/>
      <c r="U140" s="37"/>
      <c r="V140" s="37"/>
      <c r="W140" s="37"/>
      <c r="X140" s="37"/>
      <c r="Y140" s="37"/>
      <c r="Z140" s="37"/>
    </row>
    <row r="141" spans="2:26" ht="14.25" customHeight="1" x14ac:dyDescent="0.2">
      <c r="B141" s="11"/>
      <c r="C141" s="37"/>
      <c r="E141" s="37"/>
      <c r="F141" s="37"/>
      <c r="G141" s="37"/>
      <c r="H141" s="37"/>
      <c r="I141" s="11"/>
      <c r="J141" s="37"/>
      <c r="K141" s="37"/>
      <c r="L141" s="37"/>
      <c r="M141" s="37"/>
      <c r="N141" s="37"/>
      <c r="O141" s="37"/>
      <c r="P141" s="37"/>
      <c r="Q141" s="37"/>
      <c r="R141" s="37"/>
      <c r="S141" s="37"/>
      <c r="T141" s="37"/>
      <c r="U141" s="37"/>
      <c r="V141" s="37"/>
      <c r="W141" s="37"/>
      <c r="X141" s="37"/>
      <c r="Y141" s="37"/>
      <c r="Z141" s="37"/>
    </row>
    <row r="142" spans="2:26" ht="14.25" customHeight="1" x14ac:dyDescent="0.2">
      <c r="B142" s="11"/>
      <c r="C142" s="37"/>
      <c r="E142" s="37"/>
      <c r="F142" s="37"/>
      <c r="G142" s="37"/>
      <c r="H142" s="37"/>
      <c r="I142" s="11"/>
      <c r="J142" s="37"/>
      <c r="K142" s="37"/>
      <c r="L142" s="37"/>
      <c r="M142" s="37"/>
      <c r="N142" s="37"/>
      <c r="O142" s="37"/>
      <c r="P142" s="37"/>
      <c r="Q142" s="37"/>
      <c r="R142" s="37"/>
      <c r="S142" s="37"/>
      <c r="T142" s="37"/>
      <c r="U142" s="37"/>
      <c r="V142" s="37"/>
      <c r="W142" s="37"/>
      <c r="X142" s="37"/>
      <c r="Y142" s="37"/>
      <c r="Z142" s="37"/>
    </row>
    <row r="143" spans="2:26" ht="14.25" customHeight="1" x14ac:dyDescent="0.2">
      <c r="B143" s="11"/>
      <c r="C143" s="37"/>
      <c r="E143" s="37"/>
      <c r="F143" s="37"/>
      <c r="G143" s="37"/>
      <c r="H143" s="37"/>
      <c r="I143" s="11"/>
      <c r="J143" s="37"/>
      <c r="K143" s="37"/>
      <c r="L143" s="37"/>
      <c r="M143" s="37"/>
      <c r="N143" s="37"/>
      <c r="O143" s="37"/>
      <c r="P143" s="37"/>
      <c r="Q143" s="37"/>
      <c r="R143" s="37"/>
      <c r="S143" s="37"/>
      <c r="T143" s="37"/>
      <c r="U143" s="37"/>
      <c r="V143" s="37"/>
      <c r="W143" s="37"/>
      <c r="X143" s="37"/>
      <c r="Y143" s="37"/>
      <c r="Z143" s="37"/>
    </row>
    <row r="144" spans="2:26" ht="14.25" customHeight="1" x14ac:dyDescent="0.2">
      <c r="B144" s="11"/>
      <c r="C144" s="37"/>
      <c r="E144" s="37"/>
      <c r="F144" s="37"/>
      <c r="G144" s="37"/>
      <c r="H144" s="37"/>
      <c r="I144" s="11"/>
      <c r="J144" s="37"/>
      <c r="K144" s="37"/>
      <c r="L144" s="37"/>
      <c r="M144" s="37"/>
      <c r="N144" s="37"/>
      <c r="O144" s="37"/>
      <c r="P144" s="37"/>
      <c r="Q144" s="37"/>
      <c r="R144" s="37"/>
      <c r="S144" s="37"/>
      <c r="T144" s="37"/>
      <c r="U144" s="37"/>
      <c r="V144" s="37"/>
      <c r="W144" s="37"/>
      <c r="X144" s="37"/>
      <c r="Y144" s="37"/>
      <c r="Z144" s="37"/>
    </row>
    <row r="145" spans="2:26" ht="14.25" customHeight="1" x14ac:dyDescent="0.2">
      <c r="B145" s="11"/>
      <c r="C145" s="37"/>
      <c r="E145" s="37"/>
      <c r="F145" s="37"/>
      <c r="G145" s="37"/>
      <c r="H145" s="37"/>
      <c r="I145" s="11"/>
      <c r="J145" s="37"/>
      <c r="K145" s="37"/>
      <c r="L145" s="37"/>
      <c r="M145" s="37"/>
      <c r="N145" s="37"/>
      <c r="O145" s="37"/>
      <c r="P145" s="37"/>
      <c r="Q145" s="37"/>
      <c r="R145" s="37"/>
      <c r="S145" s="37"/>
      <c r="T145" s="37"/>
      <c r="U145" s="37"/>
      <c r="V145" s="37"/>
      <c r="W145" s="37"/>
      <c r="X145" s="37"/>
      <c r="Y145" s="37"/>
      <c r="Z145" s="37"/>
    </row>
    <row r="146" spans="2:26" ht="14.25" customHeight="1" x14ac:dyDescent="0.2">
      <c r="B146" s="11"/>
      <c r="C146" s="37"/>
      <c r="E146" s="37"/>
      <c r="F146" s="37"/>
      <c r="G146" s="37"/>
      <c r="H146" s="37"/>
      <c r="I146" s="11"/>
      <c r="J146" s="37"/>
      <c r="K146" s="37"/>
      <c r="L146" s="37"/>
      <c r="M146" s="37"/>
      <c r="N146" s="37"/>
      <c r="O146" s="37"/>
      <c r="P146" s="37"/>
      <c r="Q146" s="37"/>
      <c r="R146" s="37"/>
      <c r="S146" s="37"/>
      <c r="T146" s="37"/>
      <c r="U146" s="37"/>
      <c r="V146" s="37"/>
      <c r="W146" s="37"/>
      <c r="X146" s="37"/>
      <c r="Y146" s="37"/>
      <c r="Z146" s="37"/>
    </row>
    <row r="147" spans="2:26" ht="14.25" customHeight="1" x14ac:dyDescent="0.2">
      <c r="B147" s="11"/>
      <c r="C147" s="37"/>
      <c r="E147" s="37"/>
      <c r="F147" s="37"/>
      <c r="G147" s="37"/>
      <c r="H147" s="37"/>
      <c r="I147" s="11"/>
      <c r="J147" s="37"/>
      <c r="K147" s="37"/>
      <c r="L147" s="37"/>
      <c r="M147" s="37"/>
      <c r="N147" s="37"/>
      <c r="O147" s="37"/>
      <c r="P147" s="37"/>
      <c r="Q147" s="37"/>
      <c r="R147" s="37"/>
      <c r="S147" s="37"/>
      <c r="T147" s="37"/>
      <c r="U147" s="37"/>
      <c r="V147" s="37"/>
      <c r="W147" s="37"/>
      <c r="X147" s="37"/>
      <c r="Y147" s="37"/>
      <c r="Z147" s="37"/>
    </row>
    <row r="148" spans="2:26" ht="14.25" customHeight="1" x14ac:dyDescent="0.2">
      <c r="B148" s="11"/>
      <c r="C148" s="37"/>
      <c r="E148" s="37"/>
      <c r="F148" s="37"/>
      <c r="G148" s="37"/>
      <c r="H148" s="37"/>
      <c r="I148" s="11"/>
      <c r="J148" s="37"/>
      <c r="K148" s="37"/>
      <c r="L148" s="37"/>
      <c r="M148" s="37"/>
      <c r="N148" s="37"/>
      <c r="O148" s="37"/>
      <c r="P148" s="37"/>
      <c r="Q148" s="37"/>
      <c r="R148" s="37"/>
      <c r="S148" s="37"/>
      <c r="T148" s="37"/>
      <c r="U148" s="37"/>
      <c r="V148" s="37"/>
      <c r="W148" s="37"/>
      <c r="X148" s="37"/>
      <c r="Y148" s="37"/>
      <c r="Z148" s="37"/>
    </row>
    <row r="149" spans="2:26" ht="14.25" customHeight="1" x14ac:dyDescent="0.2">
      <c r="B149" s="11"/>
      <c r="C149" s="37"/>
      <c r="E149" s="37"/>
      <c r="F149" s="37"/>
      <c r="G149" s="37"/>
      <c r="H149" s="37"/>
      <c r="I149" s="11"/>
      <c r="J149" s="37"/>
      <c r="K149" s="37"/>
      <c r="L149" s="37"/>
      <c r="M149" s="37"/>
      <c r="N149" s="37"/>
      <c r="O149" s="37"/>
      <c r="P149" s="37"/>
      <c r="Q149" s="37"/>
      <c r="R149" s="37"/>
      <c r="S149" s="37"/>
      <c r="T149" s="37"/>
      <c r="U149" s="37"/>
      <c r="V149" s="37"/>
      <c r="W149" s="37"/>
      <c r="X149" s="37"/>
      <c r="Y149" s="37"/>
      <c r="Z149" s="37"/>
    </row>
    <row r="150" spans="2:26" ht="14.25" customHeight="1" x14ac:dyDescent="0.2">
      <c r="B150" s="11"/>
      <c r="C150" s="37"/>
      <c r="E150" s="37"/>
      <c r="F150" s="37"/>
      <c r="G150" s="37"/>
      <c r="H150" s="37"/>
      <c r="I150" s="11"/>
      <c r="J150" s="37"/>
      <c r="K150" s="37"/>
      <c r="L150" s="37"/>
      <c r="M150" s="37"/>
      <c r="N150" s="37"/>
      <c r="O150" s="37"/>
      <c r="P150" s="37"/>
      <c r="Q150" s="37"/>
      <c r="R150" s="37"/>
      <c r="S150" s="37"/>
      <c r="T150" s="37"/>
      <c r="U150" s="37"/>
      <c r="V150" s="37"/>
      <c r="W150" s="37"/>
      <c r="X150" s="37"/>
      <c r="Y150" s="37"/>
      <c r="Z150" s="37"/>
    </row>
    <row r="151" spans="2:26" ht="14.25" customHeight="1" x14ac:dyDescent="0.2">
      <c r="B151" s="11"/>
      <c r="C151" s="37"/>
      <c r="E151" s="37"/>
      <c r="F151" s="37"/>
      <c r="G151" s="37"/>
      <c r="H151" s="37"/>
      <c r="I151" s="11"/>
      <c r="J151" s="37"/>
      <c r="K151" s="37"/>
      <c r="L151" s="37"/>
      <c r="M151" s="37"/>
      <c r="N151" s="37"/>
      <c r="O151" s="37"/>
      <c r="P151" s="37"/>
      <c r="Q151" s="37"/>
      <c r="R151" s="37"/>
      <c r="S151" s="37"/>
      <c r="T151" s="37"/>
      <c r="U151" s="37"/>
      <c r="V151" s="37"/>
      <c r="W151" s="37"/>
      <c r="X151" s="37"/>
      <c r="Y151" s="37"/>
      <c r="Z151" s="37"/>
    </row>
    <row r="152" spans="2:26" ht="14.25" customHeight="1" x14ac:dyDescent="0.2">
      <c r="B152" s="11"/>
      <c r="C152" s="37"/>
      <c r="E152" s="37"/>
      <c r="F152" s="37"/>
      <c r="G152" s="37"/>
      <c r="H152" s="37"/>
      <c r="I152" s="11"/>
      <c r="J152" s="37"/>
      <c r="K152" s="37"/>
      <c r="L152" s="37"/>
      <c r="M152" s="37"/>
      <c r="N152" s="37"/>
      <c r="O152" s="37"/>
      <c r="P152" s="37"/>
      <c r="Q152" s="37"/>
      <c r="R152" s="37"/>
      <c r="S152" s="37"/>
      <c r="T152" s="37"/>
      <c r="U152" s="37"/>
      <c r="V152" s="37"/>
      <c r="W152" s="37"/>
      <c r="X152" s="37"/>
      <c r="Y152" s="37"/>
      <c r="Z152" s="37"/>
    </row>
    <row r="153" spans="2:26" ht="14.25" customHeight="1" x14ac:dyDescent="0.2">
      <c r="B153" s="11"/>
      <c r="C153" s="37"/>
      <c r="E153" s="37"/>
      <c r="F153" s="37"/>
      <c r="G153" s="37"/>
      <c r="H153" s="37"/>
      <c r="I153" s="11"/>
      <c r="J153" s="37"/>
      <c r="K153" s="37"/>
      <c r="L153" s="37"/>
      <c r="M153" s="37"/>
      <c r="N153" s="37"/>
      <c r="O153" s="37"/>
      <c r="P153" s="37"/>
      <c r="Q153" s="37"/>
      <c r="R153" s="37"/>
      <c r="S153" s="37"/>
      <c r="T153" s="37"/>
      <c r="U153" s="37"/>
      <c r="V153" s="37"/>
      <c r="W153" s="37"/>
      <c r="X153" s="37"/>
      <c r="Y153" s="37"/>
      <c r="Z153" s="37"/>
    </row>
    <row r="154" spans="2:26" ht="14.25" customHeight="1" x14ac:dyDescent="0.2">
      <c r="B154" s="11"/>
      <c r="C154" s="37"/>
      <c r="E154" s="37"/>
      <c r="F154" s="37"/>
      <c r="G154" s="37"/>
      <c r="H154" s="37"/>
      <c r="I154" s="11"/>
      <c r="J154" s="37"/>
      <c r="K154" s="37"/>
      <c r="L154" s="37"/>
      <c r="M154" s="37"/>
      <c r="N154" s="37"/>
      <c r="O154" s="37"/>
      <c r="P154" s="37"/>
      <c r="Q154" s="37"/>
      <c r="R154" s="37"/>
      <c r="S154" s="37"/>
      <c r="T154" s="37"/>
      <c r="U154" s="37"/>
      <c r="V154" s="37"/>
      <c r="W154" s="37"/>
      <c r="X154" s="37"/>
      <c r="Y154" s="37"/>
      <c r="Z154" s="37"/>
    </row>
    <row r="155" spans="2:26" ht="14.25" customHeight="1" x14ac:dyDescent="0.2">
      <c r="B155" s="11"/>
      <c r="C155" s="37"/>
      <c r="E155" s="37"/>
      <c r="F155" s="37"/>
      <c r="G155" s="37"/>
      <c r="H155" s="37"/>
      <c r="I155" s="11"/>
      <c r="J155" s="37"/>
      <c r="K155" s="37"/>
      <c r="L155" s="37"/>
      <c r="M155" s="37"/>
      <c r="N155" s="37"/>
      <c r="O155" s="37"/>
      <c r="P155" s="37"/>
      <c r="Q155" s="37"/>
      <c r="R155" s="37"/>
      <c r="S155" s="37"/>
      <c r="T155" s="37"/>
      <c r="U155" s="37"/>
      <c r="V155" s="37"/>
      <c r="W155" s="37"/>
      <c r="X155" s="37"/>
      <c r="Y155" s="37"/>
      <c r="Z155" s="37"/>
    </row>
    <row r="156" spans="2:26" ht="14.25" customHeight="1" x14ac:dyDescent="0.2">
      <c r="B156" s="11"/>
      <c r="C156" s="37"/>
      <c r="E156" s="37"/>
      <c r="F156" s="37"/>
      <c r="G156" s="37"/>
      <c r="H156" s="37"/>
      <c r="I156" s="11"/>
      <c r="J156" s="37"/>
      <c r="K156" s="37"/>
      <c r="L156" s="37"/>
      <c r="M156" s="37"/>
      <c r="N156" s="37"/>
      <c r="O156" s="37"/>
      <c r="P156" s="37"/>
      <c r="Q156" s="37"/>
      <c r="R156" s="37"/>
      <c r="S156" s="37"/>
      <c r="T156" s="37"/>
      <c r="U156" s="37"/>
      <c r="V156" s="37"/>
      <c r="W156" s="37"/>
      <c r="X156" s="37"/>
      <c r="Y156" s="37"/>
      <c r="Z156" s="37"/>
    </row>
    <row r="157" spans="2:26" ht="14.25" customHeight="1" x14ac:dyDescent="0.2">
      <c r="B157" s="11"/>
      <c r="C157" s="37"/>
      <c r="E157" s="37"/>
      <c r="F157" s="37"/>
      <c r="G157" s="37"/>
      <c r="H157" s="37"/>
      <c r="I157" s="11"/>
      <c r="J157" s="37"/>
      <c r="K157" s="37"/>
      <c r="L157" s="37"/>
      <c r="M157" s="37"/>
      <c r="N157" s="37"/>
      <c r="O157" s="37"/>
      <c r="P157" s="37"/>
      <c r="Q157" s="37"/>
      <c r="R157" s="37"/>
      <c r="S157" s="37"/>
      <c r="T157" s="37"/>
      <c r="U157" s="37"/>
      <c r="V157" s="37"/>
      <c r="W157" s="37"/>
      <c r="X157" s="37"/>
      <c r="Y157" s="37"/>
      <c r="Z157" s="37"/>
    </row>
    <row r="158" spans="2:26" ht="14.25" customHeight="1" x14ac:dyDescent="0.2">
      <c r="B158" s="11"/>
      <c r="C158" s="37"/>
      <c r="E158" s="37"/>
      <c r="F158" s="37"/>
      <c r="G158" s="37"/>
      <c r="H158" s="37"/>
      <c r="I158" s="11"/>
      <c r="J158" s="37"/>
      <c r="K158" s="37"/>
      <c r="L158" s="37"/>
      <c r="M158" s="37"/>
      <c r="N158" s="37"/>
      <c r="O158" s="37"/>
      <c r="P158" s="37"/>
      <c r="Q158" s="37"/>
      <c r="R158" s="37"/>
      <c r="S158" s="37"/>
      <c r="T158" s="37"/>
      <c r="U158" s="37"/>
      <c r="V158" s="37"/>
      <c r="W158" s="37"/>
      <c r="X158" s="37"/>
      <c r="Y158" s="37"/>
      <c r="Z158" s="37"/>
    </row>
    <row r="159" spans="2:26" ht="14.25" customHeight="1" x14ac:dyDescent="0.2">
      <c r="B159" s="11"/>
      <c r="C159" s="37"/>
      <c r="E159" s="37"/>
      <c r="F159" s="37"/>
      <c r="G159" s="37"/>
      <c r="H159" s="37"/>
      <c r="I159" s="11"/>
      <c r="J159" s="37"/>
      <c r="K159" s="37"/>
      <c r="L159" s="37"/>
      <c r="M159" s="37"/>
      <c r="N159" s="37"/>
      <c r="O159" s="37"/>
      <c r="P159" s="37"/>
      <c r="Q159" s="37"/>
      <c r="R159" s="37"/>
      <c r="S159" s="37"/>
      <c r="T159" s="37"/>
      <c r="U159" s="37"/>
      <c r="V159" s="37"/>
      <c r="W159" s="37"/>
      <c r="X159" s="37"/>
      <c r="Y159" s="37"/>
      <c r="Z159" s="37"/>
    </row>
    <row r="160" spans="2:26" ht="14.25" customHeight="1" x14ac:dyDescent="0.2">
      <c r="B160" s="11"/>
      <c r="C160" s="37"/>
      <c r="E160" s="37"/>
      <c r="F160" s="37"/>
      <c r="G160" s="37"/>
      <c r="H160" s="37"/>
      <c r="I160" s="11"/>
      <c r="J160" s="37"/>
      <c r="K160" s="37"/>
      <c r="L160" s="37"/>
      <c r="M160" s="37"/>
      <c r="N160" s="37"/>
      <c r="O160" s="37"/>
      <c r="P160" s="37"/>
      <c r="Q160" s="37"/>
      <c r="R160" s="37"/>
      <c r="S160" s="37"/>
      <c r="T160" s="37"/>
      <c r="U160" s="37"/>
      <c r="V160" s="37"/>
      <c r="W160" s="37"/>
      <c r="X160" s="37"/>
      <c r="Y160" s="37"/>
      <c r="Z160" s="37"/>
    </row>
    <row r="161" spans="2:26" ht="14.25" customHeight="1" x14ac:dyDescent="0.2">
      <c r="B161" s="11"/>
      <c r="C161" s="37"/>
      <c r="E161" s="37"/>
      <c r="F161" s="37"/>
      <c r="G161" s="37"/>
      <c r="H161" s="37"/>
      <c r="I161" s="11"/>
      <c r="J161" s="37"/>
      <c r="K161" s="37"/>
      <c r="L161" s="37"/>
      <c r="M161" s="37"/>
      <c r="N161" s="37"/>
      <c r="O161" s="37"/>
      <c r="P161" s="37"/>
      <c r="Q161" s="37"/>
      <c r="R161" s="37"/>
      <c r="S161" s="37"/>
      <c r="T161" s="37"/>
      <c r="U161" s="37"/>
      <c r="V161" s="37"/>
      <c r="W161" s="37"/>
      <c r="X161" s="37"/>
      <c r="Y161" s="37"/>
      <c r="Z161" s="37"/>
    </row>
    <row r="162" spans="2:26" ht="14.25" customHeight="1" x14ac:dyDescent="0.2">
      <c r="B162" s="11"/>
      <c r="C162" s="37"/>
      <c r="E162" s="37"/>
      <c r="F162" s="37"/>
      <c r="G162" s="37"/>
      <c r="H162" s="37"/>
      <c r="I162" s="11"/>
      <c r="J162" s="37"/>
      <c r="K162" s="37"/>
      <c r="L162" s="37"/>
      <c r="M162" s="37"/>
      <c r="N162" s="37"/>
      <c r="O162" s="37"/>
      <c r="P162" s="37"/>
      <c r="Q162" s="37"/>
      <c r="R162" s="37"/>
      <c r="S162" s="37"/>
      <c r="T162" s="37"/>
      <c r="U162" s="37"/>
      <c r="V162" s="37"/>
      <c r="W162" s="37"/>
      <c r="X162" s="37"/>
      <c r="Y162" s="37"/>
      <c r="Z162" s="37"/>
    </row>
    <row r="163" spans="2:26" ht="14.25" customHeight="1" x14ac:dyDescent="0.2">
      <c r="B163" s="11"/>
      <c r="C163" s="37"/>
      <c r="E163" s="37"/>
      <c r="F163" s="37"/>
      <c r="G163" s="37"/>
      <c r="H163" s="37"/>
      <c r="I163" s="11"/>
      <c r="J163" s="37"/>
      <c r="K163" s="37"/>
      <c r="L163" s="37"/>
      <c r="M163" s="37"/>
      <c r="N163" s="37"/>
      <c r="O163" s="37"/>
      <c r="P163" s="37"/>
      <c r="Q163" s="37"/>
      <c r="R163" s="37"/>
      <c r="S163" s="37"/>
      <c r="T163" s="37"/>
      <c r="U163" s="37"/>
      <c r="V163" s="37"/>
      <c r="W163" s="37"/>
      <c r="X163" s="37"/>
      <c r="Y163" s="37"/>
      <c r="Z163" s="37"/>
    </row>
    <row r="164" spans="2:26" ht="14.25" customHeight="1" x14ac:dyDescent="0.2">
      <c r="B164" s="11"/>
      <c r="C164" s="37"/>
      <c r="E164" s="37"/>
      <c r="F164" s="37"/>
      <c r="G164" s="37"/>
      <c r="H164" s="37"/>
      <c r="I164" s="11"/>
      <c r="J164" s="37"/>
      <c r="K164" s="37"/>
      <c r="L164" s="37"/>
      <c r="M164" s="37"/>
      <c r="N164" s="37"/>
      <c r="O164" s="37"/>
      <c r="P164" s="37"/>
      <c r="Q164" s="37"/>
      <c r="R164" s="37"/>
      <c r="S164" s="37"/>
      <c r="T164" s="37"/>
      <c r="U164" s="37"/>
      <c r="V164" s="37"/>
      <c r="W164" s="37"/>
      <c r="X164" s="37"/>
      <c r="Y164" s="37"/>
      <c r="Z164" s="37"/>
    </row>
    <row r="165" spans="2:26" ht="14.25" customHeight="1" x14ac:dyDescent="0.2">
      <c r="B165" s="11"/>
      <c r="C165" s="37"/>
      <c r="E165" s="37"/>
      <c r="F165" s="37"/>
      <c r="G165" s="37"/>
      <c r="H165" s="37"/>
      <c r="I165" s="11"/>
      <c r="J165" s="37"/>
      <c r="K165" s="37"/>
      <c r="L165" s="37"/>
      <c r="M165" s="37"/>
      <c r="N165" s="37"/>
      <c r="O165" s="37"/>
      <c r="P165" s="37"/>
      <c r="Q165" s="37"/>
      <c r="R165" s="37"/>
      <c r="S165" s="37"/>
      <c r="T165" s="37"/>
      <c r="U165" s="37"/>
      <c r="V165" s="37"/>
      <c r="W165" s="37"/>
      <c r="X165" s="37"/>
      <c r="Y165" s="37"/>
      <c r="Z165" s="37"/>
    </row>
    <row r="166" spans="2:26" ht="14.25" customHeight="1" x14ac:dyDescent="0.2">
      <c r="B166" s="11"/>
      <c r="C166" s="37"/>
      <c r="E166" s="37"/>
      <c r="F166" s="37"/>
      <c r="G166" s="37"/>
      <c r="H166" s="37"/>
      <c r="I166" s="11"/>
      <c r="J166" s="37"/>
      <c r="K166" s="37"/>
      <c r="L166" s="37"/>
      <c r="M166" s="37"/>
      <c r="N166" s="37"/>
      <c r="O166" s="37"/>
      <c r="P166" s="37"/>
      <c r="Q166" s="37"/>
      <c r="R166" s="37"/>
      <c r="S166" s="37"/>
      <c r="T166" s="37"/>
      <c r="U166" s="37"/>
      <c r="V166" s="37"/>
      <c r="W166" s="37"/>
      <c r="X166" s="37"/>
      <c r="Y166" s="37"/>
      <c r="Z166" s="37"/>
    </row>
    <row r="167" spans="2:26" ht="14.25" customHeight="1" x14ac:dyDescent="0.2">
      <c r="B167" s="11"/>
      <c r="C167" s="37"/>
      <c r="E167" s="37"/>
      <c r="F167" s="37"/>
      <c r="G167" s="37"/>
      <c r="H167" s="37"/>
      <c r="I167" s="11"/>
      <c r="J167" s="37"/>
      <c r="K167" s="37"/>
      <c r="L167" s="37"/>
      <c r="M167" s="37"/>
      <c r="N167" s="37"/>
      <c r="O167" s="37"/>
      <c r="P167" s="37"/>
      <c r="Q167" s="37"/>
      <c r="R167" s="37"/>
      <c r="S167" s="37"/>
      <c r="T167" s="37"/>
      <c r="U167" s="37"/>
      <c r="V167" s="37"/>
      <c r="W167" s="37"/>
      <c r="X167" s="37"/>
      <c r="Y167" s="37"/>
      <c r="Z167" s="37"/>
    </row>
    <row r="168" spans="2:26" ht="14.25" customHeight="1" x14ac:dyDescent="0.2">
      <c r="B168" s="11"/>
      <c r="C168" s="37"/>
      <c r="E168" s="37"/>
      <c r="F168" s="37"/>
      <c r="G168" s="37"/>
      <c r="H168" s="37"/>
      <c r="I168" s="11"/>
      <c r="J168" s="37"/>
      <c r="K168" s="37"/>
      <c r="L168" s="37"/>
      <c r="M168" s="37"/>
      <c r="N168" s="37"/>
      <c r="O168" s="37"/>
      <c r="P168" s="37"/>
      <c r="Q168" s="37"/>
      <c r="R168" s="37"/>
      <c r="S168" s="37"/>
      <c r="T168" s="37"/>
      <c r="U168" s="37"/>
      <c r="V168" s="37"/>
      <c r="W168" s="37"/>
      <c r="X168" s="37"/>
      <c r="Y168" s="37"/>
      <c r="Z168" s="37"/>
    </row>
    <row r="169" spans="2:26" ht="14.25" customHeight="1" x14ac:dyDescent="0.2">
      <c r="B169" s="11"/>
      <c r="C169" s="37"/>
      <c r="E169" s="37"/>
      <c r="F169" s="37"/>
      <c r="G169" s="37"/>
      <c r="H169" s="37"/>
      <c r="I169" s="11"/>
      <c r="J169" s="37"/>
      <c r="K169" s="37"/>
      <c r="L169" s="37"/>
      <c r="M169" s="37"/>
      <c r="N169" s="37"/>
      <c r="O169" s="37"/>
      <c r="P169" s="37"/>
      <c r="Q169" s="37"/>
      <c r="R169" s="37"/>
      <c r="S169" s="37"/>
      <c r="T169" s="37"/>
      <c r="U169" s="37"/>
      <c r="V169" s="37"/>
      <c r="W169" s="37"/>
      <c r="X169" s="37"/>
      <c r="Y169" s="37"/>
      <c r="Z169" s="37"/>
    </row>
    <row r="170" spans="2:26" ht="14.25" customHeight="1" x14ac:dyDescent="0.2">
      <c r="B170" s="11"/>
      <c r="C170" s="37"/>
      <c r="E170" s="37"/>
      <c r="F170" s="37"/>
      <c r="G170" s="37"/>
      <c r="H170" s="37"/>
      <c r="I170" s="11"/>
      <c r="J170" s="37"/>
      <c r="K170" s="37"/>
      <c r="L170" s="37"/>
      <c r="M170" s="37"/>
      <c r="N170" s="37"/>
      <c r="O170" s="37"/>
      <c r="P170" s="37"/>
      <c r="Q170" s="37"/>
      <c r="R170" s="37"/>
      <c r="S170" s="37"/>
      <c r="T170" s="37"/>
      <c r="U170" s="37"/>
      <c r="V170" s="37"/>
      <c r="W170" s="37"/>
      <c r="X170" s="37"/>
      <c r="Y170" s="37"/>
      <c r="Z170" s="37"/>
    </row>
    <row r="171" spans="2:26" ht="14.25" customHeight="1" x14ac:dyDescent="0.2">
      <c r="B171" s="11"/>
      <c r="C171" s="37"/>
      <c r="E171" s="37"/>
      <c r="F171" s="37"/>
      <c r="G171" s="37"/>
      <c r="H171" s="37"/>
      <c r="I171" s="11"/>
      <c r="J171" s="37"/>
      <c r="K171" s="37"/>
      <c r="L171" s="37"/>
      <c r="M171" s="37"/>
      <c r="N171" s="37"/>
      <c r="O171" s="37"/>
      <c r="P171" s="37"/>
      <c r="Q171" s="37"/>
      <c r="R171" s="37"/>
      <c r="S171" s="37"/>
      <c r="T171" s="37"/>
      <c r="U171" s="37"/>
      <c r="V171" s="37"/>
      <c r="W171" s="37"/>
      <c r="X171" s="37"/>
      <c r="Y171" s="37"/>
      <c r="Z171" s="37"/>
    </row>
    <row r="172" spans="2:26" ht="14.25" customHeight="1" x14ac:dyDescent="0.2">
      <c r="B172" s="11"/>
      <c r="C172" s="37"/>
      <c r="E172" s="37"/>
      <c r="F172" s="37"/>
      <c r="G172" s="37"/>
      <c r="H172" s="37"/>
      <c r="I172" s="11"/>
      <c r="J172" s="37"/>
      <c r="K172" s="37"/>
      <c r="L172" s="37"/>
      <c r="M172" s="37"/>
      <c r="N172" s="37"/>
      <c r="O172" s="37"/>
      <c r="P172" s="37"/>
      <c r="Q172" s="37"/>
      <c r="R172" s="37"/>
      <c r="S172" s="37"/>
      <c r="T172" s="37"/>
      <c r="U172" s="37"/>
      <c r="V172" s="37"/>
      <c r="W172" s="37"/>
      <c r="X172" s="37"/>
      <c r="Y172" s="37"/>
      <c r="Z172" s="37"/>
    </row>
    <row r="173" spans="2:26" ht="14.25" customHeight="1" x14ac:dyDescent="0.2">
      <c r="B173" s="11"/>
      <c r="C173" s="37"/>
      <c r="E173" s="37"/>
      <c r="F173" s="37"/>
      <c r="G173" s="37"/>
      <c r="H173" s="37"/>
      <c r="I173" s="11"/>
      <c r="J173" s="37"/>
      <c r="K173" s="37"/>
      <c r="L173" s="37"/>
      <c r="M173" s="37"/>
      <c r="N173" s="37"/>
      <c r="O173" s="37"/>
      <c r="P173" s="37"/>
      <c r="Q173" s="37"/>
      <c r="R173" s="37"/>
      <c r="S173" s="37"/>
      <c r="T173" s="37"/>
      <c r="U173" s="37"/>
      <c r="V173" s="37"/>
      <c r="W173" s="37"/>
      <c r="X173" s="37"/>
      <c r="Y173" s="37"/>
      <c r="Z173" s="37"/>
    </row>
    <row r="174" spans="2:26" ht="14.25" customHeight="1" x14ac:dyDescent="0.2">
      <c r="B174" s="11"/>
      <c r="C174" s="37"/>
      <c r="E174" s="37"/>
      <c r="F174" s="37"/>
      <c r="G174" s="37"/>
      <c r="H174" s="37"/>
      <c r="I174" s="11"/>
      <c r="J174" s="37"/>
      <c r="K174" s="37"/>
      <c r="L174" s="37"/>
      <c r="M174" s="37"/>
      <c r="N174" s="37"/>
      <c r="O174" s="37"/>
      <c r="P174" s="37"/>
      <c r="Q174" s="37"/>
      <c r="R174" s="37"/>
      <c r="S174" s="37"/>
      <c r="T174" s="37"/>
      <c r="U174" s="37"/>
      <c r="V174" s="37"/>
      <c r="W174" s="37"/>
      <c r="X174" s="37"/>
      <c r="Y174" s="37"/>
      <c r="Z174" s="37"/>
    </row>
    <row r="175" spans="2:26" ht="14.25" customHeight="1" x14ac:dyDescent="0.2">
      <c r="B175" s="11"/>
      <c r="C175" s="37"/>
      <c r="E175" s="37"/>
      <c r="F175" s="37"/>
      <c r="G175" s="37"/>
      <c r="H175" s="37"/>
      <c r="I175" s="11"/>
      <c r="J175" s="37"/>
      <c r="K175" s="37"/>
      <c r="L175" s="37"/>
      <c r="M175" s="37"/>
      <c r="N175" s="37"/>
      <c r="O175" s="37"/>
      <c r="P175" s="37"/>
      <c r="Q175" s="37"/>
      <c r="R175" s="37"/>
      <c r="S175" s="37"/>
      <c r="T175" s="37"/>
      <c r="U175" s="37"/>
      <c r="V175" s="37"/>
      <c r="W175" s="37"/>
      <c r="X175" s="37"/>
      <c r="Y175" s="37"/>
      <c r="Z175" s="37"/>
    </row>
    <row r="176" spans="2:26" ht="14.25" customHeight="1" x14ac:dyDescent="0.2">
      <c r="B176" s="11"/>
      <c r="C176" s="37"/>
      <c r="E176" s="37"/>
      <c r="F176" s="37"/>
      <c r="G176" s="37"/>
      <c r="H176" s="37"/>
      <c r="I176" s="11"/>
      <c r="J176" s="37"/>
      <c r="K176" s="37"/>
      <c r="L176" s="37"/>
      <c r="M176" s="37"/>
      <c r="N176" s="37"/>
      <c r="O176" s="37"/>
      <c r="P176" s="37"/>
      <c r="Q176" s="37"/>
      <c r="R176" s="37"/>
      <c r="S176" s="37"/>
      <c r="T176" s="37"/>
      <c r="U176" s="37"/>
      <c r="V176" s="37"/>
      <c r="W176" s="37"/>
      <c r="X176" s="37"/>
      <c r="Y176" s="37"/>
      <c r="Z176" s="37"/>
    </row>
    <row r="177" spans="2:26" ht="14.25" customHeight="1" x14ac:dyDescent="0.2">
      <c r="B177" s="11"/>
      <c r="C177" s="37"/>
      <c r="E177" s="37"/>
      <c r="F177" s="37"/>
      <c r="G177" s="37"/>
      <c r="H177" s="37"/>
      <c r="I177" s="11"/>
      <c r="J177" s="37"/>
      <c r="K177" s="37"/>
      <c r="L177" s="37"/>
      <c r="M177" s="37"/>
      <c r="N177" s="37"/>
      <c r="O177" s="37"/>
      <c r="P177" s="37"/>
      <c r="Q177" s="37"/>
      <c r="R177" s="37"/>
      <c r="S177" s="37"/>
      <c r="T177" s="37"/>
      <c r="U177" s="37"/>
      <c r="V177" s="37"/>
      <c r="W177" s="37"/>
      <c r="X177" s="37"/>
      <c r="Y177" s="37"/>
      <c r="Z177" s="37"/>
    </row>
    <row r="178" spans="2:26" ht="14.25" customHeight="1" x14ac:dyDescent="0.2">
      <c r="B178" s="11"/>
      <c r="C178" s="37"/>
      <c r="E178" s="37"/>
      <c r="F178" s="37"/>
      <c r="G178" s="37"/>
      <c r="H178" s="37"/>
      <c r="I178" s="11"/>
      <c r="J178" s="37"/>
      <c r="K178" s="37"/>
      <c r="L178" s="37"/>
      <c r="M178" s="37"/>
      <c r="N178" s="37"/>
      <c r="O178" s="37"/>
      <c r="P178" s="37"/>
      <c r="Q178" s="37"/>
      <c r="R178" s="37"/>
      <c r="S178" s="37"/>
      <c r="T178" s="37"/>
      <c r="U178" s="37"/>
      <c r="V178" s="37"/>
      <c r="W178" s="37"/>
      <c r="X178" s="37"/>
      <c r="Y178" s="37"/>
      <c r="Z178" s="37"/>
    </row>
    <row r="179" spans="2:26" ht="14.25" customHeight="1" x14ac:dyDescent="0.2">
      <c r="B179" s="11"/>
      <c r="C179" s="37"/>
      <c r="E179" s="37"/>
      <c r="F179" s="37"/>
      <c r="G179" s="37"/>
      <c r="H179" s="37"/>
      <c r="I179" s="11"/>
      <c r="J179" s="37"/>
      <c r="K179" s="37"/>
      <c r="L179" s="37"/>
      <c r="M179" s="37"/>
      <c r="N179" s="37"/>
      <c r="O179" s="37"/>
      <c r="P179" s="37"/>
      <c r="Q179" s="37"/>
      <c r="R179" s="37"/>
      <c r="S179" s="37"/>
      <c r="T179" s="37"/>
      <c r="U179" s="37"/>
      <c r="V179" s="37"/>
      <c r="W179" s="37"/>
      <c r="X179" s="37"/>
      <c r="Y179" s="37"/>
      <c r="Z179" s="37"/>
    </row>
    <row r="180" spans="2:26" ht="14.25" customHeight="1" x14ac:dyDescent="0.2">
      <c r="B180" s="11"/>
      <c r="C180" s="37"/>
      <c r="E180" s="37"/>
      <c r="F180" s="37"/>
      <c r="G180" s="37"/>
      <c r="H180" s="37"/>
      <c r="I180" s="11"/>
      <c r="J180" s="37"/>
      <c r="K180" s="37"/>
      <c r="L180" s="37"/>
      <c r="M180" s="37"/>
      <c r="N180" s="37"/>
      <c r="O180" s="37"/>
      <c r="P180" s="37"/>
      <c r="Q180" s="37"/>
      <c r="R180" s="37"/>
      <c r="S180" s="37"/>
      <c r="T180" s="37"/>
      <c r="U180" s="37"/>
      <c r="V180" s="37"/>
      <c r="W180" s="37"/>
      <c r="X180" s="37"/>
      <c r="Y180" s="37"/>
      <c r="Z180" s="37"/>
    </row>
    <row r="181" spans="2:26" ht="14.25" customHeight="1" x14ac:dyDescent="0.2">
      <c r="B181" s="11"/>
      <c r="C181" s="37"/>
      <c r="E181" s="37"/>
      <c r="F181" s="37"/>
      <c r="G181" s="37"/>
      <c r="H181" s="37"/>
      <c r="I181" s="11"/>
      <c r="J181" s="37"/>
      <c r="K181" s="37"/>
      <c r="L181" s="37"/>
      <c r="M181" s="37"/>
      <c r="N181" s="37"/>
      <c r="O181" s="37"/>
      <c r="P181" s="37"/>
      <c r="Q181" s="37"/>
      <c r="R181" s="37"/>
      <c r="S181" s="37"/>
      <c r="T181" s="37"/>
      <c r="U181" s="37"/>
      <c r="V181" s="37"/>
      <c r="W181" s="37"/>
      <c r="X181" s="37"/>
      <c r="Y181" s="37"/>
      <c r="Z181" s="37"/>
    </row>
    <row r="182" spans="2:26" ht="14.25" customHeight="1" x14ac:dyDescent="0.2">
      <c r="B182" s="11"/>
      <c r="C182" s="37"/>
      <c r="E182" s="37"/>
      <c r="F182" s="37"/>
      <c r="G182" s="37"/>
      <c r="H182" s="37"/>
      <c r="I182" s="11"/>
      <c r="J182" s="37"/>
      <c r="K182" s="37"/>
      <c r="L182" s="37"/>
      <c r="M182" s="37"/>
      <c r="N182" s="37"/>
      <c r="O182" s="37"/>
      <c r="P182" s="37"/>
      <c r="Q182" s="37"/>
      <c r="R182" s="37"/>
      <c r="S182" s="37"/>
      <c r="T182" s="37"/>
      <c r="U182" s="37"/>
      <c r="V182" s="37"/>
      <c r="W182" s="37"/>
      <c r="X182" s="37"/>
      <c r="Y182" s="37"/>
      <c r="Z182" s="37"/>
    </row>
    <row r="183" spans="2:26" ht="14.25" customHeight="1" x14ac:dyDescent="0.2">
      <c r="B183" s="11"/>
      <c r="C183" s="37"/>
      <c r="E183" s="37"/>
      <c r="F183" s="37"/>
      <c r="G183" s="37"/>
      <c r="H183" s="37"/>
      <c r="I183" s="11"/>
      <c r="J183" s="37"/>
      <c r="K183" s="37"/>
      <c r="L183" s="37"/>
      <c r="M183" s="37"/>
      <c r="N183" s="37"/>
      <c r="O183" s="37"/>
      <c r="P183" s="37"/>
      <c r="Q183" s="37"/>
      <c r="R183" s="37"/>
      <c r="S183" s="37"/>
      <c r="T183" s="37"/>
      <c r="U183" s="37"/>
      <c r="V183" s="37"/>
      <c r="W183" s="37"/>
      <c r="X183" s="37"/>
      <c r="Y183" s="37"/>
      <c r="Z183" s="37"/>
    </row>
    <row r="184" spans="2:26" ht="14.25" customHeight="1" x14ac:dyDescent="0.2">
      <c r="B184" s="11"/>
      <c r="C184" s="37"/>
      <c r="E184" s="37"/>
      <c r="F184" s="37"/>
      <c r="G184" s="37"/>
      <c r="H184" s="37"/>
      <c r="I184" s="11"/>
      <c r="J184" s="37"/>
      <c r="K184" s="37"/>
      <c r="L184" s="37"/>
      <c r="M184" s="37"/>
      <c r="N184" s="37"/>
      <c r="O184" s="37"/>
      <c r="P184" s="37"/>
      <c r="Q184" s="37"/>
      <c r="R184" s="37"/>
      <c r="S184" s="37"/>
      <c r="T184" s="37"/>
      <c r="U184" s="37"/>
      <c r="V184" s="37"/>
      <c r="W184" s="37"/>
      <c r="X184" s="37"/>
      <c r="Y184" s="37"/>
      <c r="Z184" s="37"/>
    </row>
    <row r="185" spans="2:26" ht="14.25" customHeight="1" x14ac:dyDescent="0.2">
      <c r="B185" s="11"/>
      <c r="C185" s="37"/>
      <c r="E185" s="37"/>
      <c r="F185" s="37"/>
      <c r="G185" s="37"/>
      <c r="H185" s="37"/>
      <c r="I185" s="11"/>
      <c r="J185" s="37"/>
      <c r="K185" s="37"/>
      <c r="L185" s="37"/>
      <c r="M185" s="37"/>
      <c r="N185" s="37"/>
      <c r="O185" s="37"/>
      <c r="P185" s="37"/>
      <c r="Q185" s="37"/>
      <c r="R185" s="37"/>
      <c r="S185" s="37"/>
      <c r="T185" s="37"/>
      <c r="U185" s="37"/>
      <c r="V185" s="37"/>
      <c r="W185" s="37"/>
      <c r="X185" s="37"/>
      <c r="Y185" s="37"/>
      <c r="Z185" s="37"/>
    </row>
    <row r="186" spans="2:26" ht="14.25" customHeight="1" x14ac:dyDescent="0.2">
      <c r="B186" s="11"/>
      <c r="C186" s="37"/>
      <c r="E186" s="37"/>
      <c r="F186" s="37"/>
      <c r="G186" s="37"/>
      <c r="H186" s="37"/>
      <c r="I186" s="11"/>
      <c r="J186" s="37"/>
      <c r="K186" s="37"/>
      <c r="L186" s="37"/>
      <c r="M186" s="37"/>
      <c r="N186" s="37"/>
      <c r="O186" s="37"/>
      <c r="P186" s="37"/>
      <c r="Q186" s="37"/>
      <c r="R186" s="37"/>
      <c r="S186" s="37"/>
      <c r="T186" s="37"/>
      <c r="U186" s="37"/>
      <c r="V186" s="37"/>
      <c r="W186" s="37"/>
      <c r="X186" s="37"/>
      <c r="Y186" s="37"/>
      <c r="Z186" s="37"/>
    </row>
    <row r="187" spans="2:26" ht="14.25" customHeight="1" x14ac:dyDescent="0.2">
      <c r="B187" s="11"/>
      <c r="C187" s="37"/>
      <c r="E187" s="37"/>
      <c r="F187" s="37"/>
      <c r="G187" s="37"/>
      <c r="H187" s="37"/>
      <c r="I187" s="11"/>
      <c r="J187" s="37"/>
      <c r="K187" s="37"/>
      <c r="L187" s="37"/>
      <c r="M187" s="37"/>
      <c r="N187" s="37"/>
      <c r="O187" s="37"/>
      <c r="P187" s="37"/>
      <c r="Q187" s="37"/>
      <c r="R187" s="37"/>
      <c r="S187" s="37"/>
      <c r="T187" s="37"/>
      <c r="U187" s="37"/>
      <c r="V187" s="37"/>
      <c r="W187" s="37"/>
      <c r="X187" s="37"/>
      <c r="Y187" s="37"/>
      <c r="Z187" s="37"/>
    </row>
    <row r="188" spans="2:26" ht="14.25" customHeight="1" x14ac:dyDescent="0.2">
      <c r="B188" s="11"/>
      <c r="C188" s="37"/>
      <c r="E188" s="37"/>
      <c r="F188" s="37"/>
      <c r="G188" s="37"/>
      <c r="H188" s="37"/>
      <c r="I188" s="11"/>
      <c r="J188" s="37"/>
      <c r="K188" s="37"/>
      <c r="L188" s="37"/>
      <c r="M188" s="37"/>
      <c r="N188" s="37"/>
      <c r="O188" s="37"/>
      <c r="P188" s="37"/>
      <c r="Q188" s="37"/>
      <c r="R188" s="37"/>
      <c r="S188" s="37"/>
      <c r="T188" s="37"/>
      <c r="U188" s="37"/>
      <c r="V188" s="37"/>
      <c r="W188" s="37"/>
      <c r="X188" s="37"/>
      <c r="Y188" s="37"/>
      <c r="Z188" s="37"/>
    </row>
    <row r="189" spans="2:26" ht="14.25" customHeight="1" x14ac:dyDescent="0.2">
      <c r="B189" s="11"/>
      <c r="C189" s="37"/>
      <c r="E189" s="37"/>
      <c r="F189" s="37"/>
      <c r="G189" s="37"/>
      <c r="H189" s="37"/>
      <c r="I189" s="11"/>
      <c r="J189" s="37"/>
      <c r="K189" s="37"/>
      <c r="L189" s="37"/>
      <c r="M189" s="37"/>
      <c r="N189" s="37"/>
      <c r="O189" s="37"/>
      <c r="P189" s="37"/>
      <c r="Q189" s="37"/>
      <c r="R189" s="37"/>
      <c r="S189" s="37"/>
      <c r="T189" s="37"/>
      <c r="U189" s="37"/>
      <c r="V189" s="37"/>
      <c r="W189" s="37"/>
      <c r="X189" s="37"/>
      <c r="Y189" s="37"/>
      <c r="Z189" s="37"/>
    </row>
    <row r="190" spans="2:26" ht="14.25" customHeight="1" x14ac:dyDescent="0.2">
      <c r="B190" s="11"/>
      <c r="C190" s="37"/>
      <c r="E190" s="37"/>
      <c r="F190" s="37"/>
      <c r="G190" s="37"/>
      <c r="H190" s="37"/>
      <c r="I190" s="11"/>
      <c r="J190" s="37"/>
      <c r="K190" s="37"/>
      <c r="L190" s="37"/>
      <c r="M190" s="37"/>
      <c r="N190" s="37"/>
      <c r="O190" s="37"/>
      <c r="P190" s="37"/>
      <c r="Q190" s="37"/>
      <c r="R190" s="37"/>
      <c r="S190" s="37"/>
      <c r="T190" s="37"/>
      <c r="U190" s="37"/>
      <c r="V190" s="37"/>
      <c r="W190" s="37"/>
      <c r="X190" s="37"/>
      <c r="Y190" s="37"/>
      <c r="Z190" s="37"/>
    </row>
    <row r="191" spans="2:26" ht="14.25" customHeight="1" x14ac:dyDescent="0.2">
      <c r="B191" s="11"/>
      <c r="C191" s="37"/>
      <c r="E191" s="37"/>
      <c r="F191" s="37"/>
      <c r="G191" s="37"/>
      <c r="H191" s="37"/>
      <c r="I191" s="11"/>
      <c r="J191" s="37"/>
      <c r="K191" s="37"/>
      <c r="L191" s="37"/>
      <c r="M191" s="37"/>
      <c r="N191" s="37"/>
      <c r="O191" s="37"/>
      <c r="P191" s="37"/>
      <c r="Q191" s="37"/>
      <c r="R191" s="37"/>
      <c r="S191" s="37"/>
      <c r="T191" s="37"/>
      <c r="U191" s="37"/>
      <c r="V191" s="37"/>
      <c r="W191" s="37"/>
      <c r="X191" s="37"/>
      <c r="Y191" s="37"/>
      <c r="Z191" s="37"/>
    </row>
    <row r="192" spans="2:26" ht="14.25" customHeight="1" x14ac:dyDescent="0.2">
      <c r="B192" s="11"/>
      <c r="C192" s="37"/>
      <c r="E192" s="37"/>
      <c r="F192" s="37"/>
      <c r="G192" s="37"/>
      <c r="H192" s="37"/>
      <c r="I192" s="11"/>
      <c r="J192" s="37"/>
      <c r="K192" s="37"/>
      <c r="L192" s="37"/>
      <c r="M192" s="37"/>
      <c r="N192" s="37"/>
      <c r="O192" s="37"/>
      <c r="P192" s="37"/>
      <c r="Q192" s="37"/>
      <c r="R192" s="37"/>
      <c r="S192" s="37"/>
      <c r="T192" s="37"/>
      <c r="U192" s="37"/>
      <c r="V192" s="37"/>
      <c r="W192" s="37"/>
      <c r="X192" s="37"/>
      <c r="Y192" s="37"/>
      <c r="Z192" s="37"/>
    </row>
    <row r="193" spans="2:26" ht="14.25" customHeight="1" x14ac:dyDescent="0.2">
      <c r="B193" s="11"/>
      <c r="C193" s="37"/>
      <c r="E193" s="37"/>
      <c r="F193" s="37"/>
      <c r="G193" s="37"/>
      <c r="H193" s="37"/>
      <c r="I193" s="11"/>
      <c r="J193" s="37"/>
      <c r="K193" s="37"/>
      <c r="L193" s="37"/>
      <c r="M193" s="37"/>
      <c r="N193" s="37"/>
      <c r="O193" s="37"/>
      <c r="P193" s="37"/>
      <c r="Q193" s="37"/>
      <c r="R193" s="37"/>
      <c r="S193" s="37"/>
      <c r="T193" s="37"/>
      <c r="U193" s="37"/>
      <c r="V193" s="37"/>
      <c r="W193" s="37"/>
      <c r="X193" s="37"/>
      <c r="Y193" s="37"/>
      <c r="Z193" s="37"/>
    </row>
    <row r="194" spans="2:26" ht="14.25" customHeight="1" x14ac:dyDescent="0.2">
      <c r="B194" s="11"/>
      <c r="C194" s="37"/>
      <c r="E194" s="37"/>
      <c r="F194" s="37"/>
      <c r="G194" s="37"/>
      <c r="H194" s="37"/>
      <c r="I194" s="11"/>
      <c r="J194" s="37"/>
      <c r="K194" s="37"/>
      <c r="L194" s="37"/>
      <c r="M194" s="37"/>
      <c r="N194" s="37"/>
      <c r="O194" s="37"/>
      <c r="P194" s="37"/>
      <c r="Q194" s="37"/>
      <c r="R194" s="37"/>
      <c r="S194" s="37"/>
      <c r="T194" s="37"/>
      <c r="U194" s="37"/>
      <c r="V194" s="37"/>
      <c r="W194" s="37"/>
      <c r="X194" s="37"/>
      <c r="Y194" s="37"/>
      <c r="Z194" s="37"/>
    </row>
    <row r="195" spans="2:26" ht="14.25" customHeight="1" x14ac:dyDescent="0.2">
      <c r="B195" s="11"/>
      <c r="C195" s="37"/>
      <c r="E195" s="37"/>
      <c r="F195" s="37"/>
      <c r="G195" s="37"/>
      <c r="H195" s="37"/>
      <c r="I195" s="11"/>
      <c r="J195" s="37"/>
      <c r="K195" s="37"/>
      <c r="L195" s="37"/>
      <c r="M195" s="37"/>
      <c r="N195" s="37"/>
      <c r="O195" s="37"/>
      <c r="P195" s="37"/>
      <c r="Q195" s="37"/>
      <c r="R195" s="37"/>
      <c r="S195" s="37"/>
      <c r="T195" s="37"/>
      <c r="U195" s="37"/>
      <c r="V195" s="37"/>
      <c r="W195" s="37"/>
      <c r="X195" s="37"/>
      <c r="Y195" s="37"/>
      <c r="Z195" s="37"/>
    </row>
    <row r="196" spans="2:26" ht="14.25" customHeight="1" x14ac:dyDescent="0.2">
      <c r="B196" s="11"/>
      <c r="C196" s="37"/>
      <c r="E196" s="37"/>
      <c r="F196" s="37"/>
      <c r="G196" s="37"/>
      <c r="H196" s="37"/>
      <c r="I196" s="11"/>
      <c r="J196" s="37"/>
      <c r="K196" s="37"/>
      <c r="L196" s="37"/>
      <c r="M196" s="37"/>
      <c r="N196" s="37"/>
      <c r="O196" s="37"/>
      <c r="P196" s="37"/>
      <c r="Q196" s="37"/>
      <c r="R196" s="37"/>
      <c r="S196" s="37"/>
      <c r="T196" s="37"/>
      <c r="U196" s="37"/>
      <c r="V196" s="37"/>
      <c r="W196" s="37"/>
      <c r="X196" s="37"/>
      <c r="Y196" s="37"/>
      <c r="Z196" s="37"/>
    </row>
    <row r="197" spans="2:26" ht="14.25" customHeight="1" x14ac:dyDescent="0.2">
      <c r="B197" s="11"/>
      <c r="C197" s="37"/>
      <c r="E197" s="37"/>
      <c r="F197" s="37"/>
      <c r="G197" s="37"/>
      <c r="H197" s="37"/>
      <c r="I197" s="11"/>
      <c r="J197" s="37"/>
      <c r="K197" s="37"/>
      <c r="L197" s="37"/>
      <c r="M197" s="37"/>
      <c r="N197" s="37"/>
      <c r="O197" s="37"/>
      <c r="P197" s="37"/>
      <c r="Q197" s="37"/>
      <c r="R197" s="37"/>
      <c r="S197" s="37"/>
      <c r="T197" s="37"/>
      <c r="U197" s="37"/>
      <c r="V197" s="37"/>
      <c r="W197" s="37"/>
      <c r="X197" s="37"/>
      <c r="Y197" s="37"/>
      <c r="Z197" s="37"/>
    </row>
    <row r="198" spans="2:26" ht="14.25" customHeight="1" x14ac:dyDescent="0.2">
      <c r="B198" s="11"/>
      <c r="C198" s="37"/>
      <c r="E198" s="37"/>
      <c r="F198" s="37"/>
      <c r="G198" s="37"/>
      <c r="H198" s="37"/>
      <c r="I198" s="11"/>
      <c r="J198" s="37"/>
      <c r="K198" s="37"/>
      <c r="L198" s="37"/>
      <c r="M198" s="37"/>
      <c r="N198" s="37"/>
      <c r="O198" s="37"/>
      <c r="P198" s="37"/>
      <c r="Q198" s="37"/>
      <c r="R198" s="37"/>
      <c r="S198" s="37"/>
      <c r="T198" s="37"/>
      <c r="U198" s="37"/>
      <c r="V198" s="37"/>
      <c r="W198" s="37"/>
      <c r="X198" s="37"/>
      <c r="Y198" s="37"/>
      <c r="Z198" s="37"/>
    </row>
    <row r="199" spans="2:26" ht="14.25" customHeight="1" x14ac:dyDescent="0.2">
      <c r="B199" s="11"/>
      <c r="C199" s="37"/>
      <c r="E199" s="37"/>
      <c r="F199" s="37"/>
      <c r="G199" s="37"/>
      <c r="H199" s="37"/>
      <c r="I199" s="11"/>
      <c r="J199" s="37"/>
      <c r="K199" s="37"/>
      <c r="L199" s="37"/>
      <c r="M199" s="37"/>
      <c r="N199" s="37"/>
      <c r="O199" s="37"/>
      <c r="P199" s="37"/>
      <c r="Q199" s="37"/>
      <c r="R199" s="37"/>
      <c r="S199" s="37"/>
      <c r="T199" s="37"/>
      <c r="U199" s="37"/>
      <c r="V199" s="37"/>
      <c r="W199" s="37"/>
      <c r="X199" s="37"/>
      <c r="Y199" s="37"/>
      <c r="Z199" s="37"/>
    </row>
    <row r="200" spans="2:26" ht="14.25" customHeight="1" x14ac:dyDescent="0.2">
      <c r="B200" s="11"/>
      <c r="C200" s="37"/>
      <c r="E200" s="37"/>
      <c r="F200" s="37"/>
      <c r="G200" s="37"/>
      <c r="H200" s="37"/>
      <c r="I200" s="11"/>
      <c r="J200" s="37"/>
      <c r="K200" s="37"/>
      <c r="L200" s="37"/>
      <c r="M200" s="37"/>
      <c r="N200" s="37"/>
      <c r="O200" s="37"/>
      <c r="P200" s="37"/>
      <c r="Q200" s="37"/>
      <c r="R200" s="37"/>
      <c r="S200" s="37"/>
      <c r="T200" s="37"/>
      <c r="U200" s="37"/>
      <c r="V200" s="37"/>
      <c r="W200" s="37"/>
      <c r="X200" s="37"/>
      <c r="Y200" s="37"/>
      <c r="Z200" s="37"/>
    </row>
    <row r="201" spans="2:26" ht="14.25" customHeight="1" x14ac:dyDescent="0.2">
      <c r="B201" s="11"/>
      <c r="C201" s="37"/>
      <c r="E201" s="37"/>
      <c r="F201" s="37"/>
      <c r="G201" s="37"/>
      <c r="H201" s="37"/>
      <c r="I201" s="11"/>
      <c r="J201" s="37"/>
      <c r="K201" s="37"/>
      <c r="L201" s="37"/>
      <c r="M201" s="37"/>
      <c r="N201" s="37"/>
      <c r="O201" s="37"/>
      <c r="P201" s="37"/>
      <c r="Q201" s="37"/>
      <c r="R201" s="37"/>
      <c r="S201" s="37"/>
      <c r="T201" s="37"/>
      <c r="U201" s="37"/>
      <c r="V201" s="37"/>
      <c r="W201" s="37"/>
      <c r="X201" s="37"/>
      <c r="Y201" s="37"/>
      <c r="Z201" s="37"/>
    </row>
    <row r="202" spans="2:26" ht="14.25" customHeight="1" x14ac:dyDescent="0.2">
      <c r="B202" s="11"/>
      <c r="C202" s="37"/>
      <c r="E202" s="37"/>
      <c r="F202" s="37"/>
      <c r="G202" s="37"/>
      <c r="H202" s="37"/>
      <c r="I202" s="11"/>
      <c r="J202" s="37"/>
      <c r="K202" s="37"/>
      <c r="L202" s="37"/>
      <c r="M202" s="37"/>
      <c r="N202" s="37"/>
      <c r="O202" s="37"/>
      <c r="P202" s="37"/>
      <c r="Q202" s="37"/>
      <c r="R202" s="37"/>
      <c r="S202" s="37"/>
      <c r="T202" s="37"/>
      <c r="U202" s="37"/>
      <c r="V202" s="37"/>
      <c r="W202" s="37"/>
      <c r="X202" s="37"/>
      <c r="Y202" s="37"/>
      <c r="Z202" s="37"/>
    </row>
    <row r="203" spans="2:26" ht="14.25" customHeight="1" x14ac:dyDescent="0.2">
      <c r="B203" s="11"/>
      <c r="C203" s="37"/>
      <c r="E203" s="37"/>
      <c r="F203" s="37"/>
      <c r="G203" s="37"/>
      <c r="H203" s="37"/>
      <c r="I203" s="11"/>
      <c r="J203" s="37"/>
      <c r="K203" s="37"/>
      <c r="L203" s="37"/>
      <c r="M203" s="37"/>
      <c r="N203" s="37"/>
      <c r="O203" s="37"/>
      <c r="P203" s="37"/>
      <c r="Q203" s="37"/>
      <c r="R203" s="37"/>
      <c r="S203" s="37"/>
      <c r="T203" s="37"/>
      <c r="U203" s="37"/>
      <c r="V203" s="37"/>
      <c r="W203" s="37"/>
      <c r="X203" s="37"/>
      <c r="Y203" s="37"/>
      <c r="Z203" s="37"/>
    </row>
    <row r="204" spans="2:26" ht="14.25" customHeight="1" x14ac:dyDescent="0.2">
      <c r="B204" s="11"/>
      <c r="C204" s="37"/>
      <c r="E204" s="37"/>
      <c r="F204" s="37"/>
      <c r="G204" s="37"/>
      <c r="H204" s="37"/>
      <c r="I204" s="11"/>
      <c r="J204" s="37"/>
      <c r="K204" s="37"/>
      <c r="L204" s="37"/>
      <c r="M204" s="37"/>
      <c r="N204" s="37"/>
      <c r="O204" s="37"/>
      <c r="P204" s="37"/>
      <c r="Q204" s="37"/>
      <c r="R204" s="37"/>
      <c r="S204" s="37"/>
      <c r="T204" s="37"/>
      <c r="U204" s="37"/>
      <c r="V204" s="37"/>
      <c r="W204" s="37"/>
      <c r="X204" s="37"/>
      <c r="Y204" s="37"/>
      <c r="Z204" s="37"/>
    </row>
    <row r="205" spans="2:26" ht="14.25" customHeight="1" x14ac:dyDescent="0.2">
      <c r="B205" s="11"/>
      <c r="C205" s="37"/>
      <c r="E205" s="37"/>
      <c r="F205" s="37"/>
      <c r="G205" s="37"/>
      <c r="H205" s="37"/>
      <c r="I205" s="11"/>
      <c r="J205" s="37"/>
      <c r="K205" s="37"/>
      <c r="L205" s="37"/>
      <c r="M205" s="37"/>
      <c r="N205" s="37"/>
      <c r="O205" s="37"/>
      <c r="P205" s="37"/>
      <c r="Q205" s="37"/>
      <c r="R205" s="37"/>
      <c r="S205" s="37"/>
      <c r="T205" s="37"/>
      <c r="U205" s="37"/>
      <c r="V205" s="37"/>
      <c r="W205" s="37"/>
      <c r="X205" s="37"/>
      <c r="Y205" s="37"/>
      <c r="Z205" s="37"/>
    </row>
    <row r="206" spans="2:26" ht="14.25" customHeight="1" x14ac:dyDescent="0.2">
      <c r="B206" s="11"/>
      <c r="C206" s="37"/>
      <c r="E206" s="37"/>
      <c r="F206" s="37"/>
      <c r="G206" s="37"/>
      <c r="H206" s="37"/>
      <c r="I206" s="11"/>
      <c r="J206" s="37"/>
      <c r="K206" s="37"/>
      <c r="L206" s="37"/>
      <c r="M206" s="37"/>
      <c r="N206" s="37"/>
      <c r="O206" s="37"/>
      <c r="P206" s="37"/>
      <c r="Q206" s="37"/>
      <c r="R206" s="37"/>
      <c r="S206" s="37"/>
      <c r="T206" s="37"/>
      <c r="U206" s="37"/>
      <c r="V206" s="37"/>
      <c r="W206" s="37"/>
      <c r="X206" s="37"/>
      <c r="Y206" s="37"/>
      <c r="Z206" s="37"/>
    </row>
    <row r="207" spans="2:26" ht="14.25" customHeight="1" x14ac:dyDescent="0.2">
      <c r="B207" s="11"/>
      <c r="C207" s="37"/>
      <c r="E207" s="37"/>
      <c r="F207" s="37"/>
      <c r="G207" s="37"/>
      <c r="H207" s="37"/>
      <c r="I207" s="11"/>
      <c r="J207" s="37"/>
      <c r="K207" s="37"/>
      <c r="L207" s="37"/>
      <c r="M207" s="37"/>
      <c r="N207" s="37"/>
      <c r="O207" s="37"/>
      <c r="P207" s="37"/>
      <c r="Q207" s="37"/>
      <c r="R207" s="37"/>
      <c r="S207" s="37"/>
      <c r="T207" s="37"/>
      <c r="U207" s="37"/>
      <c r="V207" s="37"/>
      <c r="W207" s="37"/>
      <c r="X207" s="37"/>
      <c r="Y207" s="37"/>
      <c r="Z207" s="37"/>
    </row>
    <row r="208" spans="2:26" ht="14.25" customHeight="1" x14ac:dyDescent="0.2">
      <c r="B208" s="11"/>
      <c r="C208" s="37"/>
      <c r="E208" s="37"/>
      <c r="F208" s="37"/>
      <c r="G208" s="37"/>
      <c r="H208" s="37"/>
      <c r="I208" s="11"/>
      <c r="J208" s="37"/>
      <c r="K208" s="37"/>
      <c r="L208" s="37"/>
      <c r="M208" s="37"/>
      <c r="N208" s="37"/>
      <c r="O208" s="37"/>
      <c r="P208" s="37"/>
      <c r="Q208" s="37"/>
      <c r="R208" s="37"/>
      <c r="S208" s="37"/>
      <c r="T208" s="37"/>
      <c r="U208" s="37"/>
      <c r="V208" s="37"/>
      <c r="W208" s="37"/>
      <c r="X208" s="37"/>
      <c r="Y208" s="37"/>
      <c r="Z208" s="37"/>
    </row>
    <row r="209" spans="2:26" ht="14.25" customHeight="1" x14ac:dyDescent="0.2">
      <c r="B209" s="11"/>
      <c r="C209" s="37"/>
      <c r="E209" s="37"/>
      <c r="F209" s="37"/>
      <c r="G209" s="37"/>
      <c r="H209" s="37"/>
      <c r="I209" s="11"/>
      <c r="J209" s="37"/>
      <c r="K209" s="37"/>
      <c r="L209" s="37"/>
      <c r="M209" s="37"/>
      <c r="N209" s="37"/>
      <c r="O209" s="37"/>
      <c r="P209" s="37"/>
      <c r="Q209" s="37"/>
      <c r="R209" s="37"/>
      <c r="S209" s="37"/>
      <c r="T209" s="37"/>
      <c r="U209" s="37"/>
      <c r="V209" s="37"/>
      <c r="W209" s="37"/>
      <c r="X209" s="37"/>
      <c r="Y209" s="37"/>
      <c r="Z209" s="37"/>
    </row>
    <row r="210" spans="2:26" ht="14.25" customHeight="1" x14ac:dyDescent="0.2">
      <c r="B210" s="11"/>
      <c r="C210" s="37"/>
      <c r="E210" s="37"/>
      <c r="F210" s="37"/>
      <c r="G210" s="37"/>
      <c r="H210" s="37"/>
      <c r="I210" s="11"/>
      <c r="J210" s="37"/>
      <c r="K210" s="37"/>
      <c r="L210" s="37"/>
      <c r="M210" s="37"/>
      <c r="N210" s="37"/>
      <c r="O210" s="37"/>
      <c r="P210" s="37"/>
      <c r="Q210" s="37"/>
      <c r="R210" s="37"/>
      <c r="S210" s="37"/>
      <c r="T210" s="37"/>
      <c r="U210" s="37"/>
      <c r="V210" s="37"/>
      <c r="W210" s="37"/>
      <c r="X210" s="37"/>
      <c r="Y210" s="37"/>
      <c r="Z210" s="37"/>
    </row>
    <row r="211" spans="2:26" ht="14.25" customHeight="1" x14ac:dyDescent="0.2">
      <c r="B211" s="11"/>
      <c r="C211" s="37"/>
      <c r="E211" s="37"/>
      <c r="F211" s="37"/>
      <c r="G211" s="37"/>
      <c r="H211" s="37"/>
      <c r="I211" s="11"/>
      <c r="J211" s="37"/>
      <c r="K211" s="37"/>
      <c r="L211" s="37"/>
      <c r="M211" s="37"/>
      <c r="N211" s="37"/>
      <c r="O211" s="37"/>
      <c r="P211" s="37"/>
      <c r="Q211" s="37"/>
      <c r="R211" s="37"/>
      <c r="S211" s="37"/>
      <c r="T211" s="37"/>
      <c r="U211" s="37"/>
      <c r="V211" s="37"/>
      <c r="W211" s="37"/>
      <c r="X211" s="37"/>
      <c r="Y211" s="37"/>
      <c r="Z211" s="37"/>
    </row>
    <row r="212" spans="2:26" ht="14.25" customHeight="1" x14ac:dyDescent="0.2">
      <c r="B212" s="11"/>
      <c r="C212" s="37"/>
      <c r="E212" s="37"/>
      <c r="F212" s="37"/>
      <c r="G212" s="37"/>
      <c r="H212" s="37"/>
      <c r="I212" s="11"/>
      <c r="J212" s="37"/>
      <c r="K212" s="37"/>
      <c r="L212" s="37"/>
      <c r="M212" s="37"/>
      <c r="N212" s="37"/>
      <c r="O212" s="37"/>
      <c r="P212" s="37"/>
      <c r="Q212" s="37"/>
      <c r="R212" s="37"/>
      <c r="S212" s="37"/>
      <c r="T212" s="37"/>
      <c r="U212" s="37"/>
      <c r="V212" s="37"/>
      <c r="W212" s="37"/>
      <c r="X212" s="37"/>
      <c r="Y212" s="37"/>
      <c r="Z212" s="37"/>
    </row>
    <row r="213" spans="2:26" ht="14.25" customHeight="1" x14ac:dyDescent="0.2">
      <c r="B213" s="11"/>
      <c r="C213" s="37"/>
      <c r="E213" s="37"/>
      <c r="F213" s="37"/>
      <c r="G213" s="37"/>
      <c r="H213" s="37"/>
      <c r="I213" s="11"/>
      <c r="J213" s="37"/>
      <c r="K213" s="37"/>
      <c r="L213" s="37"/>
      <c r="M213" s="37"/>
      <c r="N213" s="37"/>
      <c r="O213" s="37"/>
      <c r="P213" s="37"/>
      <c r="Q213" s="37"/>
      <c r="R213" s="37"/>
      <c r="S213" s="37"/>
      <c r="T213" s="37"/>
      <c r="U213" s="37"/>
      <c r="V213" s="37"/>
      <c r="W213" s="37"/>
      <c r="X213" s="37"/>
      <c r="Y213" s="37"/>
      <c r="Z213" s="37"/>
    </row>
    <row r="214" spans="2:26" ht="14.25" customHeight="1" x14ac:dyDescent="0.2">
      <c r="B214" s="11"/>
      <c r="C214" s="37"/>
      <c r="E214" s="37"/>
      <c r="F214" s="37"/>
      <c r="G214" s="37"/>
      <c r="H214" s="37"/>
      <c r="I214" s="11"/>
      <c r="J214" s="37"/>
      <c r="K214" s="37"/>
      <c r="L214" s="37"/>
      <c r="M214" s="37"/>
      <c r="N214" s="37"/>
      <c r="O214" s="37"/>
      <c r="P214" s="37"/>
      <c r="Q214" s="37"/>
      <c r="R214" s="37"/>
      <c r="S214" s="37"/>
      <c r="T214" s="37"/>
      <c r="U214" s="37"/>
      <c r="V214" s="37"/>
      <c r="W214" s="37"/>
      <c r="X214" s="37"/>
      <c r="Y214" s="37"/>
      <c r="Z214" s="37"/>
    </row>
    <row r="215" spans="2:26" ht="14.25" customHeight="1" x14ac:dyDescent="0.2">
      <c r="B215" s="11"/>
      <c r="C215" s="37"/>
      <c r="E215" s="37"/>
      <c r="F215" s="37"/>
      <c r="G215" s="37"/>
      <c r="H215" s="37"/>
      <c r="I215" s="11"/>
      <c r="J215" s="37"/>
      <c r="K215" s="37"/>
      <c r="L215" s="37"/>
      <c r="M215" s="37"/>
      <c r="N215" s="37"/>
      <c r="O215" s="37"/>
      <c r="P215" s="37"/>
      <c r="Q215" s="37"/>
      <c r="R215" s="37"/>
      <c r="S215" s="37"/>
      <c r="T215" s="37"/>
      <c r="U215" s="37"/>
      <c r="V215" s="37"/>
      <c r="W215" s="37"/>
      <c r="X215" s="37"/>
      <c r="Y215" s="37"/>
      <c r="Z215" s="37"/>
    </row>
    <row r="216" spans="2:26" ht="14.25" customHeight="1" x14ac:dyDescent="0.2">
      <c r="B216" s="11"/>
      <c r="C216" s="37"/>
      <c r="E216" s="37"/>
      <c r="F216" s="37"/>
      <c r="G216" s="37"/>
      <c r="H216" s="37"/>
      <c r="I216" s="11"/>
      <c r="J216" s="37"/>
      <c r="K216" s="37"/>
      <c r="L216" s="37"/>
      <c r="M216" s="37"/>
      <c r="N216" s="37"/>
      <c r="O216" s="37"/>
      <c r="P216" s="37"/>
      <c r="Q216" s="37"/>
      <c r="R216" s="37"/>
      <c r="S216" s="37"/>
      <c r="T216" s="37"/>
      <c r="U216" s="37"/>
      <c r="V216" s="37"/>
      <c r="W216" s="37"/>
      <c r="X216" s="37"/>
      <c r="Y216" s="37"/>
      <c r="Z216" s="37"/>
    </row>
    <row r="217" spans="2:26" ht="14.25" customHeight="1" x14ac:dyDescent="0.2">
      <c r="B217" s="11"/>
      <c r="C217" s="37"/>
      <c r="E217" s="37"/>
      <c r="F217" s="37"/>
      <c r="G217" s="37"/>
      <c r="H217" s="37"/>
      <c r="I217" s="11"/>
      <c r="J217" s="37"/>
      <c r="K217" s="37"/>
      <c r="L217" s="37"/>
      <c r="M217" s="37"/>
      <c r="N217" s="37"/>
      <c r="O217" s="37"/>
      <c r="P217" s="37"/>
      <c r="Q217" s="37"/>
      <c r="R217" s="37"/>
      <c r="S217" s="37"/>
      <c r="T217" s="37"/>
      <c r="U217" s="37"/>
      <c r="V217" s="37"/>
      <c r="W217" s="37"/>
      <c r="X217" s="37"/>
      <c r="Y217" s="37"/>
      <c r="Z217" s="37"/>
    </row>
    <row r="218" spans="2:26" ht="14.25" customHeight="1" x14ac:dyDescent="0.2">
      <c r="B218" s="11"/>
      <c r="C218" s="37"/>
      <c r="E218" s="37"/>
      <c r="F218" s="37"/>
      <c r="G218" s="37"/>
      <c r="H218" s="37"/>
      <c r="I218" s="11"/>
      <c r="J218" s="37"/>
      <c r="K218" s="37"/>
      <c r="L218" s="37"/>
      <c r="M218" s="37"/>
      <c r="N218" s="37"/>
      <c r="O218" s="37"/>
      <c r="P218" s="37"/>
      <c r="Q218" s="37"/>
      <c r="R218" s="37"/>
      <c r="S218" s="37"/>
      <c r="T218" s="37"/>
      <c r="U218" s="37"/>
      <c r="V218" s="37"/>
      <c r="W218" s="37"/>
      <c r="X218" s="37"/>
      <c r="Y218" s="37"/>
      <c r="Z218" s="37"/>
    </row>
    <row r="219" spans="2:26" ht="14.25" customHeight="1" x14ac:dyDescent="0.2">
      <c r="B219" s="11"/>
      <c r="C219" s="37"/>
      <c r="E219" s="37"/>
      <c r="F219" s="37"/>
      <c r="G219" s="37"/>
      <c r="H219" s="37"/>
      <c r="I219" s="11"/>
      <c r="J219" s="37"/>
      <c r="K219" s="37"/>
      <c r="L219" s="37"/>
      <c r="M219" s="37"/>
      <c r="N219" s="37"/>
      <c r="O219" s="37"/>
      <c r="P219" s="37"/>
      <c r="Q219" s="37"/>
      <c r="R219" s="37"/>
      <c r="S219" s="37"/>
      <c r="T219" s="37"/>
      <c r="U219" s="37"/>
      <c r="V219" s="37"/>
      <c r="W219" s="37"/>
      <c r="X219" s="37"/>
      <c r="Y219" s="37"/>
      <c r="Z219" s="37"/>
    </row>
    <row r="220" spans="2:26" ht="14.25" customHeight="1" x14ac:dyDescent="0.2">
      <c r="B220" s="11"/>
      <c r="C220" s="37"/>
      <c r="E220" s="37"/>
      <c r="F220" s="37"/>
      <c r="G220" s="37"/>
      <c r="H220" s="37"/>
      <c r="I220" s="11"/>
      <c r="J220" s="37"/>
      <c r="K220" s="37"/>
      <c r="L220" s="37"/>
      <c r="M220" s="37"/>
      <c r="N220" s="37"/>
      <c r="O220" s="37"/>
      <c r="P220" s="37"/>
      <c r="Q220" s="37"/>
      <c r="R220" s="37"/>
      <c r="S220" s="37"/>
      <c r="T220" s="37"/>
      <c r="U220" s="37"/>
      <c r="V220" s="37"/>
      <c r="W220" s="37"/>
      <c r="X220" s="37"/>
      <c r="Y220" s="37"/>
      <c r="Z220" s="37"/>
    </row>
    <row r="221" spans="2:26" ht="14.25" customHeight="1" x14ac:dyDescent="0.2">
      <c r="B221" s="11"/>
      <c r="C221" s="37"/>
      <c r="E221" s="37"/>
      <c r="F221" s="37"/>
      <c r="G221" s="37"/>
      <c r="H221" s="37"/>
      <c r="I221" s="11"/>
      <c r="J221" s="37"/>
      <c r="K221" s="37"/>
      <c r="L221" s="37"/>
      <c r="M221" s="37"/>
      <c r="N221" s="37"/>
      <c r="O221" s="37"/>
      <c r="P221" s="37"/>
      <c r="Q221" s="37"/>
      <c r="R221" s="37"/>
      <c r="S221" s="37"/>
      <c r="T221" s="37"/>
      <c r="U221" s="37"/>
      <c r="V221" s="37"/>
      <c r="W221" s="37"/>
      <c r="X221" s="37"/>
      <c r="Y221" s="37"/>
      <c r="Z221" s="37"/>
    </row>
    <row r="222" spans="2:26" ht="14.25" customHeight="1" x14ac:dyDescent="0.2">
      <c r="B222" s="11"/>
      <c r="C222" s="37"/>
      <c r="E222" s="37"/>
      <c r="F222" s="37"/>
      <c r="G222" s="37"/>
      <c r="H222" s="37"/>
      <c r="I222" s="11"/>
      <c r="J222" s="37"/>
      <c r="K222" s="37"/>
      <c r="L222" s="37"/>
      <c r="M222" s="37"/>
      <c r="N222" s="37"/>
      <c r="O222" s="37"/>
      <c r="P222" s="37"/>
      <c r="Q222" s="37"/>
      <c r="R222" s="37"/>
      <c r="S222" s="37"/>
      <c r="T222" s="37"/>
      <c r="U222" s="37"/>
      <c r="V222" s="37"/>
      <c r="W222" s="37"/>
      <c r="X222" s="37"/>
      <c r="Y222" s="37"/>
      <c r="Z222" s="37"/>
    </row>
    <row r="223" spans="2:26" ht="14.25" customHeight="1" x14ac:dyDescent="0.2">
      <c r="B223" s="11"/>
      <c r="C223" s="37"/>
      <c r="E223" s="37"/>
      <c r="F223" s="37"/>
      <c r="G223" s="37"/>
      <c r="H223" s="37"/>
      <c r="I223" s="11"/>
      <c r="J223" s="37"/>
      <c r="K223" s="37"/>
      <c r="L223" s="37"/>
      <c r="M223" s="37"/>
      <c r="N223" s="37"/>
      <c r="O223" s="37"/>
      <c r="P223" s="37"/>
      <c r="Q223" s="37"/>
      <c r="R223" s="37"/>
      <c r="S223" s="37"/>
      <c r="T223" s="37"/>
      <c r="U223" s="37"/>
      <c r="V223" s="37"/>
      <c r="W223" s="37"/>
      <c r="X223" s="37"/>
      <c r="Y223" s="37"/>
      <c r="Z223" s="37"/>
    </row>
    <row r="224" spans="2:26" ht="14.25" customHeight="1" x14ac:dyDescent="0.2">
      <c r="B224" s="11"/>
      <c r="C224" s="37"/>
      <c r="E224" s="37"/>
      <c r="F224" s="37"/>
      <c r="G224" s="37"/>
      <c r="H224" s="37"/>
      <c r="I224" s="11"/>
      <c r="J224" s="37"/>
      <c r="K224" s="37"/>
      <c r="L224" s="37"/>
      <c r="M224" s="37"/>
      <c r="N224" s="37"/>
      <c r="O224" s="37"/>
      <c r="P224" s="37"/>
      <c r="Q224" s="37"/>
      <c r="R224" s="37"/>
      <c r="S224" s="37"/>
      <c r="T224" s="37"/>
      <c r="U224" s="37"/>
      <c r="V224" s="37"/>
      <c r="W224" s="37"/>
      <c r="X224" s="37"/>
      <c r="Y224" s="37"/>
      <c r="Z224" s="37"/>
    </row>
    <row r="225" spans="2:26" ht="14.25" customHeight="1" x14ac:dyDescent="0.2">
      <c r="B225" s="11"/>
      <c r="C225" s="37"/>
      <c r="E225" s="37"/>
      <c r="F225" s="37"/>
      <c r="G225" s="37"/>
      <c r="H225" s="37"/>
      <c r="I225" s="11"/>
      <c r="J225" s="37"/>
      <c r="K225" s="37"/>
      <c r="L225" s="37"/>
      <c r="M225" s="37"/>
      <c r="N225" s="37"/>
      <c r="O225" s="37"/>
      <c r="P225" s="37"/>
      <c r="Q225" s="37"/>
      <c r="R225" s="37"/>
      <c r="S225" s="37"/>
      <c r="T225" s="37"/>
      <c r="U225" s="37"/>
      <c r="V225" s="37"/>
      <c r="W225" s="37"/>
      <c r="X225" s="37"/>
      <c r="Y225" s="37"/>
      <c r="Z225" s="37"/>
    </row>
    <row r="226" spans="2:26" ht="14.25" customHeight="1" x14ac:dyDescent="0.2">
      <c r="B226" s="11"/>
      <c r="C226" s="37"/>
      <c r="E226" s="37"/>
      <c r="F226" s="37"/>
      <c r="G226" s="37"/>
      <c r="H226" s="37"/>
      <c r="I226" s="11"/>
      <c r="J226" s="37"/>
      <c r="K226" s="37"/>
      <c r="L226" s="37"/>
      <c r="M226" s="37"/>
      <c r="N226" s="37"/>
      <c r="O226" s="37"/>
      <c r="P226" s="37"/>
      <c r="Q226" s="37"/>
      <c r="R226" s="37"/>
      <c r="S226" s="37"/>
      <c r="T226" s="37"/>
      <c r="U226" s="37"/>
      <c r="V226" s="37"/>
      <c r="W226" s="37"/>
      <c r="X226" s="37"/>
      <c r="Y226" s="37"/>
      <c r="Z226" s="37"/>
    </row>
    <row r="227" spans="2:26" ht="14.25" customHeight="1" x14ac:dyDescent="0.2">
      <c r="B227" s="11"/>
      <c r="C227" s="37"/>
      <c r="E227" s="37"/>
      <c r="F227" s="37"/>
      <c r="G227" s="37"/>
      <c r="H227" s="37"/>
      <c r="I227" s="11"/>
      <c r="J227" s="37"/>
      <c r="K227" s="37"/>
      <c r="L227" s="37"/>
      <c r="M227" s="37"/>
      <c r="N227" s="37"/>
      <c r="O227" s="37"/>
      <c r="P227" s="37"/>
      <c r="Q227" s="37"/>
      <c r="R227" s="37"/>
      <c r="S227" s="37"/>
      <c r="T227" s="37"/>
      <c r="U227" s="37"/>
      <c r="V227" s="37"/>
      <c r="W227" s="37"/>
      <c r="X227" s="37"/>
      <c r="Y227" s="37"/>
      <c r="Z227" s="37"/>
    </row>
    <row r="228" spans="2:26" ht="14.25" customHeight="1" x14ac:dyDescent="0.2">
      <c r="B228" s="11"/>
      <c r="C228" s="37"/>
      <c r="E228" s="37"/>
      <c r="F228" s="37"/>
      <c r="G228" s="37"/>
      <c r="H228" s="37"/>
      <c r="I228" s="11"/>
      <c r="J228" s="37"/>
      <c r="K228" s="37"/>
      <c r="L228" s="37"/>
      <c r="M228" s="37"/>
      <c r="N228" s="37"/>
      <c r="O228" s="37"/>
      <c r="P228" s="37"/>
      <c r="Q228" s="37"/>
      <c r="R228" s="37"/>
      <c r="S228" s="37"/>
      <c r="T228" s="37"/>
      <c r="U228" s="37"/>
      <c r="V228" s="37"/>
      <c r="W228" s="37"/>
      <c r="X228" s="37"/>
      <c r="Y228" s="37"/>
      <c r="Z228" s="37"/>
    </row>
    <row r="229" spans="2:26" ht="14.25" customHeight="1" x14ac:dyDescent="0.2">
      <c r="B229" s="11"/>
      <c r="C229" s="37"/>
      <c r="E229" s="37"/>
      <c r="F229" s="37"/>
      <c r="G229" s="37"/>
      <c r="H229" s="37"/>
      <c r="I229" s="11"/>
      <c r="J229" s="37"/>
      <c r="K229" s="37"/>
      <c r="L229" s="37"/>
      <c r="M229" s="37"/>
      <c r="N229" s="37"/>
      <c r="O229" s="37"/>
      <c r="P229" s="37"/>
      <c r="Q229" s="37"/>
      <c r="R229" s="37"/>
      <c r="S229" s="37"/>
      <c r="T229" s="37"/>
      <c r="U229" s="37"/>
      <c r="V229" s="37"/>
      <c r="W229" s="37"/>
      <c r="X229" s="37"/>
      <c r="Y229" s="37"/>
      <c r="Z229" s="37"/>
    </row>
    <row r="230" spans="2:26" ht="14.25" customHeight="1" x14ac:dyDescent="0.2">
      <c r="B230" s="11"/>
      <c r="C230" s="37"/>
      <c r="E230" s="37"/>
      <c r="F230" s="37"/>
      <c r="G230" s="37"/>
      <c r="H230" s="37"/>
      <c r="I230" s="11"/>
      <c r="J230" s="37"/>
      <c r="K230" s="37"/>
      <c r="L230" s="37"/>
      <c r="M230" s="37"/>
      <c r="N230" s="37"/>
      <c r="O230" s="37"/>
      <c r="P230" s="37"/>
      <c r="Q230" s="37"/>
      <c r="R230" s="37"/>
      <c r="S230" s="37"/>
      <c r="T230" s="37"/>
      <c r="U230" s="37"/>
      <c r="V230" s="37"/>
      <c r="W230" s="37"/>
      <c r="X230" s="37"/>
      <c r="Y230" s="37"/>
      <c r="Z230" s="37"/>
    </row>
    <row r="231" spans="2:26" ht="14.25" customHeight="1" x14ac:dyDescent="0.2">
      <c r="B231" s="11"/>
      <c r="C231" s="37"/>
      <c r="E231" s="37"/>
      <c r="F231" s="37"/>
      <c r="G231" s="37"/>
      <c r="H231" s="37"/>
      <c r="I231" s="11"/>
      <c r="J231" s="37"/>
      <c r="K231" s="37"/>
      <c r="L231" s="37"/>
      <c r="M231" s="37"/>
      <c r="N231" s="37"/>
      <c r="O231" s="37"/>
      <c r="P231" s="37"/>
      <c r="Q231" s="37"/>
      <c r="R231" s="37"/>
      <c r="S231" s="37"/>
      <c r="T231" s="37"/>
      <c r="U231" s="37"/>
      <c r="V231" s="37"/>
      <c r="W231" s="37"/>
      <c r="X231" s="37"/>
      <c r="Y231" s="37"/>
      <c r="Z231" s="37"/>
    </row>
    <row r="232" spans="2:26" ht="14.25" customHeight="1" x14ac:dyDescent="0.2">
      <c r="B232" s="11"/>
      <c r="C232" s="37"/>
      <c r="E232" s="37"/>
      <c r="F232" s="37"/>
      <c r="G232" s="37"/>
      <c r="H232" s="37"/>
      <c r="I232" s="11"/>
      <c r="J232" s="37"/>
      <c r="K232" s="37"/>
      <c r="L232" s="37"/>
      <c r="M232" s="37"/>
      <c r="N232" s="37"/>
      <c r="O232" s="37"/>
      <c r="P232" s="37"/>
      <c r="Q232" s="37"/>
      <c r="R232" s="37"/>
      <c r="S232" s="37"/>
      <c r="T232" s="37"/>
      <c r="U232" s="37"/>
      <c r="V232" s="37"/>
      <c r="W232" s="37"/>
      <c r="X232" s="37"/>
      <c r="Y232" s="37"/>
      <c r="Z232" s="37"/>
    </row>
    <row r="233" spans="2:26" ht="14.25" customHeight="1" x14ac:dyDescent="0.2">
      <c r="B233" s="11"/>
      <c r="C233" s="37"/>
      <c r="E233" s="37"/>
      <c r="F233" s="37"/>
      <c r="G233" s="37"/>
      <c r="H233" s="37"/>
      <c r="I233" s="11"/>
      <c r="J233" s="37"/>
      <c r="K233" s="37"/>
      <c r="L233" s="37"/>
      <c r="M233" s="37"/>
      <c r="N233" s="37"/>
      <c r="O233" s="37"/>
      <c r="P233" s="37"/>
      <c r="Q233" s="37"/>
      <c r="R233" s="37"/>
      <c r="S233" s="37"/>
      <c r="T233" s="37"/>
      <c r="U233" s="37"/>
      <c r="V233" s="37"/>
      <c r="W233" s="37"/>
      <c r="X233" s="37"/>
      <c r="Y233" s="37"/>
      <c r="Z233" s="37"/>
    </row>
    <row r="234" spans="2:26" ht="14.25" customHeight="1" x14ac:dyDescent="0.2">
      <c r="B234" s="11"/>
      <c r="C234" s="37"/>
      <c r="E234" s="37"/>
      <c r="F234" s="37"/>
      <c r="G234" s="37"/>
      <c r="H234" s="37"/>
      <c r="I234" s="11"/>
      <c r="J234" s="37"/>
      <c r="K234" s="37"/>
      <c r="L234" s="37"/>
      <c r="M234" s="37"/>
      <c r="N234" s="37"/>
      <c r="O234" s="37"/>
      <c r="P234" s="37"/>
      <c r="Q234" s="37"/>
      <c r="R234" s="37"/>
      <c r="S234" s="37"/>
      <c r="T234" s="37"/>
      <c r="U234" s="37"/>
      <c r="V234" s="37"/>
      <c r="W234" s="37"/>
      <c r="X234" s="37"/>
      <c r="Y234" s="37"/>
      <c r="Z234" s="37"/>
    </row>
    <row r="235" spans="2:26" ht="14.25" customHeight="1" x14ac:dyDescent="0.2">
      <c r="B235" s="11"/>
      <c r="C235" s="37"/>
      <c r="E235" s="37"/>
      <c r="F235" s="37"/>
      <c r="G235" s="37"/>
      <c r="H235" s="37"/>
      <c r="I235" s="11"/>
      <c r="J235" s="37"/>
      <c r="K235" s="37"/>
      <c r="L235" s="37"/>
      <c r="M235" s="37"/>
      <c r="N235" s="37"/>
      <c r="O235" s="37"/>
      <c r="P235" s="37"/>
      <c r="Q235" s="37"/>
      <c r="R235" s="37"/>
      <c r="S235" s="37"/>
      <c r="T235" s="37"/>
      <c r="U235" s="37"/>
      <c r="V235" s="37"/>
      <c r="W235" s="37"/>
      <c r="X235" s="37"/>
      <c r="Y235" s="37"/>
      <c r="Z235" s="37"/>
    </row>
    <row r="236" spans="2:26" ht="14.25" customHeight="1" x14ac:dyDescent="0.2">
      <c r="B236" s="11"/>
      <c r="C236" s="37"/>
      <c r="E236" s="37"/>
      <c r="F236" s="37"/>
      <c r="G236" s="37"/>
      <c r="H236" s="37"/>
      <c r="I236" s="11"/>
      <c r="J236" s="37"/>
      <c r="K236" s="37"/>
      <c r="L236" s="37"/>
      <c r="M236" s="37"/>
      <c r="N236" s="37"/>
      <c r="O236" s="37"/>
      <c r="P236" s="37"/>
      <c r="Q236" s="37"/>
      <c r="R236" s="37"/>
      <c r="S236" s="37"/>
      <c r="T236" s="37"/>
      <c r="U236" s="37"/>
      <c r="V236" s="37"/>
      <c r="W236" s="37"/>
      <c r="X236" s="37"/>
      <c r="Y236" s="37"/>
      <c r="Z236" s="37"/>
    </row>
    <row r="237" spans="2:26" ht="14.25" customHeight="1" x14ac:dyDescent="0.2">
      <c r="B237" s="11"/>
      <c r="C237" s="37"/>
      <c r="E237" s="37"/>
      <c r="F237" s="37"/>
      <c r="G237" s="37"/>
      <c r="H237" s="37"/>
      <c r="I237" s="11"/>
      <c r="J237" s="37"/>
      <c r="K237" s="37"/>
      <c r="L237" s="37"/>
      <c r="M237" s="37"/>
      <c r="N237" s="37"/>
      <c r="O237" s="37"/>
      <c r="P237" s="37"/>
      <c r="Q237" s="37"/>
      <c r="R237" s="37"/>
      <c r="S237" s="37"/>
      <c r="T237" s="37"/>
      <c r="U237" s="37"/>
      <c r="V237" s="37"/>
      <c r="W237" s="37"/>
      <c r="X237" s="37"/>
      <c r="Y237" s="37"/>
      <c r="Z237" s="37"/>
    </row>
    <row r="238" spans="2:26" ht="14.25" customHeight="1" x14ac:dyDescent="0.2">
      <c r="B238" s="11"/>
      <c r="C238" s="37"/>
      <c r="E238" s="37"/>
      <c r="F238" s="37"/>
      <c r="G238" s="37"/>
      <c r="H238" s="37"/>
      <c r="I238" s="11"/>
      <c r="J238" s="37"/>
      <c r="K238" s="37"/>
      <c r="L238" s="37"/>
      <c r="M238" s="37"/>
      <c r="N238" s="37"/>
      <c r="O238" s="37"/>
      <c r="P238" s="37"/>
      <c r="Q238" s="37"/>
      <c r="R238" s="37"/>
      <c r="S238" s="37"/>
      <c r="T238" s="37"/>
      <c r="U238" s="37"/>
      <c r="V238" s="37"/>
      <c r="W238" s="37"/>
      <c r="X238" s="37"/>
      <c r="Y238" s="37"/>
      <c r="Z238" s="37"/>
    </row>
    <row r="239" spans="2:26" ht="14.25" customHeight="1" x14ac:dyDescent="0.2">
      <c r="B239" s="11"/>
      <c r="C239" s="37"/>
      <c r="E239" s="37"/>
      <c r="F239" s="37"/>
      <c r="G239" s="37"/>
      <c r="H239" s="37"/>
      <c r="I239" s="11"/>
      <c r="J239" s="37"/>
      <c r="K239" s="37"/>
      <c r="L239" s="37"/>
      <c r="M239" s="37"/>
      <c r="N239" s="37"/>
      <c r="O239" s="37"/>
      <c r="P239" s="37"/>
      <c r="Q239" s="37"/>
      <c r="R239" s="37"/>
      <c r="S239" s="37"/>
      <c r="T239" s="37"/>
      <c r="U239" s="37"/>
      <c r="V239" s="37"/>
      <c r="W239" s="37"/>
      <c r="X239" s="37"/>
      <c r="Y239" s="37"/>
      <c r="Z239" s="37"/>
    </row>
    <row r="240" spans="2:26" ht="14.25" customHeight="1" x14ac:dyDescent="0.2">
      <c r="B240" s="11"/>
      <c r="C240" s="37"/>
      <c r="E240" s="37"/>
      <c r="F240" s="37"/>
      <c r="G240" s="37"/>
      <c r="H240" s="37"/>
      <c r="I240" s="11"/>
      <c r="J240" s="37"/>
      <c r="K240" s="37"/>
      <c r="L240" s="37"/>
      <c r="M240" s="37"/>
      <c r="N240" s="37"/>
      <c r="O240" s="37"/>
      <c r="P240" s="37"/>
      <c r="Q240" s="37"/>
      <c r="R240" s="37"/>
      <c r="S240" s="37"/>
      <c r="T240" s="37"/>
      <c r="U240" s="37"/>
      <c r="V240" s="37"/>
      <c r="W240" s="37"/>
      <c r="X240" s="37"/>
      <c r="Y240" s="37"/>
      <c r="Z240" s="37"/>
    </row>
    <row r="241" spans="2:26" ht="14.25" customHeight="1" x14ac:dyDescent="0.2">
      <c r="B241" s="11"/>
      <c r="C241" s="37"/>
      <c r="E241" s="37"/>
      <c r="F241" s="37"/>
      <c r="G241" s="37"/>
      <c r="H241" s="37"/>
      <c r="I241" s="11"/>
      <c r="J241" s="37"/>
      <c r="K241" s="37"/>
      <c r="L241" s="37"/>
      <c r="M241" s="37"/>
      <c r="N241" s="37"/>
      <c r="O241" s="37"/>
      <c r="P241" s="37"/>
      <c r="Q241" s="37"/>
      <c r="R241" s="37"/>
      <c r="S241" s="37"/>
      <c r="T241" s="37"/>
      <c r="U241" s="37"/>
      <c r="V241" s="37"/>
      <c r="W241" s="37"/>
      <c r="X241" s="37"/>
      <c r="Y241" s="37"/>
      <c r="Z241" s="37"/>
    </row>
    <row r="242" spans="2:26" ht="14.25" customHeight="1" x14ac:dyDescent="0.2">
      <c r="B242" s="11"/>
      <c r="C242" s="37"/>
      <c r="E242" s="37"/>
      <c r="F242" s="37"/>
      <c r="G242" s="37"/>
      <c r="H242" s="37"/>
      <c r="I242" s="11"/>
      <c r="J242" s="37"/>
      <c r="K242" s="37"/>
      <c r="L242" s="37"/>
      <c r="M242" s="37"/>
      <c r="N242" s="37"/>
      <c r="O242" s="37"/>
      <c r="P242" s="37"/>
      <c r="Q242" s="37"/>
      <c r="R242" s="37"/>
      <c r="S242" s="37"/>
      <c r="T242" s="37"/>
      <c r="U242" s="37"/>
      <c r="V242" s="37"/>
      <c r="W242" s="37"/>
      <c r="X242" s="37"/>
      <c r="Y242" s="37"/>
      <c r="Z242" s="37"/>
    </row>
    <row r="243" spans="2:26" ht="14.25" customHeight="1" x14ac:dyDescent="0.2">
      <c r="B243" s="11"/>
      <c r="C243" s="37"/>
      <c r="E243" s="37"/>
      <c r="F243" s="37"/>
      <c r="G243" s="37"/>
      <c r="H243" s="37"/>
      <c r="I243" s="11"/>
      <c r="J243" s="37"/>
      <c r="K243" s="37"/>
      <c r="L243" s="37"/>
      <c r="M243" s="37"/>
      <c r="N243" s="37"/>
      <c r="O243" s="37"/>
      <c r="P243" s="37"/>
      <c r="Q243" s="37"/>
      <c r="R243" s="37"/>
      <c r="S243" s="37"/>
      <c r="T243" s="37"/>
      <c r="U243" s="37"/>
      <c r="V243" s="37"/>
      <c r="W243" s="37"/>
      <c r="X243" s="37"/>
      <c r="Y243" s="37"/>
      <c r="Z243" s="37"/>
    </row>
    <row r="244" spans="2:26" ht="14.25" customHeight="1" x14ac:dyDescent="0.2">
      <c r="B244" s="11"/>
      <c r="C244" s="37"/>
      <c r="E244" s="37"/>
      <c r="F244" s="37"/>
      <c r="G244" s="37"/>
      <c r="H244" s="37"/>
      <c r="I244" s="11"/>
      <c r="J244" s="37"/>
      <c r="K244" s="37"/>
      <c r="L244" s="37"/>
      <c r="M244" s="37"/>
      <c r="N244" s="37"/>
      <c r="O244" s="37"/>
      <c r="P244" s="37"/>
      <c r="Q244" s="37"/>
      <c r="R244" s="37"/>
      <c r="S244" s="37"/>
      <c r="T244" s="37"/>
      <c r="U244" s="37"/>
      <c r="V244" s="37"/>
      <c r="W244" s="37"/>
      <c r="X244" s="37"/>
      <c r="Y244" s="37"/>
      <c r="Z244" s="37"/>
    </row>
    <row r="245" spans="2:26" ht="14.25" customHeight="1" x14ac:dyDescent="0.2">
      <c r="B245" s="11"/>
      <c r="C245" s="37"/>
      <c r="E245" s="37"/>
      <c r="F245" s="37"/>
      <c r="G245" s="37"/>
      <c r="H245" s="37"/>
      <c r="I245" s="11"/>
      <c r="J245" s="37"/>
      <c r="K245" s="37"/>
      <c r="L245" s="37"/>
      <c r="M245" s="37"/>
      <c r="N245" s="37"/>
      <c r="O245" s="37"/>
      <c r="P245" s="37"/>
      <c r="Q245" s="37"/>
      <c r="R245" s="37"/>
      <c r="S245" s="37"/>
      <c r="T245" s="37"/>
      <c r="U245" s="37"/>
      <c r="V245" s="37"/>
      <c r="W245" s="37"/>
      <c r="X245" s="37"/>
      <c r="Y245" s="37"/>
      <c r="Z245" s="37"/>
    </row>
    <row r="246" spans="2:26" ht="14.25" customHeight="1" x14ac:dyDescent="0.2">
      <c r="B246" s="11"/>
      <c r="C246" s="37"/>
      <c r="E246" s="37"/>
      <c r="F246" s="37"/>
      <c r="G246" s="37"/>
      <c r="H246" s="37"/>
      <c r="I246" s="11"/>
      <c r="J246" s="37"/>
      <c r="K246" s="37"/>
      <c r="L246" s="37"/>
      <c r="M246" s="37"/>
      <c r="N246" s="37"/>
      <c r="O246" s="37"/>
      <c r="P246" s="37"/>
      <c r="Q246" s="37"/>
      <c r="R246" s="37"/>
      <c r="S246" s="37"/>
      <c r="T246" s="37"/>
      <c r="U246" s="37"/>
      <c r="V246" s="37"/>
      <c r="W246" s="37"/>
      <c r="X246" s="37"/>
      <c r="Y246" s="37"/>
      <c r="Z246" s="37"/>
    </row>
    <row r="247" spans="2:26" ht="14.25" customHeight="1" x14ac:dyDescent="0.2">
      <c r="B247" s="11"/>
      <c r="C247" s="37"/>
      <c r="E247" s="37"/>
      <c r="F247" s="37"/>
      <c r="G247" s="37"/>
      <c r="H247" s="37"/>
      <c r="I247" s="11"/>
      <c r="J247" s="37"/>
      <c r="K247" s="37"/>
      <c r="L247" s="37"/>
      <c r="M247" s="37"/>
      <c r="N247" s="37"/>
      <c r="O247" s="37"/>
      <c r="P247" s="37"/>
      <c r="Q247" s="37"/>
      <c r="R247" s="37"/>
      <c r="S247" s="37"/>
      <c r="T247" s="37"/>
      <c r="U247" s="37"/>
      <c r="V247" s="37"/>
      <c r="W247" s="37"/>
      <c r="X247" s="37"/>
      <c r="Y247" s="37"/>
      <c r="Z247" s="37"/>
    </row>
    <row r="248" spans="2:26" ht="14.25" customHeight="1" x14ac:dyDescent="0.2">
      <c r="B248" s="11"/>
      <c r="C248" s="37"/>
      <c r="E248" s="37"/>
      <c r="F248" s="37"/>
      <c r="G248" s="37"/>
      <c r="H248" s="37"/>
      <c r="I248" s="11"/>
      <c r="J248" s="37"/>
      <c r="K248" s="37"/>
      <c r="L248" s="37"/>
      <c r="M248" s="37"/>
      <c r="N248" s="37"/>
      <c r="O248" s="37"/>
      <c r="P248" s="37"/>
      <c r="Q248" s="37"/>
      <c r="R248" s="37"/>
      <c r="S248" s="37"/>
      <c r="T248" s="37"/>
      <c r="U248" s="37"/>
      <c r="V248" s="37"/>
      <c r="W248" s="37"/>
      <c r="X248" s="37"/>
      <c r="Y248" s="37"/>
      <c r="Z248" s="37"/>
    </row>
    <row r="249" spans="2:26" ht="14.25" customHeight="1" x14ac:dyDescent="0.2">
      <c r="B249" s="11"/>
      <c r="C249" s="37"/>
      <c r="E249" s="37"/>
      <c r="F249" s="37"/>
      <c r="G249" s="37"/>
      <c r="H249" s="37"/>
      <c r="I249" s="11"/>
      <c r="J249" s="37"/>
      <c r="K249" s="37"/>
      <c r="L249" s="37"/>
      <c r="M249" s="37"/>
      <c r="N249" s="37"/>
      <c r="O249" s="37"/>
      <c r="P249" s="37"/>
      <c r="Q249" s="37"/>
      <c r="R249" s="37"/>
      <c r="S249" s="37"/>
      <c r="T249" s="37"/>
      <c r="U249" s="37"/>
      <c r="V249" s="37"/>
      <c r="W249" s="37"/>
      <c r="X249" s="37"/>
      <c r="Y249" s="37"/>
      <c r="Z249" s="37"/>
    </row>
    <row r="250" spans="2:26" ht="14.25" customHeight="1" x14ac:dyDescent="0.2">
      <c r="B250" s="11"/>
      <c r="C250" s="37"/>
      <c r="E250" s="37"/>
      <c r="F250" s="37"/>
      <c r="G250" s="37"/>
      <c r="H250" s="37"/>
      <c r="I250" s="11"/>
      <c r="J250" s="37"/>
      <c r="K250" s="37"/>
      <c r="L250" s="37"/>
      <c r="M250" s="37"/>
      <c r="N250" s="37"/>
      <c r="O250" s="37"/>
      <c r="P250" s="37"/>
      <c r="Q250" s="37"/>
      <c r="R250" s="37"/>
      <c r="S250" s="37"/>
      <c r="T250" s="37"/>
      <c r="U250" s="37"/>
      <c r="V250" s="37"/>
      <c r="W250" s="37"/>
      <c r="X250" s="37"/>
      <c r="Y250" s="37"/>
      <c r="Z250" s="37"/>
    </row>
    <row r="251" spans="2:26" ht="14.25" customHeight="1" x14ac:dyDescent="0.2">
      <c r="B251" s="11"/>
      <c r="C251" s="37"/>
      <c r="E251" s="37"/>
      <c r="F251" s="37"/>
      <c r="G251" s="37"/>
      <c r="H251" s="37"/>
      <c r="I251" s="11"/>
      <c r="J251" s="37"/>
      <c r="K251" s="37"/>
      <c r="L251" s="37"/>
      <c r="M251" s="37"/>
      <c r="N251" s="37"/>
      <c r="O251" s="37"/>
      <c r="P251" s="37"/>
      <c r="Q251" s="37"/>
      <c r="R251" s="37"/>
      <c r="S251" s="37"/>
      <c r="T251" s="37"/>
      <c r="U251" s="37"/>
      <c r="V251" s="37"/>
      <c r="W251" s="37"/>
      <c r="X251" s="37"/>
      <c r="Y251" s="37"/>
      <c r="Z251" s="37"/>
    </row>
    <row r="252" spans="2:26" ht="14.25" customHeight="1" x14ac:dyDescent="0.2">
      <c r="B252" s="11"/>
      <c r="C252" s="37"/>
      <c r="E252" s="37"/>
      <c r="F252" s="37"/>
      <c r="G252" s="37"/>
      <c r="H252" s="37"/>
      <c r="I252" s="11"/>
      <c r="J252" s="37"/>
      <c r="K252" s="37"/>
      <c r="L252" s="37"/>
      <c r="M252" s="37"/>
      <c r="N252" s="37"/>
      <c r="O252" s="37"/>
      <c r="P252" s="37"/>
      <c r="Q252" s="37"/>
      <c r="R252" s="37"/>
      <c r="S252" s="37"/>
      <c r="T252" s="37"/>
      <c r="U252" s="37"/>
      <c r="V252" s="37"/>
      <c r="W252" s="37"/>
      <c r="X252" s="37"/>
      <c r="Y252" s="37"/>
      <c r="Z252" s="37"/>
    </row>
    <row r="253" spans="2:26" ht="14.25" customHeight="1" x14ac:dyDescent="0.2">
      <c r="B253" s="11"/>
      <c r="C253" s="37"/>
      <c r="E253" s="37"/>
      <c r="F253" s="37"/>
      <c r="G253" s="37"/>
      <c r="H253" s="37"/>
      <c r="I253" s="11"/>
      <c r="J253" s="37"/>
      <c r="K253" s="37"/>
      <c r="L253" s="37"/>
      <c r="M253" s="37"/>
      <c r="N253" s="37"/>
      <c r="O253" s="37"/>
      <c r="P253" s="37"/>
      <c r="Q253" s="37"/>
      <c r="R253" s="37"/>
      <c r="S253" s="37"/>
      <c r="T253" s="37"/>
      <c r="U253" s="37"/>
      <c r="V253" s="37"/>
      <c r="W253" s="37"/>
      <c r="X253" s="37"/>
      <c r="Y253" s="37"/>
      <c r="Z253" s="37"/>
    </row>
    <row r="254" spans="2:26" ht="14.25" customHeight="1" x14ac:dyDescent="0.2">
      <c r="B254" s="11"/>
      <c r="C254" s="37"/>
      <c r="E254" s="37"/>
      <c r="F254" s="37"/>
      <c r="G254" s="37"/>
      <c r="H254" s="37"/>
      <c r="I254" s="11"/>
      <c r="J254" s="37"/>
      <c r="K254" s="37"/>
      <c r="L254" s="37"/>
      <c r="M254" s="37"/>
      <c r="N254" s="37"/>
      <c r="O254" s="37"/>
      <c r="P254" s="37"/>
      <c r="Q254" s="37"/>
      <c r="R254" s="37"/>
      <c r="S254" s="37"/>
      <c r="T254" s="37"/>
      <c r="U254" s="37"/>
      <c r="V254" s="37"/>
      <c r="W254" s="37"/>
      <c r="X254" s="37"/>
      <c r="Y254" s="37"/>
      <c r="Z254" s="37"/>
    </row>
    <row r="255" spans="2:26" ht="14.25" customHeight="1" x14ac:dyDescent="0.2">
      <c r="B255" s="11"/>
      <c r="C255" s="37"/>
      <c r="E255" s="37"/>
      <c r="F255" s="37"/>
      <c r="G255" s="37"/>
      <c r="H255" s="37"/>
      <c r="I255" s="11"/>
      <c r="J255" s="37"/>
      <c r="K255" s="37"/>
      <c r="L255" s="37"/>
      <c r="M255" s="37"/>
      <c r="N255" s="37"/>
      <c r="O255" s="37"/>
      <c r="P255" s="37"/>
      <c r="Q255" s="37"/>
      <c r="R255" s="37"/>
      <c r="S255" s="37"/>
      <c r="T255" s="37"/>
      <c r="U255" s="37"/>
      <c r="V255" s="37"/>
      <c r="W255" s="37"/>
      <c r="X255" s="37"/>
      <c r="Y255" s="37"/>
      <c r="Z255" s="37"/>
    </row>
    <row r="256" spans="2:26" ht="14.25" customHeight="1" x14ac:dyDescent="0.2">
      <c r="B256" s="11"/>
      <c r="C256" s="37"/>
      <c r="E256" s="37"/>
      <c r="F256" s="37"/>
      <c r="G256" s="37"/>
      <c r="H256" s="37"/>
      <c r="I256" s="11"/>
      <c r="J256" s="37"/>
      <c r="K256" s="37"/>
      <c r="L256" s="37"/>
      <c r="M256" s="37"/>
      <c r="N256" s="37"/>
      <c r="O256" s="37"/>
      <c r="P256" s="37"/>
      <c r="Q256" s="37"/>
      <c r="R256" s="37"/>
      <c r="S256" s="37"/>
      <c r="T256" s="37"/>
      <c r="U256" s="37"/>
      <c r="V256" s="37"/>
      <c r="W256" s="37"/>
      <c r="X256" s="37"/>
      <c r="Y256" s="37"/>
      <c r="Z256" s="37"/>
    </row>
    <row r="257" spans="2:26" ht="14.25" customHeight="1" x14ac:dyDescent="0.2">
      <c r="B257" s="11"/>
      <c r="C257" s="37"/>
      <c r="E257" s="37"/>
      <c r="F257" s="37"/>
      <c r="G257" s="37"/>
      <c r="H257" s="37"/>
      <c r="I257" s="11"/>
      <c r="J257" s="37"/>
      <c r="K257" s="37"/>
      <c r="L257" s="37"/>
      <c r="M257" s="37"/>
      <c r="N257" s="37"/>
      <c r="O257" s="37"/>
      <c r="P257" s="37"/>
      <c r="Q257" s="37"/>
      <c r="R257" s="37"/>
      <c r="S257" s="37"/>
      <c r="T257" s="37"/>
      <c r="U257" s="37"/>
      <c r="V257" s="37"/>
      <c r="W257" s="37"/>
      <c r="X257" s="37"/>
      <c r="Y257" s="37"/>
      <c r="Z257" s="37"/>
    </row>
    <row r="258" spans="2:26" ht="14.25" customHeight="1" x14ac:dyDescent="0.2">
      <c r="B258" s="11"/>
      <c r="C258" s="37"/>
      <c r="E258" s="37"/>
      <c r="F258" s="37"/>
      <c r="G258" s="37"/>
      <c r="H258" s="37"/>
      <c r="I258" s="11"/>
      <c r="J258" s="37"/>
      <c r="K258" s="37"/>
      <c r="L258" s="37"/>
      <c r="M258" s="37"/>
      <c r="N258" s="37"/>
      <c r="O258" s="37"/>
      <c r="P258" s="37"/>
      <c r="Q258" s="37"/>
      <c r="R258" s="37"/>
      <c r="S258" s="37"/>
      <c r="T258" s="37"/>
      <c r="U258" s="37"/>
      <c r="V258" s="37"/>
      <c r="W258" s="37"/>
      <c r="X258" s="37"/>
      <c r="Y258" s="37"/>
      <c r="Z258" s="37"/>
    </row>
    <row r="259" spans="2:26" ht="14.25" customHeight="1" x14ac:dyDescent="0.2">
      <c r="B259" s="11"/>
      <c r="C259" s="37"/>
      <c r="E259" s="37"/>
      <c r="F259" s="37"/>
      <c r="G259" s="37"/>
      <c r="H259" s="37"/>
      <c r="I259" s="11"/>
      <c r="J259" s="37"/>
      <c r="K259" s="37"/>
      <c r="L259" s="37"/>
      <c r="M259" s="37"/>
      <c r="N259" s="37"/>
      <c r="O259" s="37"/>
      <c r="P259" s="37"/>
      <c r="Q259" s="37"/>
      <c r="R259" s="37"/>
      <c r="S259" s="37"/>
      <c r="T259" s="37"/>
      <c r="U259" s="37"/>
      <c r="V259" s="37"/>
      <c r="W259" s="37"/>
      <c r="X259" s="37"/>
      <c r="Y259" s="37"/>
      <c r="Z259" s="37"/>
    </row>
    <row r="260" spans="2:26" ht="14.25" customHeight="1" x14ac:dyDescent="0.2">
      <c r="B260" s="11"/>
      <c r="C260" s="37"/>
      <c r="E260" s="37"/>
      <c r="F260" s="37"/>
      <c r="G260" s="37"/>
      <c r="H260" s="37"/>
      <c r="I260" s="11"/>
      <c r="J260" s="37"/>
      <c r="K260" s="37"/>
      <c r="L260" s="37"/>
      <c r="M260" s="37"/>
      <c r="N260" s="37"/>
      <c r="O260" s="37"/>
      <c r="P260" s="37"/>
      <c r="Q260" s="37"/>
      <c r="R260" s="37"/>
      <c r="S260" s="37"/>
      <c r="T260" s="37"/>
      <c r="U260" s="37"/>
      <c r="V260" s="37"/>
      <c r="W260" s="37"/>
      <c r="X260" s="37"/>
      <c r="Y260" s="37"/>
      <c r="Z260" s="37"/>
    </row>
    <row r="261" spans="2:26" ht="14.25" customHeight="1" x14ac:dyDescent="0.2">
      <c r="B261" s="11"/>
      <c r="C261" s="37"/>
      <c r="E261" s="37"/>
      <c r="F261" s="37"/>
      <c r="G261" s="37"/>
      <c r="H261" s="37"/>
      <c r="I261" s="11"/>
      <c r="J261" s="37"/>
      <c r="K261" s="37"/>
      <c r="L261" s="37"/>
      <c r="M261" s="37"/>
      <c r="N261" s="37"/>
      <c r="O261" s="37"/>
      <c r="P261" s="37"/>
      <c r="Q261" s="37"/>
      <c r="R261" s="37"/>
      <c r="S261" s="37"/>
      <c r="T261" s="37"/>
      <c r="U261" s="37"/>
      <c r="V261" s="37"/>
      <c r="W261" s="37"/>
      <c r="X261" s="37"/>
      <c r="Y261" s="37"/>
      <c r="Z261" s="37"/>
    </row>
    <row r="262" spans="2:26" ht="14.25" customHeight="1" x14ac:dyDescent="0.2">
      <c r="B262" s="11"/>
      <c r="C262" s="37"/>
      <c r="E262" s="37"/>
      <c r="F262" s="37"/>
      <c r="G262" s="37"/>
      <c r="H262" s="37"/>
      <c r="I262" s="11"/>
      <c r="J262" s="37"/>
      <c r="K262" s="37"/>
      <c r="L262" s="37"/>
      <c r="M262" s="37"/>
      <c r="N262" s="37"/>
      <c r="O262" s="37"/>
      <c r="P262" s="37"/>
      <c r="Q262" s="37"/>
      <c r="R262" s="37"/>
      <c r="S262" s="37"/>
      <c r="T262" s="37"/>
      <c r="U262" s="37"/>
      <c r="V262" s="37"/>
      <c r="W262" s="37"/>
      <c r="X262" s="37"/>
      <c r="Y262" s="37"/>
      <c r="Z262" s="37"/>
    </row>
    <row r="263" spans="2:26" ht="14.25" customHeight="1" x14ac:dyDescent="0.2">
      <c r="B263" s="11"/>
      <c r="C263" s="37"/>
      <c r="E263" s="37"/>
      <c r="F263" s="37"/>
      <c r="G263" s="37"/>
      <c r="H263" s="37"/>
      <c r="I263" s="11"/>
      <c r="J263" s="37"/>
      <c r="K263" s="37"/>
      <c r="L263" s="37"/>
      <c r="M263" s="37"/>
      <c r="N263" s="37"/>
      <c r="O263" s="37"/>
      <c r="P263" s="37"/>
      <c r="Q263" s="37"/>
      <c r="R263" s="37"/>
      <c r="S263" s="37"/>
      <c r="T263" s="37"/>
      <c r="U263" s="37"/>
      <c r="V263" s="37"/>
      <c r="W263" s="37"/>
      <c r="X263" s="37"/>
      <c r="Y263" s="37"/>
      <c r="Z263" s="37"/>
    </row>
    <row r="264" spans="2:26" ht="14.25" customHeight="1" x14ac:dyDescent="0.2">
      <c r="B264" s="11"/>
      <c r="C264" s="37"/>
      <c r="E264" s="37"/>
      <c r="F264" s="37"/>
      <c r="G264" s="37"/>
      <c r="H264" s="37"/>
      <c r="I264" s="11"/>
      <c r="J264" s="37"/>
      <c r="K264" s="37"/>
      <c r="L264" s="37"/>
      <c r="M264" s="37"/>
      <c r="N264" s="37"/>
      <c r="O264" s="37"/>
      <c r="P264" s="37"/>
      <c r="Q264" s="37"/>
      <c r="R264" s="37"/>
      <c r="S264" s="37"/>
      <c r="T264" s="37"/>
      <c r="U264" s="37"/>
      <c r="V264" s="37"/>
      <c r="W264" s="37"/>
      <c r="X264" s="37"/>
      <c r="Y264" s="37"/>
      <c r="Z264" s="37"/>
    </row>
    <row r="265" spans="2:26" ht="14.25" customHeight="1" x14ac:dyDescent="0.2">
      <c r="B265" s="11"/>
      <c r="C265" s="37"/>
      <c r="E265" s="37"/>
      <c r="F265" s="37"/>
      <c r="G265" s="37"/>
      <c r="H265" s="37"/>
      <c r="I265" s="11"/>
      <c r="J265" s="37"/>
      <c r="K265" s="37"/>
      <c r="L265" s="37"/>
      <c r="M265" s="37"/>
      <c r="N265" s="37"/>
      <c r="O265" s="37"/>
      <c r="P265" s="37"/>
      <c r="Q265" s="37"/>
      <c r="R265" s="37"/>
      <c r="S265" s="37"/>
      <c r="T265" s="37"/>
      <c r="U265" s="37"/>
      <c r="V265" s="37"/>
      <c r="W265" s="37"/>
      <c r="X265" s="37"/>
      <c r="Y265" s="37"/>
      <c r="Z265" s="37"/>
    </row>
    <row r="266" spans="2:26" ht="14.25" customHeight="1" x14ac:dyDescent="0.2">
      <c r="B266" s="11"/>
      <c r="C266" s="37"/>
      <c r="E266" s="37"/>
      <c r="F266" s="37"/>
      <c r="G266" s="37"/>
      <c r="H266" s="37"/>
      <c r="I266" s="11"/>
      <c r="J266" s="37"/>
      <c r="K266" s="37"/>
      <c r="L266" s="37"/>
      <c r="M266" s="37"/>
      <c r="N266" s="37"/>
      <c r="O266" s="37"/>
      <c r="P266" s="37"/>
      <c r="Q266" s="37"/>
      <c r="R266" s="37"/>
      <c r="S266" s="37"/>
      <c r="T266" s="37"/>
      <c r="U266" s="37"/>
      <c r="V266" s="37"/>
      <c r="W266" s="37"/>
      <c r="X266" s="37"/>
      <c r="Y266" s="37"/>
      <c r="Z266" s="37"/>
    </row>
    <row r="267" spans="2:26" ht="14.25" customHeight="1" x14ac:dyDescent="0.2">
      <c r="B267" s="11"/>
      <c r="C267" s="37"/>
      <c r="E267" s="37"/>
      <c r="F267" s="37"/>
      <c r="G267" s="37"/>
      <c r="H267" s="37"/>
      <c r="I267" s="11"/>
      <c r="J267" s="37"/>
      <c r="K267" s="37"/>
      <c r="L267" s="37"/>
      <c r="M267" s="37"/>
      <c r="N267" s="37"/>
      <c r="O267" s="37"/>
      <c r="P267" s="37"/>
      <c r="Q267" s="37"/>
      <c r="R267" s="37"/>
      <c r="S267" s="37"/>
      <c r="T267" s="37"/>
      <c r="U267" s="37"/>
      <c r="V267" s="37"/>
      <c r="W267" s="37"/>
      <c r="X267" s="37"/>
      <c r="Y267" s="37"/>
      <c r="Z267" s="37"/>
    </row>
    <row r="268" spans="2:26" ht="15.75" customHeight="1" x14ac:dyDescent="0.2"/>
    <row r="269" spans="2:26" ht="15.75" customHeight="1" x14ac:dyDescent="0.2"/>
    <row r="270" spans="2:26" ht="15.75" customHeight="1" x14ac:dyDescent="0.2"/>
    <row r="271" spans="2:26" ht="15.75" customHeight="1" x14ac:dyDescent="0.2"/>
    <row r="272" spans="2:26"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row r="1001" ht="15.75" customHeight="1" x14ac:dyDescent="0.2"/>
    <row r="1002" ht="15.75" customHeight="1" x14ac:dyDescent="0.2"/>
    <row r="1003" ht="15.75" customHeight="1" x14ac:dyDescent="0.2"/>
    <row r="1004" ht="15.75" customHeight="1" x14ac:dyDescent="0.2"/>
    <row r="1005" ht="15.75" customHeight="1" x14ac:dyDescent="0.2"/>
    <row r="1006" ht="15.75" customHeight="1" x14ac:dyDescent="0.2"/>
    <row r="1007" ht="15.75" customHeight="1" x14ac:dyDescent="0.2"/>
    <row r="1008" ht="15.75" customHeight="1" x14ac:dyDescent="0.2"/>
    <row r="1009" ht="15.75" customHeight="1" x14ac:dyDescent="0.2"/>
    <row r="1010" ht="15.75" customHeight="1" x14ac:dyDescent="0.2"/>
    <row r="1011" ht="15.75" customHeight="1" x14ac:dyDescent="0.2"/>
    <row r="1012" ht="15.75" customHeight="1" x14ac:dyDescent="0.2"/>
    <row r="1013" ht="15.75" customHeight="1" x14ac:dyDescent="0.2"/>
    <row r="1014" ht="15.75" customHeight="1" x14ac:dyDescent="0.2"/>
    <row r="1015" ht="15.75" customHeight="1" x14ac:dyDescent="0.2"/>
    <row r="1016" ht="15.75" customHeight="1" x14ac:dyDescent="0.2"/>
    <row r="1017" ht="15.75" customHeight="1" x14ac:dyDescent="0.2"/>
    <row r="1018" ht="15.75" customHeight="1" x14ac:dyDescent="0.2"/>
    <row r="1019" ht="15.75" customHeight="1" x14ac:dyDescent="0.2"/>
  </sheetData>
  <mergeCells count="1">
    <mergeCell ref="A4:A15"/>
  </mergeCells>
  <pageMargins left="0.7" right="0.7" top="0.75" bottom="0.75" header="0" footer="0"/>
  <pageSetup orientation="portrai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H1019"/>
  <sheetViews>
    <sheetView topLeftCell="A29" zoomScale="125" workbookViewId="0">
      <selection activeCell="D14" sqref="D14"/>
    </sheetView>
  </sheetViews>
  <sheetFormatPr baseColWidth="10" defaultColWidth="14.5" defaultRowHeight="15" customHeight="1" x14ac:dyDescent="0.2"/>
  <cols>
    <col min="1" max="1" width="15.33203125" customWidth="1"/>
    <col min="2" max="2" width="71.33203125" customWidth="1"/>
    <col min="4" max="4" width="25.1640625" customWidth="1"/>
    <col min="5" max="7" width="8.83203125" customWidth="1"/>
    <col min="8" max="8" width="74.1640625" customWidth="1"/>
  </cols>
  <sheetData>
    <row r="1" spans="1:8" ht="27" customHeight="1" x14ac:dyDescent="0.2">
      <c r="A1" s="19"/>
      <c r="B1" s="1" t="s">
        <v>519</v>
      </c>
      <c r="C1" s="28"/>
      <c r="H1" s="8"/>
    </row>
    <row r="2" spans="1:8" ht="63.75" customHeight="1" x14ac:dyDescent="0.2">
      <c r="A2" s="247"/>
      <c r="B2" s="248" t="s">
        <v>494</v>
      </c>
      <c r="C2" s="249" t="s">
        <v>495</v>
      </c>
      <c r="D2" s="250"/>
      <c r="H2" s="8"/>
    </row>
    <row r="3" spans="1:8" ht="14.25" customHeight="1" x14ac:dyDescent="0.2">
      <c r="A3" s="266"/>
      <c r="B3" s="258" t="s">
        <v>0</v>
      </c>
      <c r="C3" s="267" t="s">
        <v>1</v>
      </c>
      <c r="D3" s="265" t="s">
        <v>496</v>
      </c>
      <c r="E3" s="10"/>
      <c r="F3" s="10"/>
      <c r="G3" s="10"/>
      <c r="H3" s="10" t="s">
        <v>6</v>
      </c>
    </row>
    <row r="4" spans="1:8" ht="29.25" customHeight="1" x14ac:dyDescent="0.2">
      <c r="A4" s="481" t="s">
        <v>497</v>
      </c>
      <c r="B4" s="174" t="s">
        <v>71</v>
      </c>
      <c r="C4" s="167">
        <v>4.3333333333333328E-2</v>
      </c>
      <c r="D4" s="213">
        <f t="shared" ref="D4:D15" si="0">C4/$C$20*(1-$C$18)</f>
        <v>3.2817777777777779E-2</v>
      </c>
      <c r="E4" s="29"/>
      <c r="F4" s="157"/>
      <c r="G4" s="30"/>
      <c r="H4" s="31" t="s">
        <v>72</v>
      </c>
    </row>
    <row r="5" spans="1:8" ht="36" customHeight="1" x14ac:dyDescent="0.2">
      <c r="A5" s="482"/>
      <c r="B5" s="171" t="s">
        <v>73</v>
      </c>
      <c r="C5" s="167">
        <v>6.1333333333333337E-2</v>
      </c>
      <c r="D5" s="213">
        <f t="shared" si="0"/>
        <v>4.6449777777777784E-2</v>
      </c>
      <c r="F5" s="157"/>
      <c r="G5" s="16"/>
      <c r="H5" s="11"/>
    </row>
    <row r="6" spans="1:8" ht="33.75" customHeight="1" x14ac:dyDescent="0.2">
      <c r="A6" s="482"/>
      <c r="B6" s="171" t="s">
        <v>74</v>
      </c>
      <c r="C6" s="167">
        <v>5.0666666666666665E-2</v>
      </c>
      <c r="D6" s="213">
        <f t="shared" si="0"/>
        <v>3.8371555555555562E-2</v>
      </c>
      <c r="F6" s="157"/>
      <c r="G6" s="16"/>
      <c r="H6" s="11"/>
    </row>
    <row r="7" spans="1:8" ht="33.75" customHeight="1" x14ac:dyDescent="0.2">
      <c r="A7" s="482"/>
      <c r="B7" s="171" t="s">
        <v>75</v>
      </c>
      <c r="C7" s="167">
        <v>1.5333333333333334E-2</v>
      </c>
      <c r="D7" s="213">
        <f t="shared" si="0"/>
        <v>1.1612444444444446E-2</v>
      </c>
      <c r="F7" s="157"/>
      <c r="G7" s="16"/>
      <c r="H7" s="11"/>
    </row>
    <row r="8" spans="1:8" ht="33.75" customHeight="1" x14ac:dyDescent="0.2">
      <c r="A8" s="482"/>
      <c r="B8" s="172" t="s">
        <v>107</v>
      </c>
      <c r="C8" s="167">
        <v>5.3333333333333332E-3</v>
      </c>
      <c r="D8" s="213">
        <f t="shared" si="0"/>
        <v>4.0391111111111114E-3</v>
      </c>
      <c r="F8" s="157"/>
      <c r="G8" s="16"/>
      <c r="H8" s="11"/>
    </row>
    <row r="9" spans="1:8" ht="33.75" customHeight="1" x14ac:dyDescent="0.2">
      <c r="A9" s="482"/>
      <c r="B9" s="172" t="s">
        <v>484</v>
      </c>
      <c r="C9" s="167">
        <v>0</v>
      </c>
      <c r="D9" s="213">
        <f t="shared" si="0"/>
        <v>0</v>
      </c>
      <c r="F9" s="157"/>
      <c r="G9" s="16"/>
      <c r="H9" s="11"/>
    </row>
    <row r="10" spans="1:8" ht="18" customHeight="1" x14ac:dyDescent="0.2">
      <c r="A10" s="482"/>
      <c r="B10" s="172" t="s">
        <v>108</v>
      </c>
      <c r="C10" s="167">
        <v>5.3333333333333332E-3</v>
      </c>
      <c r="D10" s="213">
        <f t="shared" si="0"/>
        <v>4.0391111111111114E-3</v>
      </c>
      <c r="F10" s="157"/>
      <c r="G10" s="16"/>
      <c r="H10" s="11"/>
    </row>
    <row r="11" spans="1:8" ht="27" customHeight="1" x14ac:dyDescent="0.2">
      <c r="A11" s="482"/>
      <c r="B11" s="172" t="s">
        <v>78</v>
      </c>
      <c r="C11" s="167">
        <v>0.28466666666666662</v>
      </c>
      <c r="D11" s="213">
        <f t="shared" si="0"/>
        <v>0.21558755555555556</v>
      </c>
      <c r="F11" s="157"/>
      <c r="G11" s="16"/>
      <c r="H11" s="11"/>
    </row>
    <row r="12" spans="1:8" ht="18" customHeight="1" x14ac:dyDescent="0.2">
      <c r="A12" s="482"/>
      <c r="B12" s="172" t="s">
        <v>109</v>
      </c>
      <c r="C12" s="167">
        <v>0.10733333333333332</v>
      </c>
      <c r="D12" s="213">
        <f t="shared" si="0"/>
        <v>8.1287111111111116E-2</v>
      </c>
      <c r="F12" s="157"/>
      <c r="G12" s="16"/>
      <c r="H12" s="11"/>
    </row>
    <row r="13" spans="1:8" ht="41.25" customHeight="1" x14ac:dyDescent="0.2">
      <c r="A13" s="482"/>
      <c r="B13" s="172" t="s">
        <v>110</v>
      </c>
      <c r="C13" s="167">
        <v>0.36266666666666669</v>
      </c>
      <c r="D13" s="213">
        <f t="shared" si="0"/>
        <v>0.2746595555555556</v>
      </c>
      <c r="F13" s="157"/>
      <c r="G13" s="16"/>
      <c r="H13" s="32"/>
    </row>
    <row r="14" spans="1:8" ht="16.5" customHeight="1" x14ac:dyDescent="0.2">
      <c r="A14" s="482"/>
      <c r="B14" s="172" t="s">
        <v>541</v>
      </c>
      <c r="C14" s="167">
        <v>4.0666666666666663E-2</v>
      </c>
      <c r="D14" s="213">
        <f t="shared" si="0"/>
        <v>3.0798222222222223E-2</v>
      </c>
      <c r="G14" s="16"/>
      <c r="H14" s="11"/>
    </row>
    <row r="15" spans="1:8" ht="16.5" customHeight="1" x14ac:dyDescent="0.2">
      <c r="A15" s="483"/>
      <c r="B15" s="172" t="s">
        <v>111</v>
      </c>
      <c r="C15" s="167">
        <v>2.3333333333333334E-2</v>
      </c>
      <c r="D15" s="213">
        <f t="shared" si="0"/>
        <v>1.7671111111111113E-2</v>
      </c>
      <c r="G15" s="16"/>
      <c r="H15" s="11"/>
    </row>
    <row r="16" spans="1:8" ht="16.5" customHeight="1" x14ac:dyDescent="0.2">
      <c r="A16" s="233"/>
      <c r="B16" s="165" t="s">
        <v>83</v>
      </c>
      <c r="C16" s="113">
        <v>0.8773333333333333</v>
      </c>
      <c r="D16" s="234">
        <f>C16</f>
        <v>0.8773333333333333</v>
      </c>
      <c r="E16" s="114"/>
      <c r="G16" s="16"/>
      <c r="H16" s="11"/>
    </row>
    <row r="17" spans="1:8" ht="16.5" customHeight="1" x14ac:dyDescent="0.2">
      <c r="A17" s="233"/>
      <c r="B17" s="238" t="s">
        <v>84</v>
      </c>
      <c r="C17" s="113">
        <v>0.93333333333333324</v>
      </c>
      <c r="D17" s="235">
        <f>C17</f>
        <v>0.93333333333333324</v>
      </c>
      <c r="E17" s="6"/>
      <c r="F17" s="6"/>
      <c r="G17" s="17"/>
      <c r="H17" s="18"/>
    </row>
    <row r="18" spans="1:8" ht="27" customHeight="1" x14ac:dyDescent="0.2">
      <c r="A18" s="236"/>
      <c r="B18" s="226" t="s">
        <v>374</v>
      </c>
      <c r="C18" s="217">
        <v>0.24266666666666667</v>
      </c>
      <c r="D18" s="223">
        <f>C18</f>
        <v>0.24266666666666667</v>
      </c>
      <c r="H18" s="8"/>
    </row>
    <row r="19" spans="1:8" ht="16.5" customHeight="1" x14ac:dyDescent="0.2">
      <c r="A19" s="19"/>
      <c r="B19" s="11"/>
      <c r="C19" s="127" t="s">
        <v>504</v>
      </c>
      <c r="D19" s="8"/>
    </row>
    <row r="20" spans="1:8" ht="16.5" customHeight="1" x14ac:dyDescent="0.2">
      <c r="A20" s="19"/>
      <c r="B20" s="11" t="s">
        <v>376</v>
      </c>
      <c r="C20" s="112">
        <f>SUM(C4:C15)</f>
        <v>0.99999999999999989</v>
      </c>
      <c r="D20" s="158">
        <f>SUM(D4:D15)</f>
        <v>0.75733333333333319</v>
      </c>
    </row>
    <row r="21" spans="1:8" ht="16.5" customHeight="1" x14ac:dyDescent="0.2">
      <c r="A21" s="19"/>
      <c r="B21" s="11"/>
      <c r="C21" s="12"/>
      <c r="D21" s="158">
        <f>D20+D18</f>
        <v>0.99999999999999989</v>
      </c>
    </row>
    <row r="22" spans="1:8" ht="16.5" customHeight="1" x14ac:dyDescent="0.2">
      <c r="A22" s="19"/>
      <c r="B22" s="11"/>
      <c r="C22" s="12"/>
      <c r="D22" s="8"/>
    </row>
    <row r="23" spans="1:8" ht="16.5" customHeight="1" x14ac:dyDescent="0.2">
      <c r="A23" s="19"/>
      <c r="B23" s="11"/>
      <c r="C23" s="12"/>
      <c r="D23" s="8"/>
    </row>
    <row r="24" spans="1:8" ht="16.5" customHeight="1" x14ac:dyDescent="0.2">
      <c r="A24" s="19"/>
      <c r="B24" s="156" t="s">
        <v>507</v>
      </c>
      <c r="C24" s="12"/>
      <c r="D24" s="8"/>
    </row>
    <row r="25" spans="1:8" ht="16.5" customHeight="1" x14ac:dyDescent="0.2">
      <c r="A25" s="19"/>
      <c r="B25" s="387" t="s">
        <v>112</v>
      </c>
      <c r="C25" s="388" t="s">
        <v>32</v>
      </c>
      <c r="D25" s="389"/>
    </row>
    <row r="26" spans="1:8" ht="16.5" customHeight="1" x14ac:dyDescent="0.2">
      <c r="A26" s="19"/>
      <c r="B26" s="330" t="s">
        <v>30</v>
      </c>
      <c r="C26" s="364">
        <f>$D$8*$C$46</f>
        <v>6155.4437688888893</v>
      </c>
      <c r="D26" s="379" t="s">
        <v>113</v>
      </c>
    </row>
    <row r="27" spans="1:8" ht="16.5" customHeight="1" x14ac:dyDescent="0.2">
      <c r="A27" s="19"/>
      <c r="B27" s="330" t="s">
        <v>32</v>
      </c>
      <c r="C27" s="364">
        <v>0</v>
      </c>
      <c r="D27" s="380" t="s">
        <v>114</v>
      </c>
    </row>
    <row r="28" spans="1:8" ht="16.5" customHeight="1" x14ac:dyDescent="0.2">
      <c r="A28" s="19"/>
      <c r="B28" s="330" t="s">
        <v>34</v>
      </c>
      <c r="C28" s="364">
        <f>SUM($D$11:$D$12)*$C$46</f>
        <v>452425.11701333337</v>
      </c>
      <c r="D28" s="379" t="s">
        <v>115</v>
      </c>
    </row>
    <row r="29" spans="1:8" ht="16.5" customHeight="1" x14ac:dyDescent="0.2">
      <c r="A29" s="19"/>
      <c r="B29" s="330" t="s">
        <v>36</v>
      </c>
      <c r="C29" s="364">
        <f>$D$10*$C$46</f>
        <v>6155.4437688888893</v>
      </c>
      <c r="D29" s="379" t="s">
        <v>116</v>
      </c>
    </row>
    <row r="30" spans="1:8" ht="16.5" customHeight="1" x14ac:dyDescent="0.2">
      <c r="A30" s="19"/>
      <c r="B30" s="330" t="s">
        <v>38</v>
      </c>
      <c r="C30" s="364">
        <f>D4*$C$46*C17</f>
        <v>46678.781914074068</v>
      </c>
      <c r="D30" s="380" t="s">
        <v>89</v>
      </c>
    </row>
    <row r="31" spans="1:8" ht="16.5" customHeight="1" x14ac:dyDescent="0.2">
      <c r="A31" s="19"/>
      <c r="B31" s="330" t="s">
        <v>41</v>
      </c>
      <c r="C31" s="364">
        <f>D5*$C$46*C17</f>
        <v>66068.429786074077</v>
      </c>
      <c r="D31" s="380" t="s">
        <v>90</v>
      </c>
    </row>
    <row r="32" spans="1:8" ht="16.5" customHeight="1" x14ac:dyDescent="0.2">
      <c r="A32" s="19"/>
      <c r="B32" s="330" t="s">
        <v>40</v>
      </c>
      <c r="C32" s="364">
        <f>D6*$C$46*C17</f>
        <v>54578.268084148149</v>
      </c>
      <c r="D32" s="380" t="s">
        <v>91</v>
      </c>
    </row>
    <row r="33" spans="1:4" ht="16.5" customHeight="1" x14ac:dyDescent="0.2">
      <c r="A33" s="19"/>
      <c r="B33" s="330" t="s">
        <v>42</v>
      </c>
      <c r="C33" s="364">
        <f>D7*$C$46*C17</f>
        <v>16517.107446518519</v>
      </c>
      <c r="D33" s="380" t="s">
        <v>92</v>
      </c>
    </row>
    <row r="34" spans="1:4" ht="16.5" customHeight="1" x14ac:dyDescent="0.2">
      <c r="A34" s="19"/>
      <c r="B34" s="330" t="s">
        <v>43</v>
      </c>
      <c r="C34" s="364">
        <f>D18*$C$46*C16</f>
        <v>324450.40668444446</v>
      </c>
      <c r="D34" s="380" t="s">
        <v>93</v>
      </c>
    </row>
    <row r="35" spans="1:4" ht="16.5" customHeight="1" x14ac:dyDescent="0.2">
      <c r="A35" s="19"/>
      <c r="B35" s="330" t="s">
        <v>45</v>
      </c>
      <c r="C35" s="364">
        <v>0</v>
      </c>
      <c r="D35" s="380" t="s">
        <v>117</v>
      </c>
    </row>
    <row r="36" spans="1:4" ht="16.5" customHeight="1" x14ac:dyDescent="0.2">
      <c r="A36" s="19"/>
      <c r="B36" s="330" t="s">
        <v>47</v>
      </c>
      <c r="C36" s="381">
        <v>0</v>
      </c>
      <c r="D36" s="380" t="s">
        <v>117</v>
      </c>
    </row>
    <row r="37" spans="1:4" ht="16.5" customHeight="1" x14ac:dyDescent="0.2">
      <c r="A37" s="19"/>
      <c r="B37" s="330" t="s">
        <v>48</v>
      </c>
      <c r="C37" s="381">
        <v>0</v>
      </c>
      <c r="D37" s="380" t="s">
        <v>118</v>
      </c>
    </row>
    <row r="38" spans="1:4" ht="16.5" customHeight="1" x14ac:dyDescent="0.2">
      <c r="A38" s="19"/>
      <c r="B38" s="330" t="s">
        <v>50</v>
      </c>
      <c r="C38" s="381">
        <v>0</v>
      </c>
      <c r="D38" s="380" t="s">
        <v>119</v>
      </c>
    </row>
    <row r="39" spans="1:4" ht="16.5" customHeight="1" x14ac:dyDescent="0.2">
      <c r="A39" s="19"/>
      <c r="B39" s="330" t="s">
        <v>52</v>
      </c>
      <c r="C39" s="381">
        <v>0</v>
      </c>
      <c r="D39" s="380" t="s">
        <v>120</v>
      </c>
    </row>
    <row r="40" spans="1:4" ht="16.5" customHeight="1" x14ac:dyDescent="0.2">
      <c r="A40" s="19"/>
      <c r="B40" s="330" t="s">
        <v>54</v>
      </c>
      <c r="C40" s="381">
        <v>0</v>
      </c>
      <c r="D40" s="380" t="s">
        <v>121</v>
      </c>
    </row>
    <row r="41" spans="1:4" ht="16.5" customHeight="1" x14ac:dyDescent="0.2">
      <c r="A41" s="19"/>
      <c r="B41" s="330" t="s">
        <v>55</v>
      </c>
      <c r="C41" s="364">
        <v>0</v>
      </c>
      <c r="D41" s="380" t="s">
        <v>122</v>
      </c>
    </row>
    <row r="42" spans="1:4" ht="16.5" customHeight="1" x14ac:dyDescent="0.2">
      <c r="A42" s="19"/>
      <c r="B42" s="328" t="s">
        <v>551</v>
      </c>
      <c r="C42" s="349">
        <f>$D$14*$C$46</f>
        <v>46935.258737777782</v>
      </c>
      <c r="D42" s="345" t="s">
        <v>552</v>
      </c>
    </row>
    <row r="43" spans="1:4" ht="16.5" customHeight="1" x14ac:dyDescent="0.2">
      <c r="A43" s="19"/>
      <c r="B43" s="328" t="s">
        <v>57</v>
      </c>
      <c r="C43" s="349">
        <f>$D$15*$C$46</f>
        <v>26930.066488888893</v>
      </c>
      <c r="D43" s="353" t="s">
        <v>553</v>
      </c>
    </row>
    <row r="44" spans="1:4" ht="16.5" customHeight="1" x14ac:dyDescent="0.2">
      <c r="A44" s="19"/>
      <c r="B44" s="382" t="s">
        <v>59</v>
      </c>
      <c r="C44" s="364">
        <f>$D$13*$C$46 + C46*SUM(D4:D7)*(1-C17) + C46*C18*(1-C16)</f>
        <v>477065.67630696308</v>
      </c>
      <c r="D44" s="380" t="s">
        <v>123</v>
      </c>
    </row>
    <row r="45" spans="1:4" ht="16.5" customHeight="1" x14ac:dyDescent="0.2">
      <c r="A45" s="19"/>
      <c r="B45" s="330" t="s">
        <v>61</v>
      </c>
      <c r="C45" s="383">
        <f>SUM($C$26:$C$44)</f>
        <v>1523960.0000000002</v>
      </c>
      <c r="D45" s="380" t="s">
        <v>62</v>
      </c>
    </row>
    <row r="46" spans="1:4" ht="33" customHeight="1" x14ac:dyDescent="0.2">
      <c r="A46" s="19"/>
      <c r="B46" s="330" t="s">
        <v>63</v>
      </c>
      <c r="C46" s="381">
        <f>SUM(Tourists!C26)</f>
        <v>1523960</v>
      </c>
      <c r="D46" s="380" t="s">
        <v>124</v>
      </c>
    </row>
    <row r="47" spans="1:4" ht="16.5" customHeight="1" x14ac:dyDescent="0.2">
      <c r="A47" s="19"/>
      <c r="B47" s="330" t="s">
        <v>65</v>
      </c>
      <c r="C47" s="381">
        <f>C46-C45</f>
        <v>0</v>
      </c>
      <c r="D47" s="380" t="s">
        <v>102</v>
      </c>
    </row>
    <row r="48" spans="1:4" ht="16.5" customHeight="1" x14ac:dyDescent="0.2">
      <c r="A48" s="19"/>
      <c r="B48" s="384" t="s">
        <v>67</v>
      </c>
      <c r="C48" s="385">
        <f>C47/C46</f>
        <v>0</v>
      </c>
      <c r="D48" s="386" t="s">
        <v>103</v>
      </c>
    </row>
    <row r="49" spans="1:8" ht="27" customHeight="1" x14ac:dyDescent="0.2">
      <c r="A49" s="19"/>
      <c r="B49" s="307" t="s">
        <v>104</v>
      </c>
      <c r="C49" s="308">
        <f>C34/C46</f>
        <v>0.21289955555555556</v>
      </c>
      <c r="D49" s="169"/>
      <c r="H49" s="8"/>
    </row>
    <row r="50" spans="1:8" ht="27" customHeight="1" x14ac:dyDescent="0.2">
      <c r="A50" s="19"/>
      <c r="C50" s="28"/>
      <c r="H50" s="8"/>
    </row>
    <row r="51" spans="1:8" ht="27" customHeight="1" x14ac:dyDescent="0.2">
      <c r="A51" s="19"/>
      <c r="C51" s="28"/>
      <c r="H51" s="8"/>
    </row>
    <row r="52" spans="1:8" ht="27" customHeight="1" x14ac:dyDescent="0.2">
      <c r="A52" s="19"/>
      <c r="B52" s="23" t="s">
        <v>492</v>
      </c>
      <c r="H52" s="8"/>
    </row>
    <row r="53" spans="1:8" ht="27" customHeight="1" x14ac:dyDescent="0.2">
      <c r="A53" s="19"/>
      <c r="B53" s="33" t="s">
        <v>0</v>
      </c>
      <c r="C53" s="34" t="s">
        <v>1</v>
      </c>
      <c r="D53" s="35" t="s">
        <v>2</v>
      </c>
      <c r="E53" s="35" t="s">
        <v>3</v>
      </c>
      <c r="F53" s="35" t="s">
        <v>4</v>
      </c>
      <c r="G53" s="35" t="s">
        <v>5</v>
      </c>
      <c r="H53" s="8"/>
    </row>
    <row r="54" spans="1:8" ht="27" customHeight="1" x14ac:dyDescent="0.2">
      <c r="A54" s="19"/>
      <c r="B54" s="197" t="s">
        <v>71</v>
      </c>
      <c r="C54" s="198">
        <f t="shared" ref="C54:C63" si="1">C4*100</f>
        <v>4.333333333333333</v>
      </c>
      <c r="D54" s="199" t="s">
        <v>392</v>
      </c>
      <c r="E54" s="199">
        <v>0</v>
      </c>
      <c r="F54" s="199">
        <v>100</v>
      </c>
      <c r="G54" s="200">
        <v>0.01</v>
      </c>
      <c r="H54" s="8"/>
    </row>
    <row r="55" spans="1:8" ht="27" customHeight="1" x14ac:dyDescent="0.2">
      <c r="A55" s="19"/>
      <c r="B55" s="197" t="s">
        <v>73</v>
      </c>
      <c r="C55" s="198">
        <f t="shared" si="1"/>
        <v>6.1333333333333337</v>
      </c>
      <c r="D55" s="181" t="s">
        <v>393</v>
      </c>
      <c r="E55" s="181">
        <v>0</v>
      </c>
      <c r="F55" s="181">
        <v>100</v>
      </c>
      <c r="G55" s="201">
        <v>0.01</v>
      </c>
      <c r="H55" s="8"/>
    </row>
    <row r="56" spans="1:8" ht="27" customHeight="1" x14ac:dyDescent="0.2">
      <c r="A56" s="19"/>
      <c r="B56" s="197" t="s">
        <v>74</v>
      </c>
      <c r="C56" s="198">
        <f t="shared" si="1"/>
        <v>5.0666666666666664</v>
      </c>
      <c r="D56" s="199" t="s">
        <v>394</v>
      </c>
      <c r="E56" s="181">
        <v>0</v>
      </c>
      <c r="F56" s="181">
        <v>100</v>
      </c>
      <c r="G56" s="201">
        <v>0.01</v>
      </c>
      <c r="H56" s="8"/>
    </row>
    <row r="57" spans="1:8" ht="27" customHeight="1" x14ac:dyDescent="0.2">
      <c r="A57" s="19"/>
      <c r="B57" s="197" t="s">
        <v>75</v>
      </c>
      <c r="C57" s="198">
        <f t="shared" si="1"/>
        <v>1.5333333333333334</v>
      </c>
      <c r="D57" s="181" t="s">
        <v>395</v>
      </c>
      <c r="E57" s="181">
        <v>0</v>
      </c>
      <c r="F57" s="181">
        <v>100</v>
      </c>
      <c r="G57" s="201">
        <v>0.01</v>
      </c>
      <c r="H57" s="8"/>
    </row>
    <row r="58" spans="1:8" ht="27" customHeight="1" x14ac:dyDescent="0.2">
      <c r="A58" s="19"/>
      <c r="B58" s="197" t="s">
        <v>107</v>
      </c>
      <c r="C58" s="198">
        <f t="shared" si="1"/>
        <v>0.53333333333333333</v>
      </c>
      <c r="D58" s="181" t="s">
        <v>396</v>
      </c>
      <c r="E58" s="181">
        <v>0</v>
      </c>
      <c r="F58" s="181">
        <v>100</v>
      </c>
      <c r="G58" s="202">
        <v>0.01</v>
      </c>
      <c r="H58" s="8"/>
    </row>
    <row r="59" spans="1:8" ht="27" customHeight="1" x14ac:dyDescent="0.2">
      <c r="A59" s="19"/>
      <c r="B59" s="203" t="s">
        <v>482</v>
      </c>
      <c r="C59" s="198">
        <f t="shared" si="1"/>
        <v>0</v>
      </c>
      <c r="D59" s="181" t="s">
        <v>397</v>
      </c>
      <c r="E59" s="181">
        <v>0</v>
      </c>
      <c r="F59" s="181">
        <v>100</v>
      </c>
      <c r="G59" s="181">
        <v>0.01</v>
      </c>
      <c r="H59" s="8"/>
    </row>
    <row r="60" spans="1:8" ht="27" customHeight="1" x14ac:dyDescent="0.2">
      <c r="A60" s="19"/>
      <c r="B60" s="197" t="s">
        <v>108</v>
      </c>
      <c r="C60" s="198">
        <f t="shared" si="1"/>
        <v>0.53333333333333333</v>
      </c>
      <c r="D60" s="181" t="s">
        <v>398</v>
      </c>
      <c r="E60" s="181">
        <v>0</v>
      </c>
      <c r="F60" s="181">
        <v>100</v>
      </c>
      <c r="G60" s="202">
        <v>0.01</v>
      </c>
      <c r="H60" s="8"/>
    </row>
    <row r="61" spans="1:8" ht="27" customHeight="1" x14ac:dyDescent="0.2">
      <c r="A61" s="19"/>
      <c r="B61" s="197" t="s">
        <v>78</v>
      </c>
      <c r="C61" s="198">
        <f t="shared" si="1"/>
        <v>28.466666666666661</v>
      </c>
      <c r="D61" s="181" t="s">
        <v>399</v>
      </c>
      <c r="E61" s="181">
        <v>0</v>
      </c>
      <c r="F61" s="181">
        <v>100</v>
      </c>
      <c r="G61" s="202">
        <v>0.01</v>
      </c>
      <c r="H61" s="8"/>
    </row>
    <row r="62" spans="1:8" ht="27" customHeight="1" x14ac:dyDescent="0.2">
      <c r="A62" s="19"/>
      <c r="B62" s="197" t="s">
        <v>109</v>
      </c>
      <c r="C62" s="198">
        <f t="shared" si="1"/>
        <v>10.733333333333333</v>
      </c>
      <c r="D62" s="181" t="s">
        <v>400</v>
      </c>
      <c r="E62" s="181">
        <v>0</v>
      </c>
      <c r="F62" s="181">
        <v>100</v>
      </c>
      <c r="G62" s="202">
        <v>0.01</v>
      </c>
      <c r="H62" s="8"/>
    </row>
    <row r="63" spans="1:8" ht="27" customHeight="1" x14ac:dyDescent="0.2">
      <c r="A63" s="19"/>
      <c r="B63" s="197" t="s">
        <v>110</v>
      </c>
      <c r="C63" s="198">
        <f t="shared" si="1"/>
        <v>36.266666666666666</v>
      </c>
      <c r="D63" s="181" t="s">
        <v>401</v>
      </c>
      <c r="E63" s="181">
        <v>0</v>
      </c>
      <c r="F63" s="181">
        <v>100</v>
      </c>
      <c r="G63" s="202">
        <v>0.01</v>
      </c>
      <c r="H63" s="8"/>
    </row>
    <row r="64" spans="1:8" ht="27" customHeight="1" x14ac:dyDescent="0.2">
      <c r="A64" s="19"/>
      <c r="B64" s="197" t="s">
        <v>572</v>
      </c>
      <c r="C64" s="198">
        <f>C14*100</f>
        <v>4.0666666666666664</v>
      </c>
      <c r="D64" s="180" t="s">
        <v>578</v>
      </c>
      <c r="E64" s="181">
        <v>0</v>
      </c>
      <c r="F64" s="181">
        <v>100</v>
      </c>
      <c r="G64" s="182">
        <v>0.01</v>
      </c>
      <c r="H64" s="8"/>
    </row>
    <row r="65" spans="1:8" ht="27" customHeight="1" x14ac:dyDescent="0.2">
      <c r="A65" s="19"/>
      <c r="B65" s="204" t="s">
        <v>125</v>
      </c>
      <c r="C65" s="198">
        <f t="shared" ref="C65" si="2">C15*100</f>
        <v>2.3333333333333335</v>
      </c>
      <c r="D65" s="181" t="s">
        <v>444</v>
      </c>
      <c r="E65" s="181">
        <v>0</v>
      </c>
      <c r="F65" s="181">
        <v>100</v>
      </c>
      <c r="G65" s="202">
        <v>0.01</v>
      </c>
      <c r="H65" s="8"/>
    </row>
    <row r="66" spans="1:8" ht="27" customHeight="1" x14ac:dyDescent="0.2">
      <c r="A66" s="19"/>
      <c r="B66" s="204" t="s">
        <v>83</v>
      </c>
      <c r="C66" s="198">
        <f t="shared" ref="C66:C67" si="3">D16*100</f>
        <v>87.733333333333334</v>
      </c>
      <c r="D66" s="181" t="s">
        <v>487</v>
      </c>
      <c r="E66" s="181">
        <v>0</v>
      </c>
      <c r="F66" s="181">
        <v>100</v>
      </c>
      <c r="G66" s="202">
        <v>0.01</v>
      </c>
      <c r="H66" s="8"/>
    </row>
    <row r="67" spans="1:8" ht="27" customHeight="1" x14ac:dyDescent="0.2">
      <c r="A67" s="19"/>
      <c r="B67" s="204" t="s">
        <v>84</v>
      </c>
      <c r="C67" s="198">
        <f t="shared" si="3"/>
        <v>93.333333333333329</v>
      </c>
      <c r="D67" s="189" t="s">
        <v>368</v>
      </c>
      <c r="E67" s="189">
        <v>0</v>
      </c>
      <c r="F67" s="189">
        <v>100</v>
      </c>
      <c r="G67" s="205">
        <v>0.01</v>
      </c>
      <c r="H67" s="8"/>
    </row>
    <row r="68" spans="1:8" ht="27" customHeight="1" x14ac:dyDescent="0.2">
      <c r="A68" s="19"/>
      <c r="B68" s="206" t="s">
        <v>374</v>
      </c>
      <c r="C68" s="207">
        <f>C18*100</f>
        <v>24.266666666666666</v>
      </c>
      <c r="D68" s="181" t="s">
        <v>378</v>
      </c>
      <c r="E68" s="189">
        <v>0</v>
      </c>
      <c r="F68" s="189">
        <v>100</v>
      </c>
      <c r="G68" s="205">
        <v>0.01</v>
      </c>
      <c r="H68" s="8"/>
    </row>
    <row r="69" spans="1:8" ht="27" customHeight="1" x14ac:dyDescent="0.2">
      <c r="A69" s="19"/>
      <c r="C69" s="28"/>
      <c r="H69" s="8"/>
    </row>
    <row r="70" spans="1:8" ht="27" customHeight="1" x14ac:dyDescent="0.2">
      <c r="A70" s="19"/>
      <c r="C70" s="28"/>
      <c r="H70" s="8"/>
    </row>
    <row r="71" spans="1:8" ht="27" customHeight="1" x14ac:dyDescent="0.2">
      <c r="A71" s="19"/>
      <c r="C71" s="28"/>
      <c r="H71" s="8"/>
    </row>
    <row r="72" spans="1:8" ht="27" customHeight="1" x14ac:dyDescent="0.2">
      <c r="A72" s="19"/>
      <c r="C72" s="28"/>
      <c r="H72" s="8"/>
    </row>
    <row r="73" spans="1:8" ht="27" customHeight="1" x14ac:dyDescent="0.2">
      <c r="A73" s="19"/>
      <c r="C73" s="28"/>
      <c r="H73" s="8"/>
    </row>
    <row r="74" spans="1:8" ht="27" customHeight="1" x14ac:dyDescent="0.2">
      <c r="A74" s="19"/>
      <c r="C74" s="28"/>
      <c r="H74" s="8"/>
    </row>
    <row r="75" spans="1:8" ht="27" customHeight="1" x14ac:dyDescent="0.2">
      <c r="A75" s="19"/>
      <c r="C75" s="28"/>
      <c r="H75" s="8"/>
    </row>
    <row r="76" spans="1:8" ht="27" customHeight="1" x14ac:dyDescent="0.2">
      <c r="A76" s="19"/>
      <c r="C76" s="28"/>
      <c r="H76" s="8"/>
    </row>
    <row r="77" spans="1:8" ht="27" customHeight="1" x14ac:dyDescent="0.2">
      <c r="A77" s="19"/>
      <c r="C77" s="28"/>
      <c r="H77" s="8"/>
    </row>
    <row r="78" spans="1:8" ht="27" customHeight="1" x14ac:dyDescent="0.2">
      <c r="A78" s="19"/>
      <c r="C78" s="28"/>
      <c r="H78" s="8"/>
    </row>
    <row r="79" spans="1:8" ht="27" customHeight="1" x14ac:dyDescent="0.2">
      <c r="A79" s="19"/>
      <c r="C79" s="28"/>
      <c r="H79" s="8"/>
    </row>
    <row r="80" spans="1:8" ht="27" customHeight="1" x14ac:dyDescent="0.2">
      <c r="A80" s="19"/>
      <c r="C80" s="28"/>
      <c r="H80" s="8"/>
    </row>
    <row r="81" spans="1:8" ht="27" customHeight="1" x14ac:dyDescent="0.2">
      <c r="A81" s="19"/>
      <c r="C81" s="28"/>
      <c r="H81" s="8"/>
    </row>
    <row r="82" spans="1:8" ht="27" customHeight="1" x14ac:dyDescent="0.2">
      <c r="A82" s="19"/>
      <c r="C82" s="28"/>
      <c r="H82" s="8"/>
    </row>
    <row r="83" spans="1:8" ht="27" customHeight="1" x14ac:dyDescent="0.2">
      <c r="A83" s="19"/>
      <c r="C83" s="28"/>
      <c r="H83" s="8"/>
    </row>
    <row r="84" spans="1:8" ht="27" customHeight="1" x14ac:dyDescent="0.2">
      <c r="A84" s="19"/>
      <c r="C84" s="28"/>
      <c r="H84" s="8"/>
    </row>
    <row r="85" spans="1:8" ht="27" customHeight="1" x14ac:dyDescent="0.2">
      <c r="A85" s="19"/>
      <c r="C85" s="28"/>
      <c r="H85" s="8"/>
    </row>
    <row r="86" spans="1:8" ht="27" customHeight="1" x14ac:dyDescent="0.2">
      <c r="A86" s="19"/>
      <c r="C86" s="28"/>
      <c r="H86" s="8"/>
    </row>
    <row r="87" spans="1:8" ht="27" customHeight="1" x14ac:dyDescent="0.2">
      <c r="A87" s="19"/>
      <c r="C87" s="28"/>
      <c r="H87" s="8"/>
    </row>
    <row r="88" spans="1:8" ht="27" customHeight="1" x14ac:dyDescent="0.2">
      <c r="A88" s="19"/>
      <c r="C88" s="28"/>
      <c r="H88" s="8"/>
    </row>
    <row r="89" spans="1:8" ht="27" customHeight="1" x14ac:dyDescent="0.2">
      <c r="A89" s="19"/>
      <c r="C89" s="28"/>
      <c r="H89" s="8"/>
    </row>
    <row r="90" spans="1:8" ht="27" customHeight="1" x14ac:dyDescent="0.2">
      <c r="A90" s="19"/>
      <c r="C90" s="28"/>
      <c r="H90" s="8"/>
    </row>
    <row r="91" spans="1:8" ht="27" customHeight="1" x14ac:dyDescent="0.2">
      <c r="A91" s="19"/>
      <c r="C91" s="28"/>
      <c r="H91" s="8"/>
    </row>
    <row r="92" spans="1:8" ht="27" customHeight="1" x14ac:dyDescent="0.2">
      <c r="A92" s="19"/>
      <c r="C92" s="28"/>
      <c r="H92" s="8"/>
    </row>
    <row r="93" spans="1:8" ht="27" customHeight="1" x14ac:dyDescent="0.2">
      <c r="A93" s="19"/>
      <c r="C93" s="28"/>
      <c r="H93" s="8"/>
    </row>
    <row r="94" spans="1:8" ht="27" customHeight="1" x14ac:dyDescent="0.2">
      <c r="A94" s="19"/>
      <c r="C94" s="28"/>
      <c r="H94" s="8"/>
    </row>
    <row r="95" spans="1:8" ht="27" customHeight="1" x14ac:dyDescent="0.2">
      <c r="A95" s="19"/>
      <c r="C95" s="28"/>
      <c r="H95" s="8"/>
    </row>
    <row r="96" spans="1:8" ht="27" customHeight="1" x14ac:dyDescent="0.2">
      <c r="A96" s="19"/>
      <c r="C96" s="28"/>
      <c r="H96" s="8"/>
    </row>
    <row r="97" spans="1:8" ht="27" customHeight="1" x14ac:dyDescent="0.2">
      <c r="A97" s="19"/>
      <c r="C97" s="28"/>
      <c r="H97" s="8"/>
    </row>
    <row r="98" spans="1:8" ht="27" customHeight="1" x14ac:dyDescent="0.2">
      <c r="A98" s="19"/>
      <c r="C98" s="28"/>
      <c r="H98" s="8"/>
    </row>
    <row r="99" spans="1:8" ht="27" customHeight="1" x14ac:dyDescent="0.2">
      <c r="A99" s="19"/>
      <c r="C99" s="28"/>
      <c r="H99" s="8"/>
    </row>
    <row r="100" spans="1:8" ht="27" customHeight="1" x14ac:dyDescent="0.2">
      <c r="A100" s="19"/>
      <c r="C100" s="28"/>
      <c r="H100" s="8"/>
    </row>
    <row r="101" spans="1:8" ht="27" customHeight="1" x14ac:dyDescent="0.2">
      <c r="A101" s="19"/>
      <c r="C101" s="28"/>
      <c r="H101" s="8"/>
    </row>
    <row r="102" spans="1:8" ht="27" customHeight="1" x14ac:dyDescent="0.2">
      <c r="A102" s="19"/>
      <c r="C102" s="28"/>
      <c r="H102" s="8"/>
    </row>
    <row r="103" spans="1:8" ht="27" customHeight="1" x14ac:dyDescent="0.2">
      <c r="A103" s="19"/>
      <c r="C103" s="28"/>
      <c r="H103" s="8"/>
    </row>
    <row r="104" spans="1:8" ht="27" customHeight="1" x14ac:dyDescent="0.2">
      <c r="A104" s="19"/>
      <c r="C104" s="28"/>
      <c r="H104" s="8"/>
    </row>
    <row r="105" spans="1:8" ht="27" customHeight="1" x14ac:dyDescent="0.2">
      <c r="A105" s="19"/>
      <c r="C105" s="28"/>
      <c r="H105" s="8"/>
    </row>
    <row r="106" spans="1:8" ht="27" customHeight="1" x14ac:dyDescent="0.2">
      <c r="A106" s="19"/>
      <c r="C106" s="28"/>
      <c r="H106" s="8"/>
    </row>
    <row r="107" spans="1:8" ht="27" customHeight="1" x14ac:dyDescent="0.2">
      <c r="A107" s="19"/>
      <c r="C107" s="28"/>
      <c r="H107" s="8"/>
    </row>
    <row r="108" spans="1:8" ht="27" customHeight="1" x14ac:dyDescent="0.2">
      <c r="A108" s="19"/>
      <c r="C108" s="28"/>
      <c r="H108" s="8"/>
    </row>
    <row r="109" spans="1:8" ht="27" customHeight="1" x14ac:dyDescent="0.2">
      <c r="A109" s="19"/>
      <c r="C109" s="28"/>
      <c r="H109" s="8"/>
    </row>
    <row r="110" spans="1:8" ht="27" customHeight="1" x14ac:dyDescent="0.2">
      <c r="A110" s="19"/>
      <c r="C110" s="28"/>
      <c r="H110" s="8"/>
    </row>
    <row r="111" spans="1:8" ht="27" customHeight="1" x14ac:dyDescent="0.2">
      <c r="A111" s="19"/>
      <c r="C111" s="28"/>
      <c r="H111" s="8"/>
    </row>
    <row r="112" spans="1:8" ht="27" customHeight="1" x14ac:dyDescent="0.2">
      <c r="A112" s="19"/>
      <c r="C112" s="28"/>
      <c r="H112" s="8"/>
    </row>
    <row r="113" spans="1:8" ht="27" customHeight="1" x14ac:dyDescent="0.2">
      <c r="A113" s="19"/>
      <c r="C113" s="28"/>
      <c r="H113" s="8"/>
    </row>
    <row r="114" spans="1:8" ht="27" customHeight="1" x14ac:dyDescent="0.2">
      <c r="A114" s="19"/>
      <c r="C114" s="28"/>
      <c r="H114" s="8"/>
    </row>
    <row r="115" spans="1:8" ht="27" customHeight="1" x14ac:dyDescent="0.2">
      <c r="A115" s="19"/>
      <c r="C115" s="28"/>
      <c r="H115" s="8"/>
    </row>
    <row r="116" spans="1:8" ht="27" customHeight="1" x14ac:dyDescent="0.2">
      <c r="A116" s="19"/>
      <c r="C116" s="28"/>
      <c r="H116" s="8"/>
    </row>
    <row r="117" spans="1:8" ht="27" customHeight="1" x14ac:dyDescent="0.2">
      <c r="A117" s="19"/>
      <c r="C117" s="28"/>
      <c r="H117" s="8"/>
    </row>
    <row r="118" spans="1:8" ht="27" customHeight="1" x14ac:dyDescent="0.2">
      <c r="A118" s="19"/>
      <c r="C118" s="28"/>
      <c r="H118" s="8"/>
    </row>
    <row r="119" spans="1:8" ht="27" customHeight="1" x14ac:dyDescent="0.2">
      <c r="A119" s="19"/>
      <c r="C119" s="28"/>
      <c r="H119" s="8"/>
    </row>
    <row r="120" spans="1:8" ht="27" customHeight="1" x14ac:dyDescent="0.2">
      <c r="A120" s="19"/>
      <c r="C120" s="28"/>
      <c r="H120" s="8"/>
    </row>
    <row r="121" spans="1:8" ht="27" customHeight="1" x14ac:dyDescent="0.2">
      <c r="A121" s="19"/>
      <c r="C121" s="28"/>
      <c r="H121" s="8"/>
    </row>
    <row r="122" spans="1:8" ht="27" customHeight="1" x14ac:dyDescent="0.2">
      <c r="A122" s="19"/>
      <c r="C122" s="28"/>
      <c r="H122" s="8"/>
    </row>
    <row r="123" spans="1:8" ht="27" customHeight="1" x14ac:dyDescent="0.2">
      <c r="A123" s="19"/>
      <c r="C123" s="28"/>
      <c r="H123" s="8"/>
    </row>
    <row r="124" spans="1:8" ht="27" customHeight="1" x14ac:dyDescent="0.2">
      <c r="A124" s="19"/>
      <c r="C124" s="28"/>
      <c r="H124" s="8"/>
    </row>
    <row r="125" spans="1:8" ht="27" customHeight="1" x14ac:dyDescent="0.2">
      <c r="A125" s="19"/>
      <c r="C125" s="28"/>
      <c r="H125" s="8"/>
    </row>
    <row r="126" spans="1:8" ht="27" customHeight="1" x14ac:dyDescent="0.2">
      <c r="A126" s="19"/>
      <c r="C126" s="28"/>
      <c r="H126" s="8"/>
    </row>
    <row r="127" spans="1:8" ht="27" customHeight="1" x14ac:dyDescent="0.2">
      <c r="A127" s="19"/>
      <c r="C127" s="28"/>
      <c r="H127" s="8"/>
    </row>
    <row r="128" spans="1:8" ht="27" customHeight="1" x14ac:dyDescent="0.2">
      <c r="A128" s="19"/>
      <c r="C128" s="28"/>
      <c r="H128" s="8"/>
    </row>
    <row r="129" spans="1:8" ht="27" customHeight="1" x14ac:dyDescent="0.2">
      <c r="A129" s="19"/>
      <c r="C129" s="28"/>
      <c r="H129" s="8"/>
    </row>
    <row r="130" spans="1:8" ht="27" customHeight="1" x14ac:dyDescent="0.2">
      <c r="A130" s="19"/>
      <c r="C130" s="28"/>
      <c r="H130" s="8"/>
    </row>
    <row r="131" spans="1:8" ht="27" customHeight="1" x14ac:dyDescent="0.2">
      <c r="A131" s="19"/>
      <c r="C131" s="28"/>
      <c r="H131" s="8"/>
    </row>
    <row r="132" spans="1:8" ht="27" customHeight="1" x14ac:dyDescent="0.2">
      <c r="A132" s="19"/>
      <c r="C132" s="28"/>
      <c r="H132" s="8"/>
    </row>
    <row r="133" spans="1:8" ht="27" customHeight="1" x14ac:dyDescent="0.2">
      <c r="A133" s="19"/>
      <c r="C133" s="28"/>
      <c r="H133" s="8"/>
    </row>
    <row r="134" spans="1:8" ht="27" customHeight="1" x14ac:dyDescent="0.2">
      <c r="A134" s="19"/>
      <c r="C134" s="28"/>
      <c r="H134" s="8"/>
    </row>
    <row r="135" spans="1:8" ht="27" customHeight="1" x14ac:dyDescent="0.2">
      <c r="A135" s="19"/>
      <c r="C135" s="28"/>
      <c r="H135" s="8"/>
    </row>
    <row r="136" spans="1:8" ht="27" customHeight="1" x14ac:dyDescent="0.2">
      <c r="A136" s="19"/>
      <c r="C136" s="28"/>
      <c r="H136" s="8"/>
    </row>
    <row r="137" spans="1:8" ht="27" customHeight="1" x14ac:dyDescent="0.2">
      <c r="A137" s="19"/>
      <c r="C137" s="28"/>
      <c r="H137" s="8"/>
    </row>
    <row r="138" spans="1:8" ht="27" customHeight="1" x14ac:dyDescent="0.2">
      <c r="A138" s="19"/>
      <c r="C138" s="28"/>
      <c r="H138" s="8"/>
    </row>
    <row r="139" spans="1:8" ht="27" customHeight="1" x14ac:dyDescent="0.2">
      <c r="A139" s="19"/>
      <c r="C139" s="28"/>
      <c r="H139" s="8"/>
    </row>
    <row r="140" spans="1:8" ht="27" customHeight="1" x14ac:dyDescent="0.2">
      <c r="A140" s="19"/>
      <c r="C140" s="28"/>
      <c r="H140" s="8"/>
    </row>
    <row r="141" spans="1:8" ht="27" customHeight="1" x14ac:dyDescent="0.2">
      <c r="A141" s="19"/>
      <c r="C141" s="28"/>
      <c r="H141" s="8"/>
    </row>
    <row r="142" spans="1:8" ht="27" customHeight="1" x14ac:dyDescent="0.2">
      <c r="A142" s="19"/>
      <c r="C142" s="28"/>
      <c r="H142" s="8"/>
    </row>
    <row r="143" spans="1:8" ht="27" customHeight="1" x14ac:dyDescent="0.2">
      <c r="A143" s="19"/>
      <c r="C143" s="28"/>
      <c r="H143" s="8"/>
    </row>
    <row r="144" spans="1:8" ht="27" customHeight="1" x14ac:dyDescent="0.2">
      <c r="A144" s="19"/>
      <c r="C144" s="28"/>
      <c r="H144" s="8"/>
    </row>
    <row r="145" spans="1:8" ht="27" customHeight="1" x14ac:dyDescent="0.2">
      <c r="A145" s="19"/>
      <c r="C145" s="28"/>
      <c r="H145" s="8"/>
    </row>
    <row r="146" spans="1:8" ht="27" customHeight="1" x14ac:dyDescent="0.2">
      <c r="A146" s="19"/>
      <c r="C146" s="28"/>
      <c r="H146" s="8"/>
    </row>
    <row r="147" spans="1:8" ht="27" customHeight="1" x14ac:dyDescent="0.2">
      <c r="A147" s="19"/>
      <c r="C147" s="28"/>
      <c r="H147" s="8"/>
    </row>
    <row r="148" spans="1:8" ht="27" customHeight="1" x14ac:dyDescent="0.2">
      <c r="A148" s="19"/>
      <c r="C148" s="28"/>
      <c r="H148" s="8"/>
    </row>
    <row r="149" spans="1:8" ht="27" customHeight="1" x14ac:dyDescent="0.2">
      <c r="A149" s="19"/>
      <c r="C149" s="28"/>
      <c r="H149" s="8"/>
    </row>
    <row r="150" spans="1:8" ht="27" customHeight="1" x14ac:dyDescent="0.2">
      <c r="A150" s="19"/>
      <c r="C150" s="28"/>
      <c r="H150" s="8"/>
    </row>
    <row r="151" spans="1:8" ht="27" customHeight="1" x14ac:dyDescent="0.2">
      <c r="A151" s="19"/>
      <c r="C151" s="28"/>
      <c r="H151" s="8"/>
    </row>
    <row r="152" spans="1:8" ht="27" customHeight="1" x14ac:dyDescent="0.2">
      <c r="A152" s="19"/>
      <c r="C152" s="28"/>
      <c r="H152" s="8"/>
    </row>
    <row r="153" spans="1:8" ht="27" customHeight="1" x14ac:dyDescent="0.2">
      <c r="A153" s="19"/>
      <c r="C153" s="28"/>
      <c r="H153" s="8"/>
    </row>
    <row r="154" spans="1:8" ht="27" customHeight="1" x14ac:dyDescent="0.2">
      <c r="A154" s="19"/>
      <c r="C154" s="28"/>
      <c r="H154" s="8"/>
    </row>
    <row r="155" spans="1:8" ht="27" customHeight="1" x14ac:dyDescent="0.2">
      <c r="A155" s="19"/>
      <c r="C155" s="28"/>
      <c r="H155" s="8"/>
    </row>
    <row r="156" spans="1:8" ht="27" customHeight="1" x14ac:dyDescent="0.2">
      <c r="A156" s="19"/>
      <c r="C156" s="28"/>
      <c r="H156" s="8"/>
    </row>
    <row r="157" spans="1:8" ht="27" customHeight="1" x14ac:dyDescent="0.2">
      <c r="A157" s="19"/>
      <c r="C157" s="28"/>
      <c r="H157" s="8"/>
    </row>
    <row r="158" spans="1:8" ht="27" customHeight="1" x14ac:dyDescent="0.2">
      <c r="A158" s="19"/>
      <c r="C158" s="28"/>
      <c r="H158" s="8"/>
    </row>
    <row r="159" spans="1:8" ht="27" customHeight="1" x14ac:dyDescent="0.2">
      <c r="A159" s="19"/>
      <c r="C159" s="28"/>
      <c r="H159" s="8"/>
    </row>
    <row r="160" spans="1:8" ht="27" customHeight="1" x14ac:dyDescent="0.2">
      <c r="A160" s="19"/>
      <c r="C160" s="28"/>
      <c r="H160" s="8"/>
    </row>
    <row r="161" spans="1:8" ht="27" customHeight="1" x14ac:dyDescent="0.2">
      <c r="A161" s="19"/>
      <c r="C161" s="28"/>
      <c r="H161" s="8"/>
    </row>
    <row r="162" spans="1:8" ht="27" customHeight="1" x14ac:dyDescent="0.2">
      <c r="A162" s="19"/>
      <c r="C162" s="28"/>
      <c r="H162" s="8"/>
    </row>
    <row r="163" spans="1:8" ht="27" customHeight="1" x14ac:dyDescent="0.2">
      <c r="A163" s="19"/>
      <c r="C163" s="28"/>
      <c r="H163" s="8"/>
    </row>
    <row r="164" spans="1:8" ht="27" customHeight="1" x14ac:dyDescent="0.2">
      <c r="A164" s="19"/>
      <c r="C164" s="28"/>
      <c r="H164" s="8"/>
    </row>
    <row r="165" spans="1:8" ht="27" customHeight="1" x14ac:dyDescent="0.2">
      <c r="A165" s="19"/>
      <c r="C165" s="28"/>
      <c r="H165" s="8"/>
    </row>
    <row r="166" spans="1:8" ht="27" customHeight="1" x14ac:dyDescent="0.2">
      <c r="A166" s="19"/>
      <c r="C166" s="28"/>
      <c r="H166" s="8"/>
    </row>
    <row r="167" spans="1:8" ht="27" customHeight="1" x14ac:dyDescent="0.2">
      <c r="A167" s="19"/>
      <c r="C167" s="28"/>
      <c r="H167" s="8"/>
    </row>
    <row r="168" spans="1:8" ht="27" customHeight="1" x14ac:dyDescent="0.2">
      <c r="A168" s="19"/>
      <c r="C168" s="28"/>
      <c r="H168" s="8"/>
    </row>
    <row r="169" spans="1:8" ht="27" customHeight="1" x14ac:dyDescent="0.2">
      <c r="A169" s="19"/>
      <c r="C169" s="28"/>
      <c r="H169" s="8"/>
    </row>
    <row r="170" spans="1:8" ht="27" customHeight="1" x14ac:dyDescent="0.2">
      <c r="A170" s="19"/>
      <c r="C170" s="28"/>
      <c r="H170" s="8"/>
    </row>
    <row r="171" spans="1:8" ht="27" customHeight="1" x14ac:dyDescent="0.2">
      <c r="A171" s="19"/>
      <c r="C171" s="28"/>
      <c r="H171" s="8"/>
    </row>
    <row r="172" spans="1:8" ht="27" customHeight="1" x14ac:dyDescent="0.2">
      <c r="A172" s="19"/>
      <c r="C172" s="28"/>
      <c r="H172" s="8"/>
    </row>
    <row r="173" spans="1:8" ht="27" customHeight="1" x14ac:dyDescent="0.2">
      <c r="A173" s="19"/>
      <c r="C173" s="28"/>
      <c r="H173" s="8"/>
    </row>
    <row r="174" spans="1:8" ht="27" customHeight="1" x14ac:dyDescent="0.2">
      <c r="A174" s="19"/>
      <c r="C174" s="28"/>
      <c r="H174" s="8"/>
    </row>
    <row r="175" spans="1:8" ht="27" customHeight="1" x14ac:dyDescent="0.2">
      <c r="A175" s="19"/>
      <c r="C175" s="28"/>
      <c r="H175" s="8"/>
    </row>
    <row r="176" spans="1:8" ht="27" customHeight="1" x14ac:dyDescent="0.2">
      <c r="A176" s="19"/>
      <c r="C176" s="28"/>
      <c r="H176" s="8"/>
    </row>
    <row r="177" spans="1:8" ht="27" customHeight="1" x14ac:dyDescent="0.2">
      <c r="A177" s="19"/>
      <c r="C177" s="28"/>
      <c r="H177" s="8"/>
    </row>
    <row r="178" spans="1:8" ht="27" customHeight="1" x14ac:dyDescent="0.2">
      <c r="A178" s="19"/>
      <c r="C178" s="28"/>
      <c r="H178" s="8"/>
    </row>
    <row r="179" spans="1:8" ht="27" customHeight="1" x14ac:dyDescent="0.2">
      <c r="A179" s="19"/>
      <c r="C179" s="28"/>
      <c r="H179" s="8"/>
    </row>
    <row r="180" spans="1:8" ht="27" customHeight="1" x14ac:dyDescent="0.2">
      <c r="A180" s="19"/>
      <c r="C180" s="28"/>
      <c r="H180" s="8"/>
    </row>
    <row r="181" spans="1:8" ht="27" customHeight="1" x14ac:dyDescent="0.2">
      <c r="A181" s="19"/>
      <c r="C181" s="28"/>
      <c r="H181" s="8"/>
    </row>
    <row r="182" spans="1:8" ht="27" customHeight="1" x14ac:dyDescent="0.2">
      <c r="A182" s="19"/>
      <c r="C182" s="28"/>
      <c r="H182" s="8"/>
    </row>
    <row r="183" spans="1:8" ht="27" customHeight="1" x14ac:dyDescent="0.2">
      <c r="A183" s="19"/>
      <c r="C183" s="28"/>
      <c r="H183" s="8"/>
    </row>
    <row r="184" spans="1:8" ht="27" customHeight="1" x14ac:dyDescent="0.2">
      <c r="A184" s="19"/>
      <c r="C184" s="28"/>
      <c r="H184" s="8"/>
    </row>
    <row r="185" spans="1:8" ht="27" customHeight="1" x14ac:dyDescent="0.2">
      <c r="A185" s="19"/>
      <c r="C185" s="28"/>
      <c r="H185" s="8"/>
    </row>
    <row r="186" spans="1:8" ht="27" customHeight="1" x14ac:dyDescent="0.2">
      <c r="A186" s="19"/>
      <c r="C186" s="28"/>
      <c r="H186" s="8"/>
    </row>
    <row r="187" spans="1:8" ht="27" customHeight="1" x14ac:dyDescent="0.2">
      <c r="A187" s="19"/>
      <c r="C187" s="28"/>
      <c r="H187" s="8"/>
    </row>
    <row r="188" spans="1:8" ht="27" customHeight="1" x14ac:dyDescent="0.2">
      <c r="A188" s="19"/>
      <c r="C188" s="28"/>
      <c r="H188" s="8"/>
    </row>
    <row r="189" spans="1:8" ht="27" customHeight="1" x14ac:dyDescent="0.2">
      <c r="A189" s="19"/>
      <c r="C189" s="28"/>
      <c r="H189" s="8"/>
    </row>
    <row r="190" spans="1:8" ht="27" customHeight="1" x14ac:dyDescent="0.2">
      <c r="A190" s="19"/>
      <c r="C190" s="28"/>
      <c r="H190" s="8"/>
    </row>
    <row r="191" spans="1:8" ht="27" customHeight="1" x14ac:dyDescent="0.2">
      <c r="A191" s="19"/>
      <c r="C191" s="28"/>
      <c r="H191" s="8"/>
    </row>
    <row r="192" spans="1:8" ht="27" customHeight="1" x14ac:dyDescent="0.2">
      <c r="A192" s="19"/>
      <c r="C192" s="28"/>
      <c r="H192" s="8"/>
    </row>
    <row r="193" spans="1:8" ht="27" customHeight="1" x14ac:dyDescent="0.2">
      <c r="A193" s="19"/>
      <c r="C193" s="28"/>
      <c r="H193" s="8"/>
    </row>
    <row r="194" spans="1:8" ht="27" customHeight="1" x14ac:dyDescent="0.2">
      <c r="A194" s="19"/>
      <c r="C194" s="28"/>
      <c r="H194" s="8"/>
    </row>
    <row r="195" spans="1:8" ht="27" customHeight="1" x14ac:dyDescent="0.2">
      <c r="A195" s="19"/>
      <c r="C195" s="28"/>
      <c r="H195" s="8"/>
    </row>
    <row r="196" spans="1:8" ht="27" customHeight="1" x14ac:dyDescent="0.2">
      <c r="A196" s="19"/>
      <c r="C196" s="28"/>
      <c r="H196" s="8"/>
    </row>
    <row r="197" spans="1:8" ht="27" customHeight="1" x14ac:dyDescent="0.2">
      <c r="A197" s="19"/>
      <c r="C197" s="28"/>
      <c r="H197" s="8"/>
    </row>
    <row r="198" spans="1:8" ht="27" customHeight="1" x14ac:dyDescent="0.2">
      <c r="A198" s="19"/>
      <c r="C198" s="28"/>
      <c r="H198" s="8"/>
    </row>
    <row r="199" spans="1:8" ht="27" customHeight="1" x14ac:dyDescent="0.2">
      <c r="A199" s="19"/>
      <c r="C199" s="28"/>
      <c r="H199" s="8"/>
    </row>
    <row r="200" spans="1:8" ht="27" customHeight="1" x14ac:dyDescent="0.2">
      <c r="A200" s="19"/>
      <c r="C200" s="28"/>
      <c r="H200" s="8"/>
    </row>
    <row r="201" spans="1:8" ht="27" customHeight="1" x14ac:dyDescent="0.2">
      <c r="A201" s="19"/>
      <c r="C201" s="28"/>
      <c r="H201" s="8"/>
    </row>
    <row r="202" spans="1:8" ht="27" customHeight="1" x14ac:dyDescent="0.2">
      <c r="A202" s="19"/>
      <c r="C202" s="28"/>
      <c r="H202" s="8"/>
    </row>
    <row r="203" spans="1:8" ht="27" customHeight="1" x14ac:dyDescent="0.2">
      <c r="A203" s="19"/>
      <c r="C203" s="28"/>
      <c r="H203" s="8"/>
    </row>
    <row r="204" spans="1:8" ht="27" customHeight="1" x14ac:dyDescent="0.2">
      <c r="A204" s="19"/>
      <c r="C204" s="28"/>
      <c r="H204" s="8"/>
    </row>
    <row r="205" spans="1:8" ht="27" customHeight="1" x14ac:dyDescent="0.2">
      <c r="A205" s="19"/>
      <c r="C205" s="28"/>
      <c r="H205" s="8"/>
    </row>
    <row r="206" spans="1:8" ht="27" customHeight="1" x14ac:dyDescent="0.2">
      <c r="A206" s="19"/>
      <c r="C206" s="28"/>
      <c r="H206" s="8"/>
    </row>
    <row r="207" spans="1:8" ht="27" customHeight="1" x14ac:dyDescent="0.2">
      <c r="A207" s="19"/>
      <c r="C207" s="28"/>
      <c r="H207" s="8"/>
    </row>
    <row r="208" spans="1:8" ht="27" customHeight="1" x14ac:dyDescent="0.2">
      <c r="A208" s="19"/>
      <c r="C208" s="28"/>
      <c r="H208" s="8"/>
    </row>
    <row r="209" spans="1:8" ht="27" customHeight="1" x14ac:dyDescent="0.2">
      <c r="A209" s="19"/>
      <c r="C209" s="28"/>
      <c r="H209" s="8"/>
    </row>
    <row r="210" spans="1:8" ht="27" customHeight="1" x14ac:dyDescent="0.2">
      <c r="A210" s="19"/>
      <c r="C210" s="28"/>
      <c r="H210" s="8"/>
    </row>
    <row r="211" spans="1:8" ht="27" customHeight="1" x14ac:dyDescent="0.2">
      <c r="A211" s="19"/>
      <c r="C211" s="28"/>
      <c r="H211" s="8"/>
    </row>
    <row r="212" spans="1:8" ht="27" customHeight="1" x14ac:dyDescent="0.2">
      <c r="A212" s="19"/>
      <c r="C212" s="28"/>
      <c r="H212" s="8"/>
    </row>
    <row r="213" spans="1:8" ht="27" customHeight="1" x14ac:dyDescent="0.2">
      <c r="A213" s="19"/>
      <c r="C213" s="28"/>
      <c r="H213" s="8"/>
    </row>
    <row r="214" spans="1:8" ht="27" customHeight="1" x14ac:dyDescent="0.2">
      <c r="A214" s="19"/>
      <c r="C214" s="28"/>
      <c r="H214" s="8"/>
    </row>
    <row r="215" spans="1:8" ht="27" customHeight="1" x14ac:dyDescent="0.2">
      <c r="A215" s="19"/>
      <c r="C215" s="28"/>
      <c r="H215" s="8"/>
    </row>
    <row r="216" spans="1:8" ht="27" customHeight="1" x14ac:dyDescent="0.2">
      <c r="A216" s="19"/>
      <c r="C216" s="28"/>
      <c r="H216" s="8"/>
    </row>
    <row r="217" spans="1:8" ht="27" customHeight="1" x14ac:dyDescent="0.2">
      <c r="A217" s="19"/>
      <c r="C217" s="28"/>
      <c r="H217" s="8"/>
    </row>
    <row r="218" spans="1:8" ht="27" customHeight="1" x14ac:dyDescent="0.2">
      <c r="A218" s="19"/>
      <c r="C218" s="28"/>
      <c r="H218" s="8"/>
    </row>
    <row r="219" spans="1:8" ht="27" customHeight="1" x14ac:dyDescent="0.2">
      <c r="A219" s="19"/>
      <c r="C219" s="28"/>
      <c r="H219" s="8"/>
    </row>
    <row r="220" spans="1:8" ht="27" customHeight="1" x14ac:dyDescent="0.2">
      <c r="A220" s="19"/>
      <c r="C220" s="28"/>
      <c r="H220" s="8"/>
    </row>
    <row r="221" spans="1:8" ht="27" customHeight="1" x14ac:dyDescent="0.2">
      <c r="A221" s="19"/>
      <c r="C221" s="28"/>
      <c r="H221" s="8"/>
    </row>
    <row r="222" spans="1:8" ht="27" customHeight="1" x14ac:dyDescent="0.2">
      <c r="A222" s="19"/>
      <c r="C222" s="28"/>
      <c r="H222" s="8"/>
    </row>
    <row r="223" spans="1:8" ht="27" customHeight="1" x14ac:dyDescent="0.2">
      <c r="A223" s="19"/>
      <c r="C223" s="28"/>
      <c r="H223" s="8"/>
    </row>
    <row r="224" spans="1:8" ht="27" customHeight="1" x14ac:dyDescent="0.2">
      <c r="A224" s="19"/>
      <c r="C224" s="28"/>
      <c r="H224" s="8"/>
    </row>
    <row r="225" spans="1:8" ht="27" customHeight="1" x14ac:dyDescent="0.2">
      <c r="A225" s="19"/>
      <c r="C225" s="28"/>
      <c r="H225" s="8"/>
    </row>
    <row r="226" spans="1:8" ht="27" customHeight="1" x14ac:dyDescent="0.2">
      <c r="A226" s="19"/>
      <c r="C226" s="28"/>
      <c r="H226" s="8"/>
    </row>
    <row r="227" spans="1:8" ht="27" customHeight="1" x14ac:dyDescent="0.2">
      <c r="A227" s="19"/>
      <c r="C227" s="28"/>
      <c r="H227" s="8"/>
    </row>
    <row r="228" spans="1:8" ht="27" customHeight="1" x14ac:dyDescent="0.2">
      <c r="A228" s="19"/>
      <c r="C228" s="28"/>
      <c r="H228" s="8"/>
    </row>
    <row r="229" spans="1:8" ht="27" customHeight="1" x14ac:dyDescent="0.2">
      <c r="A229" s="19"/>
      <c r="C229" s="28"/>
      <c r="H229" s="8"/>
    </row>
    <row r="230" spans="1:8" ht="27" customHeight="1" x14ac:dyDescent="0.2">
      <c r="A230" s="19"/>
      <c r="C230" s="28"/>
      <c r="H230" s="8"/>
    </row>
    <row r="231" spans="1:8" ht="27" customHeight="1" x14ac:dyDescent="0.2">
      <c r="A231" s="19"/>
      <c r="C231" s="28"/>
      <c r="H231" s="8"/>
    </row>
    <row r="232" spans="1:8" ht="27" customHeight="1" x14ac:dyDescent="0.2">
      <c r="A232" s="19"/>
      <c r="C232" s="28"/>
      <c r="H232" s="8"/>
    </row>
    <row r="233" spans="1:8" ht="27" customHeight="1" x14ac:dyDescent="0.2">
      <c r="A233" s="19"/>
      <c r="C233" s="28"/>
      <c r="H233" s="8"/>
    </row>
    <row r="234" spans="1:8" ht="27" customHeight="1" x14ac:dyDescent="0.2">
      <c r="A234" s="19"/>
      <c r="C234" s="28"/>
      <c r="H234" s="8"/>
    </row>
    <row r="235" spans="1:8" ht="27" customHeight="1" x14ac:dyDescent="0.2">
      <c r="A235" s="19"/>
      <c r="C235" s="28"/>
      <c r="H235" s="8"/>
    </row>
    <row r="236" spans="1:8" ht="27" customHeight="1" x14ac:dyDescent="0.2">
      <c r="A236" s="19"/>
      <c r="C236" s="28"/>
      <c r="H236" s="8"/>
    </row>
    <row r="237" spans="1:8" ht="27" customHeight="1" x14ac:dyDescent="0.2">
      <c r="A237" s="19"/>
      <c r="C237" s="28"/>
      <c r="H237" s="8"/>
    </row>
    <row r="238" spans="1:8" ht="27" customHeight="1" x14ac:dyDescent="0.2">
      <c r="A238" s="19"/>
      <c r="C238" s="28"/>
      <c r="H238" s="8"/>
    </row>
    <row r="239" spans="1:8" ht="27" customHeight="1" x14ac:dyDescent="0.2">
      <c r="A239" s="19"/>
      <c r="C239" s="28"/>
      <c r="H239" s="8"/>
    </row>
    <row r="240" spans="1:8" ht="27" customHeight="1" x14ac:dyDescent="0.2">
      <c r="A240" s="19"/>
      <c r="C240" s="28"/>
      <c r="H240" s="8"/>
    </row>
    <row r="241" spans="1:8" ht="27" customHeight="1" x14ac:dyDescent="0.2">
      <c r="A241" s="19"/>
      <c r="C241" s="28"/>
      <c r="H241" s="8"/>
    </row>
    <row r="242" spans="1:8" ht="27" customHeight="1" x14ac:dyDescent="0.2">
      <c r="A242" s="19"/>
      <c r="C242" s="28"/>
      <c r="H242" s="8"/>
    </row>
    <row r="243" spans="1:8" ht="27" customHeight="1" x14ac:dyDescent="0.2">
      <c r="A243" s="19"/>
      <c r="C243" s="28"/>
      <c r="H243" s="8"/>
    </row>
    <row r="244" spans="1:8" ht="27" customHeight="1" x14ac:dyDescent="0.2">
      <c r="A244" s="19"/>
      <c r="C244" s="28"/>
      <c r="H244" s="8"/>
    </row>
    <row r="245" spans="1:8" ht="27" customHeight="1" x14ac:dyDescent="0.2">
      <c r="A245" s="19"/>
      <c r="C245" s="28"/>
      <c r="H245" s="8"/>
    </row>
    <row r="246" spans="1:8" ht="27" customHeight="1" x14ac:dyDescent="0.2">
      <c r="A246" s="19"/>
      <c r="C246" s="28"/>
      <c r="H246" s="8"/>
    </row>
    <row r="247" spans="1:8" ht="27" customHeight="1" x14ac:dyDescent="0.2">
      <c r="A247" s="19"/>
      <c r="C247" s="28"/>
      <c r="H247" s="8"/>
    </row>
    <row r="248" spans="1:8" ht="27" customHeight="1" x14ac:dyDescent="0.2">
      <c r="A248" s="19"/>
      <c r="C248" s="28"/>
      <c r="H248" s="8"/>
    </row>
    <row r="249" spans="1:8" ht="27" customHeight="1" x14ac:dyDescent="0.2">
      <c r="A249" s="19"/>
      <c r="C249" s="28"/>
      <c r="H249" s="8"/>
    </row>
    <row r="250" spans="1:8" ht="27" customHeight="1" x14ac:dyDescent="0.2">
      <c r="A250" s="19"/>
      <c r="C250" s="28"/>
      <c r="H250" s="8"/>
    </row>
    <row r="251" spans="1:8" ht="27" customHeight="1" x14ac:dyDescent="0.2">
      <c r="A251" s="19"/>
      <c r="C251" s="28"/>
      <c r="H251" s="8"/>
    </row>
    <row r="252" spans="1:8" ht="27" customHeight="1" x14ac:dyDescent="0.2">
      <c r="A252" s="19"/>
      <c r="C252" s="28"/>
      <c r="H252" s="8"/>
    </row>
    <row r="253" spans="1:8" ht="27" customHeight="1" x14ac:dyDescent="0.2">
      <c r="A253" s="19"/>
      <c r="C253" s="28"/>
      <c r="H253" s="8"/>
    </row>
    <row r="254" spans="1:8" ht="27" customHeight="1" x14ac:dyDescent="0.2">
      <c r="A254" s="19"/>
      <c r="C254" s="28"/>
      <c r="H254" s="8"/>
    </row>
    <row r="255" spans="1:8" ht="27" customHeight="1" x14ac:dyDescent="0.2">
      <c r="A255" s="19"/>
      <c r="C255" s="28"/>
      <c r="H255" s="8"/>
    </row>
    <row r="256" spans="1:8" ht="27" customHeight="1" x14ac:dyDescent="0.2">
      <c r="A256" s="19"/>
      <c r="C256" s="28"/>
      <c r="H256" s="8"/>
    </row>
    <row r="257" spans="1:8" ht="27" customHeight="1" x14ac:dyDescent="0.2">
      <c r="A257" s="19"/>
      <c r="C257" s="28"/>
      <c r="H257" s="8"/>
    </row>
    <row r="258" spans="1:8" ht="27" customHeight="1" x14ac:dyDescent="0.2">
      <c r="A258" s="19"/>
      <c r="C258" s="28"/>
      <c r="H258" s="8"/>
    </row>
    <row r="259" spans="1:8" ht="27" customHeight="1" x14ac:dyDescent="0.2">
      <c r="A259" s="19"/>
      <c r="C259" s="28"/>
      <c r="H259" s="8"/>
    </row>
    <row r="260" spans="1:8" ht="27" customHeight="1" x14ac:dyDescent="0.2">
      <c r="A260" s="19"/>
      <c r="C260" s="28"/>
      <c r="H260" s="8"/>
    </row>
    <row r="261" spans="1:8" ht="27" customHeight="1" x14ac:dyDescent="0.2">
      <c r="A261" s="19"/>
      <c r="C261" s="28"/>
      <c r="H261" s="8"/>
    </row>
    <row r="262" spans="1:8" ht="27" customHeight="1" x14ac:dyDescent="0.2">
      <c r="A262" s="19"/>
      <c r="C262" s="28"/>
      <c r="H262" s="8"/>
    </row>
    <row r="263" spans="1:8" ht="27" customHeight="1" x14ac:dyDescent="0.2">
      <c r="A263" s="19"/>
      <c r="C263" s="28"/>
      <c r="H263" s="8"/>
    </row>
    <row r="264" spans="1:8" ht="27" customHeight="1" x14ac:dyDescent="0.2">
      <c r="A264" s="19"/>
      <c r="C264" s="28"/>
      <c r="H264" s="8"/>
    </row>
    <row r="265" spans="1:8" ht="27" customHeight="1" x14ac:dyDescent="0.2">
      <c r="A265" s="19"/>
      <c r="C265" s="28"/>
      <c r="H265" s="8"/>
    </row>
    <row r="266" spans="1:8" ht="27" customHeight="1" x14ac:dyDescent="0.2">
      <c r="A266" s="19"/>
      <c r="C266" s="28"/>
      <c r="H266" s="8"/>
    </row>
    <row r="267" spans="1:8" ht="27" customHeight="1" x14ac:dyDescent="0.2">
      <c r="A267" s="19"/>
      <c r="C267" s="28"/>
      <c r="H267" s="8"/>
    </row>
    <row r="268" spans="1:8" ht="15.75" customHeight="1" x14ac:dyDescent="0.2"/>
    <row r="269" spans="1:8" ht="15.75" customHeight="1" x14ac:dyDescent="0.2"/>
    <row r="270" spans="1:8" ht="15.75" customHeight="1" x14ac:dyDescent="0.2"/>
    <row r="271" spans="1:8" ht="15.75" customHeight="1" x14ac:dyDescent="0.2"/>
    <row r="272" spans="1:8"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row r="1001" ht="15.75" customHeight="1" x14ac:dyDescent="0.2"/>
    <row r="1002" ht="15.75" customHeight="1" x14ac:dyDescent="0.2"/>
    <row r="1003" ht="15.75" customHeight="1" x14ac:dyDescent="0.2"/>
    <row r="1004" ht="15.75" customHeight="1" x14ac:dyDescent="0.2"/>
    <row r="1005" ht="15.75" customHeight="1" x14ac:dyDescent="0.2"/>
    <row r="1006" ht="15.75" customHeight="1" x14ac:dyDescent="0.2"/>
    <row r="1007" ht="15.75" customHeight="1" x14ac:dyDescent="0.2"/>
    <row r="1008" ht="15.75" customHeight="1" x14ac:dyDescent="0.2"/>
    <row r="1009" ht="15.75" customHeight="1" x14ac:dyDescent="0.2"/>
    <row r="1010" ht="15.75" customHeight="1" x14ac:dyDescent="0.2"/>
    <row r="1011" ht="15.75" customHeight="1" x14ac:dyDescent="0.2"/>
    <row r="1012" ht="15.75" customHeight="1" x14ac:dyDescent="0.2"/>
    <row r="1013" ht="15.75" customHeight="1" x14ac:dyDescent="0.2"/>
    <row r="1014" ht="15.75" customHeight="1" x14ac:dyDescent="0.2"/>
    <row r="1015" ht="15.75" customHeight="1" x14ac:dyDescent="0.2"/>
    <row r="1016" ht="15.75" customHeight="1" x14ac:dyDescent="0.2"/>
    <row r="1017" ht="15.75" customHeight="1" x14ac:dyDescent="0.2"/>
    <row r="1018" ht="15.75" customHeight="1" x14ac:dyDescent="0.2"/>
    <row r="1019" ht="15.75" customHeight="1" x14ac:dyDescent="0.2"/>
  </sheetData>
  <mergeCells count="1">
    <mergeCell ref="A4:A15"/>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H1017"/>
  <sheetViews>
    <sheetView zoomScale="125" workbookViewId="0">
      <selection activeCell="D11" sqref="D11"/>
    </sheetView>
  </sheetViews>
  <sheetFormatPr baseColWidth="10" defaultColWidth="14.5" defaultRowHeight="15" customHeight="1" x14ac:dyDescent="0.2"/>
  <cols>
    <col min="1" max="1" width="15" customWidth="1"/>
    <col min="2" max="2" width="63.1640625" customWidth="1"/>
    <col min="3" max="3" width="19.5" customWidth="1"/>
    <col min="4" max="4" width="28.83203125" customWidth="1"/>
    <col min="5" max="5" width="15" customWidth="1"/>
    <col min="6" max="6" width="17.83203125" customWidth="1"/>
    <col min="7" max="7" width="8.83203125" customWidth="1"/>
    <col min="8" max="8" width="36" customWidth="1"/>
  </cols>
  <sheetData>
    <row r="1" spans="1:7" ht="26.25" customHeight="1" x14ac:dyDescent="0.2">
      <c r="B1" s="1" t="s">
        <v>531</v>
      </c>
    </row>
    <row r="2" spans="1:7" ht="26.25" customHeight="1" x14ac:dyDescent="0.2">
      <c r="A2" s="294"/>
      <c r="B2" s="1" t="s">
        <v>532</v>
      </c>
    </row>
    <row r="3" spans="1:7" ht="26.25" customHeight="1" x14ac:dyDescent="0.2">
      <c r="A3" s="256"/>
      <c r="B3" s="258" t="s">
        <v>0</v>
      </c>
      <c r="C3" s="259" t="s">
        <v>1</v>
      </c>
      <c r="D3" s="127" t="s">
        <v>504</v>
      </c>
      <c r="E3" s="10"/>
      <c r="F3" s="10"/>
      <c r="G3" s="10"/>
    </row>
    <row r="4" spans="1:7" ht="26.25" customHeight="1" x14ac:dyDescent="0.2">
      <c r="A4" s="256"/>
      <c r="B4" s="258" t="s">
        <v>522</v>
      </c>
      <c r="C4" s="452" t="s">
        <v>629</v>
      </c>
      <c r="D4" s="127" t="s">
        <v>526</v>
      </c>
      <c r="E4" s="10"/>
      <c r="F4" s="10"/>
      <c r="G4" s="10"/>
    </row>
    <row r="5" spans="1:7" ht="26.25" customHeight="1" x14ac:dyDescent="0.2">
      <c r="A5" s="256"/>
      <c r="B5" s="298" t="s">
        <v>224</v>
      </c>
      <c r="C5" s="299">
        <v>351806.76873308094</v>
      </c>
      <c r="E5" s="43"/>
      <c r="F5" s="6"/>
      <c r="G5" s="17"/>
    </row>
    <row r="6" spans="1:7" ht="26.25" customHeight="1" x14ac:dyDescent="0.2">
      <c r="A6" s="296"/>
      <c r="B6" s="300" t="s">
        <v>226</v>
      </c>
      <c r="C6" s="299">
        <v>211964.46021993327</v>
      </c>
      <c r="D6" s="45" t="s">
        <v>528</v>
      </c>
      <c r="E6" s="46"/>
      <c r="F6" s="46"/>
      <c r="G6" s="47"/>
    </row>
    <row r="7" spans="1:7" ht="26.25" customHeight="1" x14ac:dyDescent="0.2">
      <c r="A7" s="296"/>
      <c r="B7" s="300" t="s">
        <v>466</v>
      </c>
      <c r="C7" s="450">
        <v>0.13725082880423262</v>
      </c>
      <c r="D7" s="45" t="s">
        <v>529</v>
      </c>
      <c r="E7" s="148"/>
      <c r="F7" s="148"/>
      <c r="G7" s="148"/>
    </row>
    <row r="8" spans="1:7" ht="26.25" customHeight="1" x14ac:dyDescent="0.2">
      <c r="A8" s="256"/>
      <c r="B8" s="300" t="s">
        <v>227</v>
      </c>
      <c r="C8" s="301">
        <f>C6-C5</f>
        <v>-139842.30851314767</v>
      </c>
      <c r="E8" s="48"/>
      <c r="F8" s="49"/>
      <c r="G8" s="49"/>
    </row>
    <row r="9" spans="1:7" ht="26.25" customHeight="1" x14ac:dyDescent="0.2">
      <c r="A9" s="295" t="s">
        <v>8</v>
      </c>
      <c r="B9" s="297" t="s">
        <v>502</v>
      </c>
      <c r="C9" s="297"/>
    </row>
    <row r="10" spans="1:7" ht="37.5" customHeight="1" x14ac:dyDescent="0.2">
      <c r="A10" s="244"/>
      <c r="B10" s="164" t="s">
        <v>0</v>
      </c>
      <c r="C10" s="168" t="s">
        <v>479</v>
      </c>
      <c r="E10" s="283" t="s">
        <v>506</v>
      </c>
      <c r="F10" s="283"/>
      <c r="G10" s="10"/>
    </row>
    <row r="11" spans="1:7" ht="34.5" customHeight="1" x14ac:dyDescent="0.2">
      <c r="A11" s="481" t="s">
        <v>505</v>
      </c>
      <c r="B11" s="171" t="s">
        <v>71</v>
      </c>
      <c r="C11" s="478">
        <v>0</v>
      </c>
      <c r="D11" s="11"/>
      <c r="E11" s="284"/>
      <c r="F11" s="286"/>
    </row>
    <row r="12" spans="1:7" ht="34.5" customHeight="1" x14ac:dyDescent="0.2">
      <c r="A12" s="482"/>
      <c r="B12" s="171" t="s">
        <v>73</v>
      </c>
      <c r="C12" s="478">
        <v>0.1690168676613017</v>
      </c>
      <c r="D12" s="11"/>
      <c r="E12" s="284"/>
      <c r="F12" s="286"/>
    </row>
    <row r="13" spans="1:7" ht="30.75" customHeight="1" x14ac:dyDescent="0.2">
      <c r="A13" s="482"/>
      <c r="B13" s="171" t="s">
        <v>74</v>
      </c>
      <c r="C13" s="479">
        <v>0</v>
      </c>
      <c r="E13" s="284"/>
      <c r="F13" s="286"/>
    </row>
    <row r="14" spans="1:7" ht="30.75" customHeight="1" x14ac:dyDescent="0.2">
      <c r="A14" s="482"/>
      <c r="B14" s="171" t="s">
        <v>75</v>
      </c>
      <c r="C14" s="302">
        <v>0.12869882780139552</v>
      </c>
      <c r="E14" s="284"/>
      <c r="F14" s="286"/>
    </row>
    <row r="15" spans="1:7" ht="30.75" customHeight="1" x14ac:dyDescent="0.2">
      <c r="A15" s="482"/>
      <c r="B15" s="171" t="s">
        <v>208</v>
      </c>
      <c r="C15" s="302">
        <v>0</v>
      </c>
      <c r="E15" s="284"/>
      <c r="F15" s="286"/>
    </row>
    <row r="16" spans="1:7" ht="27" customHeight="1" x14ac:dyDescent="0.2">
      <c r="A16" s="482"/>
      <c r="B16" s="171" t="s">
        <v>163</v>
      </c>
      <c r="C16" s="302">
        <v>0</v>
      </c>
      <c r="D16" s="11"/>
      <c r="E16" s="284"/>
      <c r="F16" s="286"/>
    </row>
    <row r="17" spans="1:8" ht="26.25" customHeight="1" x14ac:dyDescent="0.2">
      <c r="A17" s="482"/>
      <c r="B17" s="171" t="s">
        <v>209</v>
      </c>
      <c r="C17" s="302">
        <v>0</v>
      </c>
      <c r="D17" s="11"/>
      <c r="E17" s="284"/>
      <c r="F17" s="286"/>
    </row>
    <row r="18" spans="1:8" ht="26.25" customHeight="1" x14ac:dyDescent="0.2">
      <c r="A18" s="482"/>
      <c r="B18" s="171" t="s">
        <v>164</v>
      </c>
      <c r="C18" s="302">
        <v>0.41414803487757218</v>
      </c>
      <c r="E18" s="284"/>
      <c r="F18" s="286"/>
    </row>
    <row r="19" spans="1:8" ht="33" customHeight="1" x14ac:dyDescent="0.2">
      <c r="A19" s="482"/>
      <c r="B19" s="171" t="s">
        <v>109</v>
      </c>
      <c r="C19" s="302">
        <v>0.23652069995521327</v>
      </c>
      <c r="E19" s="284"/>
      <c r="F19" s="286"/>
    </row>
    <row r="20" spans="1:8" ht="20.25" customHeight="1" x14ac:dyDescent="0.2">
      <c r="A20" s="483"/>
      <c r="B20" s="171" t="s">
        <v>210</v>
      </c>
      <c r="C20" s="302">
        <v>5.1615569704517396E-2</v>
      </c>
      <c r="D20" s="114"/>
      <c r="E20" s="284"/>
      <c r="F20" s="286"/>
    </row>
    <row r="21" spans="1:8" ht="20.25" customHeight="1" x14ac:dyDescent="0.2">
      <c r="A21" s="244"/>
      <c r="B21" s="287" t="s">
        <v>211</v>
      </c>
      <c r="C21" s="303">
        <v>1</v>
      </c>
      <c r="D21" s="45" t="s">
        <v>533</v>
      </c>
      <c r="E21" s="304"/>
      <c r="F21" s="286"/>
    </row>
    <row r="22" spans="1:8" ht="20.25" customHeight="1" x14ac:dyDescent="0.2">
      <c r="C22" s="127" t="s">
        <v>504</v>
      </c>
      <c r="H22" s="50"/>
    </row>
    <row r="23" spans="1:8" ht="26.25" customHeight="1" x14ac:dyDescent="0.2">
      <c r="C23" s="51"/>
      <c r="D23" s="50"/>
    </row>
    <row r="24" spans="1:8" ht="15.75" customHeight="1" x14ac:dyDescent="0.2">
      <c r="B24" s="11"/>
      <c r="D24" s="52"/>
    </row>
    <row r="25" spans="1:8" ht="15.75" customHeight="1" x14ac:dyDescent="0.2">
      <c r="B25" s="156" t="s">
        <v>507</v>
      </c>
      <c r="D25" s="52"/>
    </row>
    <row r="26" spans="1:8" ht="15.75" customHeight="1" x14ac:dyDescent="0.2">
      <c r="B26" s="339" t="s">
        <v>168</v>
      </c>
      <c r="C26" s="340" t="s">
        <v>212</v>
      </c>
      <c r="D26" s="341"/>
    </row>
    <row r="27" spans="1:8" ht="15.75" customHeight="1" x14ac:dyDescent="0.2">
      <c r="B27" s="328" t="s">
        <v>30</v>
      </c>
      <c r="C27" s="422">
        <f>C16*C5</f>
        <v>0</v>
      </c>
      <c r="D27" s="343" t="s">
        <v>318</v>
      </c>
    </row>
    <row r="28" spans="1:8" ht="14.25" customHeight="1" x14ac:dyDescent="0.2">
      <c r="B28" s="330" t="s">
        <v>32</v>
      </c>
      <c r="C28" s="423">
        <v>0</v>
      </c>
      <c r="D28" s="345" t="s">
        <v>319</v>
      </c>
    </row>
    <row r="29" spans="1:8" ht="15.75" customHeight="1" x14ac:dyDescent="0.2">
      <c r="B29" s="328" t="s">
        <v>34</v>
      </c>
      <c r="C29" s="422">
        <f>SUM(C18:C19)*C5</f>
        <v>228909.66511716411</v>
      </c>
      <c r="D29" s="343" t="s">
        <v>320</v>
      </c>
    </row>
    <row r="30" spans="1:8" ht="15.75" customHeight="1" x14ac:dyDescent="0.2">
      <c r="B30" s="328" t="s">
        <v>36</v>
      </c>
      <c r="C30" s="422">
        <f>C17*C5</f>
        <v>0</v>
      </c>
      <c r="D30" s="343" t="s">
        <v>321</v>
      </c>
    </row>
    <row r="31" spans="1:8" ht="15.75" customHeight="1" x14ac:dyDescent="0.2">
      <c r="B31" s="330" t="s">
        <v>38</v>
      </c>
      <c r="C31" s="422">
        <f>C11*C5*C21</f>
        <v>0</v>
      </c>
      <c r="D31" s="347" t="s">
        <v>89</v>
      </c>
    </row>
    <row r="32" spans="1:8" ht="15.75" customHeight="1" x14ac:dyDescent="0.2">
      <c r="B32" s="330" t="s">
        <v>41</v>
      </c>
      <c r="C32" s="422">
        <f>C12*C5*C21</f>
        <v>59461.27807330931</v>
      </c>
      <c r="D32" s="347" t="s">
        <v>90</v>
      </c>
    </row>
    <row r="33" spans="2:6" ht="15.75" customHeight="1" x14ac:dyDescent="0.2">
      <c r="B33" s="330" t="s">
        <v>40</v>
      </c>
      <c r="C33" s="422">
        <f>C13*C5*C21</f>
        <v>0</v>
      </c>
      <c r="D33" s="347" t="s">
        <v>91</v>
      </c>
    </row>
    <row r="34" spans="2:6" ht="15.75" customHeight="1" x14ac:dyDescent="0.2">
      <c r="B34" s="330" t="s">
        <v>42</v>
      </c>
      <c r="C34" s="422">
        <f>C14*C5*C21</f>
        <v>45277.118748544162</v>
      </c>
      <c r="D34" s="347" t="s">
        <v>92</v>
      </c>
    </row>
    <row r="35" spans="2:6" ht="15.75" customHeight="1" x14ac:dyDescent="0.2">
      <c r="B35" s="328" t="s">
        <v>43</v>
      </c>
      <c r="C35" s="422">
        <f>C15*C5</f>
        <v>0</v>
      </c>
      <c r="D35" s="347" t="s">
        <v>93</v>
      </c>
    </row>
    <row r="36" spans="2:6" ht="15.75" customHeight="1" x14ac:dyDescent="0.2">
      <c r="B36" s="328" t="s">
        <v>45</v>
      </c>
      <c r="C36" s="424">
        <v>0</v>
      </c>
      <c r="D36" s="347" t="s">
        <v>322</v>
      </c>
    </row>
    <row r="37" spans="2:6" ht="15.75" customHeight="1" x14ac:dyDescent="0.2">
      <c r="B37" s="328" t="s">
        <v>47</v>
      </c>
      <c r="C37" s="424">
        <v>0</v>
      </c>
      <c r="D37" s="347" t="s">
        <v>322</v>
      </c>
    </row>
    <row r="38" spans="2:6" ht="15.75" customHeight="1" x14ac:dyDescent="0.2">
      <c r="B38" s="328" t="s">
        <v>48</v>
      </c>
      <c r="C38" s="422">
        <v>0</v>
      </c>
      <c r="D38" s="347" t="s">
        <v>323</v>
      </c>
    </row>
    <row r="39" spans="2:6" ht="15.75" customHeight="1" x14ac:dyDescent="0.2">
      <c r="B39" s="328" t="s">
        <v>50</v>
      </c>
      <c r="C39" s="422">
        <v>0</v>
      </c>
      <c r="D39" s="347" t="s">
        <v>324</v>
      </c>
    </row>
    <row r="40" spans="2:6" ht="15.75" customHeight="1" x14ac:dyDescent="0.2">
      <c r="B40" s="328" t="s">
        <v>52</v>
      </c>
      <c r="C40" s="422">
        <v>0</v>
      </c>
      <c r="D40" s="347" t="s">
        <v>325</v>
      </c>
    </row>
    <row r="41" spans="2:6" ht="15.75" customHeight="1" x14ac:dyDescent="0.2">
      <c r="B41" s="328" t="s">
        <v>54</v>
      </c>
      <c r="C41" s="422">
        <v>0</v>
      </c>
      <c r="D41" s="347" t="s">
        <v>323</v>
      </c>
    </row>
    <row r="42" spans="2:6" ht="15.75" customHeight="1" x14ac:dyDescent="0.2">
      <c r="B42" s="328" t="s">
        <v>326</v>
      </c>
      <c r="C42" s="422">
        <f>C7*C6</f>
        <v>29092.297842227636</v>
      </c>
      <c r="D42" s="350" t="s">
        <v>530</v>
      </c>
    </row>
    <row r="43" spans="2:6" ht="15.75" customHeight="1" x14ac:dyDescent="0.2">
      <c r="B43" s="328" t="s">
        <v>57</v>
      </c>
      <c r="C43" s="422">
        <f>IF(C8-C42&gt;0,C8-C42,0)</f>
        <v>0</v>
      </c>
      <c r="D43" s="350" t="s">
        <v>327</v>
      </c>
    </row>
    <row r="44" spans="2:6" ht="15.75" customHeight="1" x14ac:dyDescent="0.2">
      <c r="B44" s="332" t="s">
        <v>59</v>
      </c>
      <c r="C44" s="422">
        <f>C20*C5 + C5*SUM(C11:C14)*(1-C21)</f>
        <v>18158.706794063371</v>
      </c>
      <c r="D44" s="351" t="s">
        <v>178</v>
      </c>
    </row>
    <row r="45" spans="2:6" ht="15.75" customHeight="1" x14ac:dyDescent="0.2">
      <c r="B45" s="328" t="s">
        <v>61</v>
      </c>
      <c r="C45" s="422">
        <f>SUM(C27:C44)</f>
        <v>380899.06657530862</v>
      </c>
      <c r="D45" s="350" t="s">
        <v>179</v>
      </c>
      <c r="F45" s="100">
        <f>C45-C5</f>
        <v>29092.297842227679</v>
      </c>
    </row>
    <row r="46" spans="2:6" ht="15.75" customHeight="1" x14ac:dyDescent="0.2">
      <c r="B46" s="328" t="s">
        <v>63</v>
      </c>
      <c r="C46" s="422">
        <f>C6</f>
        <v>211964.46021993327</v>
      </c>
      <c r="D46" s="350" t="s">
        <v>180</v>
      </c>
    </row>
    <row r="47" spans="2:6" ht="15.75" customHeight="1" x14ac:dyDescent="0.2">
      <c r="B47" s="328" t="s">
        <v>222</v>
      </c>
      <c r="C47" s="424">
        <f>MAX(0,(C45-C46))</f>
        <v>168934.60635537535</v>
      </c>
      <c r="D47" s="341"/>
    </row>
    <row r="48" spans="2:6" ht="15.75" customHeight="1" x14ac:dyDescent="0.2"/>
    <row r="49" spans="2:8" ht="15.75" customHeight="1" x14ac:dyDescent="0.2">
      <c r="B49" s="62" t="s">
        <v>223</v>
      </c>
      <c r="C49" s="22">
        <f>C47/C45</f>
        <v>0.44351541177109927</v>
      </c>
    </row>
    <row r="50" spans="2:8" ht="15.75" customHeight="1" x14ac:dyDescent="0.2">
      <c r="B50" s="62"/>
      <c r="C50" s="22"/>
    </row>
    <row r="51" spans="2:8" ht="15.75" customHeight="1" x14ac:dyDescent="0.2">
      <c r="B51" s="62"/>
      <c r="C51" s="22"/>
    </row>
    <row r="52" spans="2:8" ht="15.75" customHeight="1" x14ac:dyDescent="0.2">
      <c r="B52" s="62"/>
      <c r="C52" s="22"/>
    </row>
    <row r="53" spans="2:8" ht="15.75" customHeight="1" x14ac:dyDescent="0.2">
      <c r="B53" s="62"/>
      <c r="C53" s="22"/>
    </row>
    <row r="54" spans="2:8" ht="15.75" customHeight="1" x14ac:dyDescent="0.2">
      <c r="B54" s="144" t="s">
        <v>0</v>
      </c>
      <c r="C54" s="145" t="s">
        <v>1</v>
      </c>
      <c r="D54" s="147" t="s">
        <v>2</v>
      </c>
    </row>
    <row r="55" spans="2:8" ht="15.75" customHeight="1" x14ac:dyDescent="0.2">
      <c r="B55" s="453" t="str">
        <f>C4</f>
        <v>Nosy Tanikely</v>
      </c>
      <c r="C55" s="315">
        <v>999998</v>
      </c>
      <c r="D55" s="186" t="s">
        <v>523</v>
      </c>
      <c r="E55" s="42" t="s">
        <v>524</v>
      </c>
    </row>
    <row r="56" spans="2:8" ht="15.75" customHeight="1" x14ac:dyDescent="0.2"/>
    <row r="57" spans="2:8" s="115" customFormat="1" ht="15.75" customHeight="1" x14ac:dyDescent="0.2">
      <c r="B57" s="138"/>
      <c r="C57" s="139"/>
      <c r="D57" s="102"/>
      <c r="E57" s="102"/>
      <c r="F57" s="102"/>
      <c r="G57" s="102"/>
    </row>
    <row r="58" spans="2:8" ht="15.75" customHeight="1" x14ac:dyDescent="0.2">
      <c r="B58" s="144" t="s">
        <v>0</v>
      </c>
      <c r="C58" s="145" t="s">
        <v>1</v>
      </c>
      <c r="D58" s="146" t="s">
        <v>2</v>
      </c>
      <c r="E58" s="146" t="s">
        <v>3</v>
      </c>
      <c r="F58" s="146" t="s">
        <v>4</v>
      </c>
      <c r="G58" s="147" t="s">
        <v>5</v>
      </c>
    </row>
    <row r="59" spans="2:8" ht="15.75" customHeight="1" x14ac:dyDescent="0.2">
      <c r="B59" s="314" t="s">
        <v>226</v>
      </c>
      <c r="C59" s="315">
        <f>C6</f>
        <v>211964.46021993327</v>
      </c>
      <c r="D59" s="185" t="s">
        <v>465</v>
      </c>
      <c r="E59" s="316">
        <v>0</v>
      </c>
      <c r="F59" s="185">
        <v>100000000</v>
      </c>
      <c r="G59" s="186">
        <v>1</v>
      </c>
    </row>
    <row r="60" spans="2:8" ht="15.75" customHeight="1" x14ac:dyDescent="0.2">
      <c r="B60" s="314" t="s">
        <v>224</v>
      </c>
      <c r="C60" s="315">
        <f>C5</f>
        <v>351806.76873308094</v>
      </c>
      <c r="D60" s="185" t="s">
        <v>225</v>
      </c>
      <c r="E60" s="316">
        <v>0</v>
      </c>
      <c r="F60" s="185">
        <v>100000000</v>
      </c>
      <c r="G60" s="186">
        <v>1</v>
      </c>
      <c r="H60" s="45"/>
    </row>
    <row r="61" spans="2:8" ht="15.75" customHeight="1" x14ac:dyDescent="0.2">
      <c r="B61" s="140" t="s">
        <v>227</v>
      </c>
      <c r="C61" s="141">
        <f>C59-C60</f>
        <v>-139842.30851314767</v>
      </c>
      <c r="D61" s="142"/>
      <c r="E61" s="143"/>
      <c r="F61" s="142"/>
      <c r="G61" s="142">
        <v>1</v>
      </c>
    </row>
    <row r="62" spans="2:8" ht="26.25" customHeight="1" x14ac:dyDescent="0.2">
      <c r="B62" s="15"/>
      <c r="C62" s="15"/>
    </row>
    <row r="63" spans="2:8" ht="26.25" customHeight="1" x14ac:dyDescent="0.2">
      <c r="B63" s="33" t="s">
        <v>0</v>
      </c>
      <c r="C63" s="34" t="s">
        <v>1</v>
      </c>
      <c r="D63" s="35" t="s">
        <v>2</v>
      </c>
      <c r="E63" s="35" t="s">
        <v>3</v>
      </c>
      <c r="F63" s="35" t="s">
        <v>4</v>
      </c>
      <c r="G63" s="35" t="s">
        <v>5</v>
      </c>
    </row>
    <row r="64" spans="2:8" ht="26.25" customHeight="1" x14ac:dyDescent="0.2">
      <c r="B64" s="197" t="s">
        <v>71</v>
      </c>
      <c r="C64" s="317">
        <f t="shared" ref="C64:C69" si="0">C11*100</f>
        <v>0</v>
      </c>
      <c r="D64" s="181" t="s">
        <v>354</v>
      </c>
      <c r="E64" s="181">
        <v>0</v>
      </c>
      <c r="F64" s="181">
        <v>10000000</v>
      </c>
      <c r="G64" s="181">
        <v>1</v>
      </c>
      <c r="H64" s="11"/>
    </row>
    <row r="65" spans="2:8" ht="26.25" customHeight="1" x14ac:dyDescent="0.2">
      <c r="B65" s="197" t="s">
        <v>73</v>
      </c>
      <c r="C65" s="317">
        <f t="shared" si="0"/>
        <v>16.901686766130169</v>
      </c>
      <c r="D65" s="181" t="s">
        <v>355</v>
      </c>
      <c r="E65" s="181">
        <v>0</v>
      </c>
      <c r="F65" s="181">
        <v>10000000</v>
      </c>
      <c r="G65" s="181">
        <v>1</v>
      </c>
      <c r="H65" s="11"/>
    </row>
    <row r="66" spans="2:8" ht="26.25" customHeight="1" x14ac:dyDescent="0.2">
      <c r="B66" s="197" t="s">
        <v>74</v>
      </c>
      <c r="C66" s="317">
        <f t="shared" si="0"/>
        <v>0</v>
      </c>
      <c r="D66" s="181" t="s">
        <v>356</v>
      </c>
      <c r="E66" s="181">
        <v>0</v>
      </c>
      <c r="F66" s="181">
        <v>10000000</v>
      </c>
      <c r="G66" s="181">
        <v>1</v>
      </c>
      <c r="H66" s="11"/>
    </row>
    <row r="67" spans="2:8" ht="26.25" customHeight="1" x14ac:dyDescent="0.2">
      <c r="B67" s="197" t="s">
        <v>75</v>
      </c>
      <c r="C67" s="317">
        <f t="shared" si="0"/>
        <v>12.869882780139552</v>
      </c>
      <c r="D67" s="181" t="s">
        <v>357</v>
      </c>
      <c r="E67" s="181">
        <v>0</v>
      </c>
      <c r="F67" s="181">
        <v>10000000</v>
      </c>
      <c r="G67" s="181">
        <v>1</v>
      </c>
      <c r="H67" s="11"/>
    </row>
    <row r="68" spans="2:8" ht="26.25" customHeight="1" x14ac:dyDescent="0.2">
      <c r="B68" s="312" t="s">
        <v>208</v>
      </c>
      <c r="C68" s="317">
        <f t="shared" si="0"/>
        <v>0</v>
      </c>
      <c r="D68" s="181" t="s">
        <v>228</v>
      </c>
      <c r="E68" s="181">
        <v>0</v>
      </c>
      <c r="F68" s="181">
        <v>10000000</v>
      </c>
      <c r="G68" s="181">
        <v>1</v>
      </c>
    </row>
    <row r="69" spans="2:8" ht="26.25" customHeight="1" x14ac:dyDescent="0.2">
      <c r="B69" s="312" t="s">
        <v>163</v>
      </c>
      <c r="C69" s="317">
        <f t="shared" si="0"/>
        <v>0</v>
      </c>
      <c r="D69" s="181" t="s">
        <v>229</v>
      </c>
      <c r="E69" s="181">
        <v>0</v>
      </c>
      <c r="F69" s="181">
        <v>10000000</v>
      </c>
      <c r="G69" s="181">
        <v>1</v>
      </c>
      <c r="H69" s="11"/>
    </row>
    <row r="70" spans="2:8" ht="26.25" customHeight="1" x14ac:dyDescent="0.2">
      <c r="B70" s="197" t="s">
        <v>482</v>
      </c>
      <c r="C70" s="318">
        <v>0</v>
      </c>
      <c r="D70" s="181" t="s">
        <v>358</v>
      </c>
      <c r="E70" s="181">
        <v>0</v>
      </c>
      <c r="F70" s="181">
        <v>10000000</v>
      </c>
      <c r="G70" s="181">
        <v>1</v>
      </c>
      <c r="H70" s="11"/>
    </row>
    <row r="71" spans="2:8" ht="26.25" customHeight="1" x14ac:dyDescent="0.2">
      <c r="B71" s="312" t="s">
        <v>209</v>
      </c>
      <c r="C71" s="317">
        <f>C17*100</f>
        <v>0</v>
      </c>
      <c r="D71" s="181" t="s">
        <v>230</v>
      </c>
      <c r="E71" s="181">
        <v>0</v>
      </c>
      <c r="F71" s="181">
        <v>10000000</v>
      </c>
      <c r="G71" s="181">
        <v>1</v>
      </c>
      <c r="H71" s="11"/>
    </row>
    <row r="72" spans="2:8" ht="26.25" customHeight="1" x14ac:dyDescent="0.2">
      <c r="B72" s="312" t="s">
        <v>164</v>
      </c>
      <c r="C72" s="317">
        <f>C18*100</f>
        <v>41.414803487757219</v>
      </c>
      <c r="D72" s="181" t="s">
        <v>231</v>
      </c>
      <c r="E72" s="181">
        <v>0</v>
      </c>
      <c r="F72" s="181">
        <v>10000000</v>
      </c>
      <c r="G72" s="181">
        <v>1</v>
      </c>
    </row>
    <row r="73" spans="2:8" ht="26.25" customHeight="1" x14ac:dyDescent="0.2">
      <c r="B73" s="312" t="s">
        <v>109</v>
      </c>
      <c r="C73" s="317">
        <f>C19*100</f>
        <v>23.652069995521327</v>
      </c>
      <c r="D73" s="181" t="s">
        <v>232</v>
      </c>
      <c r="E73" s="181">
        <v>0</v>
      </c>
      <c r="F73" s="181">
        <v>10000000</v>
      </c>
      <c r="G73" s="181">
        <v>1</v>
      </c>
    </row>
    <row r="74" spans="2:8" ht="26.25" customHeight="1" x14ac:dyDescent="0.2">
      <c r="B74" s="312" t="s">
        <v>513</v>
      </c>
      <c r="C74" s="319">
        <f>C42</f>
        <v>29092.297842227636</v>
      </c>
      <c r="D74" s="181" t="s">
        <v>367</v>
      </c>
      <c r="E74" s="181">
        <v>0</v>
      </c>
      <c r="F74" s="181">
        <v>10000000</v>
      </c>
      <c r="G74" s="181">
        <v>1</v>
      </c>
      <c r="H74" s="45"/>
    </row>
    <row r="75" spans="2:8" ht="26.25" customHeight="1" x14ac:dyDescent="0.2">
      <c r="B75" s="312" t="s">
        <v>210</v>
      </c>
      <c r="C75" s="317">
        <f>C20*100</f>
        <v>5.1615569704517394</v>
      </c>
      <c r="D75" s="181" t="s">
        <v>233</v>
      </c>
      <c r="E75" s="181">
        <v>0</v>
      </c>
      <c r="F75" s="181">
        <v>10000000</v>
      </c>
      <c r="G75" s="181">
        <v>1</v>
      </c>
    </row>
    <row r="76" spans="2:8" ht="26.25" customHeight="1" x14ac:dyDescent="0.2">
      <c r="B76" s="320" t="s">
        <v>369</v>
      </c>
      <c r="C76" s="321">
        <f>C21*100</f>
        <v>100</v>
      </c>
      <c r="D76" s="322" t="s">
        <v>234</v>
      </c>
      <c r="E76" s="322">
        <v>0</v>
      </c>
      <c r="F76" s="322">
        <v>10000000</v>
      </c>
      <c r="G76" s="322">
        <v>1</v>
      </c>
      <c r="H76" s="45"/>
    </row>
    <row r="77" spans="2:8" ht="26.25" customHeight="1" x14ac:dyDescent="0.2">
      <c r="C77" s="100"/>
    </row>
    <row r="78" spans="2:8" ht="26.25" customHeight="1" x14ac:dyDescent="0.2">
      <c r="C78" s="100">
        <f>SUM(C64:C73)+C75</f>
        <v>100.00000000000001</v>
      </c>
      <c r="D78" s="100"/>
    </row>
    <row r="79" spans="2:8" ht="26.25" customHeight="1" x14ac:dyDescent="0.2"/>
    <row r="80" spans="2:8" ht="26.25" customHeight="1" x14ac:dyDescent="0.2"/>
    <row r="81" ht="26.25" customHeight="1" x14ac:dyDescent="0.2"/>
    <row r="82" ht="26.25" customHeight="1" x14ac:dyDescent="0.2"/>
    <row r="83" ht="26.25" customHeight="1" x14ac:dyDescent="0.2"/>
    <row r="84" ht="26.25" customHeight="1" x14ac:dyDescent="0.2"/>
    <row r="85" ht="26.25" customHeight="1" x14ac:dyDescent="0.2"/>
    <row r="86" ht="26.25" customHeight="1" x14ac:dyDescent="0.2"/>
    <row r="87" ht="26.25" customHeight="1" x14ac:dyDescent="0.2"/>
    <row r="88" ht="26.25" customHeight="1" x14ac:dyDescent="0.2"/>
    <row r="89" ht="26.25" customHeight="1" x14ac:dyDescent="0.2"/>
    <row r="90" ht="26.25" customHeight="1" x14ac:dyDescent="0.2"/>
    <row r="91" ht="26.25" customHeight="1" x14ac:dyDescent="0.2"/>
    <row r="92" ht="26.25" customHeight="1" x14ac:dyDescent="0.2"/>
    <row r="93" ht="26.25" customHeight="1" x14ac:dyDescent="0.2"/>
    <row r="94" ht="26.25" customHeight="1" x14ac:dyDescent="0.2"/>
    <row r="95" ht="26.25" customHeight="1" x14ac:dyDescent="0.2"/>
    <row r="96" ht="26.25" customHeight="1" x14ac:dyDescent="0.2"/>
    <row r="97" ht="26.25" customHeight="1" x14ac:dyDescent="0.2"/>
    <row r="98" ht="26.25" customHeight="1" x14ac:dyDescent="0.2"/>
    <row r="99" ht="26.25" customHeight="1" x14ac:dyDescent="0.2"/>
    <row r="100" ht="26.25" customHeight="1" x14ac:dyDescent="0.2"/>
    <row r="101" ht="26.25" customHeight="1" x14ac:dyDescent="0.2"/>
    <row r="102" ht="26.25" customHeight="1" x14ac:dyDescent="0.2"/>
    <row r="103" ht="26.25" customHeight="1" x14ac:dyDescent="0.2"/>
    <row r="104" ht="26.25" customHeight="1" x14ac:dyDescent="0.2"/>
    <row r="105" ht="26.25" customHeight="1" x14ac:dyDescent="0.2"/>
    <row r="106" ht="26.25" customHeight="1" x14ac:dyDescent="0.2"/>
    <row r="107" ht="26.25" customHeight="1" x14ac:dyDescent="0.2"/>
    <row r="108" ht="26.25" customHeight="1" x14ac:dyDescent="0.2"/>
    <row r="109" ht="26.25" customHeight="1" x14ac:dyDescent="0.2"/>
    <row r="110" ht="26.25" customHeight="1" x14ac:dyDescent="0.2"/>
    <row r="111" ht="26.25" customHeight="1" x14ac:dyDescent="0.2"/>
    <row r="112" ht="26.25" customHeight="1" x14ac:dyDescent="0.2"/>
    <row r="113" ht="26.25" customHeight="1" x14ac:dyDescent="0.2"/>
    <row r="114" ht="26.25" customHeight="1" x14ac:dyDescent="0.2"/>
    <row r="115" ht="26.25" customHeight="1" x14ac:dyDescent="0.2"/>
    <row r="116" ht="26.25" customHeight="1" x14ac:dyDescent="0.2"/>
    <row r="117" ht="26.25" customHeight="1" x14ac:dyDescent="0.2"/>
    <row r="118" ht="26.25" customHeight="1" x14ac:dyDescent="0.2"/>
    <row r="119" ht="26.25" customHeight="1" x14ac:dyDescent="0.2"/>
    <row r="120" ht="26.25" customHeight="1" x14ac:dyDescent="0.2"/>
    <row r="121" ht="26.25" customHeight="1" x14ac:dyDescent="0.2"/>
    <row r="122" ht="26.25" customHeight="1" x14ac:dyDescent="0.2"/>
    <row r="123" ht="26.25" customHeight="1" x14ac:dyDescent="0.2"/>
    <row r="124" ht="26.25" customHeight="1" x14ac:dyDescent="0.2"/>
    <row r="125" ht="26.25" customHeight="1" x14ac:dyDescent="0.2"/>
    <row r="126" ht="26.25" customHeight="1" x14ac:dyDescent="0.2"/>
    <row r="127" ht="26.25" customHeight="1" x14ac:dyDescent="0.2"/>
    <row r="128" ht="26.25" customHeight="1" x14ac:dyDescent="0.2"/>
    <row r="129" ht="26.25" customHeight="1" x14ac:dyDescent="0.2"/>
    <row r="130" ht="26.25" customHeight="1" x14ac:dyDescent="0.2"/>
    <row r="131" ht="26.25" customHeight="1" x14ac:dyDescent="0.2"/>
    <row r="132" ht="26.25" customHeight="1" x14ac:dyDescent="0.2"/>
    <row r="133" ht="26.25" customHeight="1" x14ac:dyDescent="0.2"/>
    <row r="134" ht="26.25" customHeight="1" x14ac:dyDescent="0.2"/>
    <row r="135" ht="26.25" customHeight="1" x14ac:dyDescent="0.2"/>
    <row r="136" ht="26.25" customHeight="1" x14ac:dyDescent="0.2"/>
    <row r="137" ht="26.25" customHeight="1" x14ac:dyDescent="0.2"/>
    <row r="138" ht="26.25" customHeight="1" x14ac:dyDescent="0.2"/>
    <row r="139" ht="26.25" customHeight="1" x14ac:dyDescent="0.2"/>
    <row r="140" ht="26.25" customHeight="1" x14ac:dyDescent="0.2"/>
    <row r="141" ht="26.25" customHeight="1" x14ac:dyDescent="0.2"/>
    <row r="142" ht="26.25" customHeight="1" x14ac:dyDescent="0.2"/>
    <row r="143" ht="26.25" customHeight="1" x14ac:dyDescent="0.2"/>
    <row r="144" ht="26.25" customHeight="1" x14ac:dyDescent="0.2"/>
    <row r="145" ht="26.25" customHeight="1" x14ac:dyDescent="0.2"/>
    <row r="146" ht="26.25" customHeight="1" x14ac:dyDescent="0.2"/>
    <row r="147" ht="26.25" customHeight="1" x14ac:dyDescent="0.2"/>
    <row r="148" ht="26.25" customHeight="1" x14ac:dyDescent="0.2"/>
    <row r="149" ht="26.25" customHeight="1" x14ac:dyDescent="0.2"/>
    <row r="150" ht="26.25" customHeight="1" x14ac:dyDescent="0.2"/>
    <row r="151" ht="26.25" customHeight="1" x14ac:dyDescent="0.2"/>
    <row r="152" ht="26.25" customHeight="1" x14ac:dyDescent="0.2"/>
    <row r="153" ht="26.25" customHeight="1" x14ac:dyDescent="0.2"/>
    <row r="154" ht="26.25" customHeight="1" x14ac:dyDescent="0.2"/>
    <row r="155" ht="26.25" customHeight="1" x14ac:dyDescent="0.2"/>
    <row r="156" ht="26.25" customHeight="1" x14ac:dyDescent="0.2"/>
    <row r="157" ht="26.25" customHeight="1" x14ac:dyDescent="0.2"/>
    <row r="158" ht="26.25" customHeight="1" x14ac:dyDescent="0.2"/>
    <row r="159" ht="26.25" customHeight="1" x14ac:dyDescent="0.2"/>
    <row r="160" ht="26.25" customHeight="1" x14ac:dyDescent="0.2"/>
    <row r="161" ht="26.25" customHeight="1" x14ac:dyDescent="0.2"/>
    <row r="162" ht="26.25" customHeight="1" x14ac:dyDescent="0.2"/>
    <row r="163" ht="26.25" customHeight="1" x14ac:dyDescent="0.2"/>
    <row r="164" ht="26.25" customHeight="1" x14ac:dyDescent="0.2"/>
    <row r="165" ht="26.25" customHeight="1" x14ac:dyDescent="0.2"/>
    <row r="166" ht="26.25" customHeight="1" x14ac:dyDescent="0.2"/>
    <row r="167" ht="26.25" customHeight="1" x14ac:dyDescent="0.2"/>
    <row r="168" ht="26.25" customHeight="1" x14ac:dyDescent="0.2"/>
    <row r="169" ht="26.25" customHeight="1" x14ac:dyDescent="0.2"/>
    <row r="170" ht="26.25" customHeight="1" x14ac:dyDescent="0.2"/>
    <row r="171" ht="26.25" customHeight="1" x14ac:dyDescent="0.2"/>
    <row r="172" ht="26.25" customHeight="1" x14ac:dyDescent="0.2"/>
    <row r="173" ht="26.25" customHeight="1" x14ac:dyDescent="0.2"/>
    <row r="174" ht="26.25" customHeight="1" x14ac:dyDescent="0.2"/>
    <row r="175" ht="26.25" customHeight="1" x14ac:dyDescent="0.2"/>
    <row r="176" ht="26.25" customHeight="1" x14ac:dyDescent="0.2"/>
    <row r="177" ht="26.25" customHeight="1" x14ac:dyDescent="0.2"/>
    <row r="178" ht="26.25" customHeight="1" x14ac:dyDescent="0.2"/>
    <row r="179" ht="26.25" customHeight="1" x14ac:dyDescent="0.2"/>
    <row r="180" ht="26.25" customHeight="1" x14ac:dyDescent="0.2"/>
    <row r="181" ht="26.25" customHeight="1" x14ac:dyDescent="0.2"/>
    <row r="182" ht="26.25" customHeight="1" x14ac:dyDescent="0.2"/>
    <row r="183" ht="26.25" customHeight="1" x14ac:dyDescent="0.2"/>
    <row r="184" ht="26.25" customHeight="1" x14ac:dyDescent="0.2"/>
    <row r="185" ht="26.25" customHeight="1" x14ac:dyDescent="0.2"/>
    <row r="186" ht="26.25" customHeight="1" x14ac:dyDescent="0.2"/>
    <row r="187" ht="26.25" customHeight="1" x14ac:dyDescent="0.2"/>
    <row r="188" ht="26.25" customHeight="1" x14ac:dyDescent="0.2"/>
    <row r="189" ht="26.25" customHeight="1" x14ac:dyDescent="0.2"/>
    <row r="190" ht="26.25" customHeight="1" x14ac:dyDescent="0.2"/>
    <row r="191" ht="26.25" customHeight="1" x14ac:dyDescent="0.2"/>
    <row r="192" ht="26.25" customHeight="1" x14ac:dyDescent="0.2"/>
    <row r="193" ht="26.25" customHeight="1" x14ac:dyDescent="0.2"/>
    <row r="194" ht="26.25" customHeight="1" x14ac:dyDescent="0.2"/>
    <row r="195" ht="26.25" customHeight="1" x14ac:dyDescent="0.2"/>
    <row r="196" ht="26.25" customHeight="1" x14ac:dyDescent="0.2"/>
    <row r="197" ht="26.25" customHeight="1" x14ac:dyDescent="0.2"/>
    <row r="198" ht="26.25" customHeight="1" x14ac:dyDescent="0.2"/>
    <row r="199" ht="26.25" customHeight="1" x14ac:dyDescent="0.2"/>
    <row r="200" ht="26.25" customHeight="1" x14ac:dyDescent="0.2"/>
    <row r="201" ht="26.25" customHeight="1" x14ac:dyDescent="0.2"/>
    <row r="202" ht="26.25" customHeight="1" x14ac:dyDescent="0.2"/>
    <row r="203" ht="26.25" customHeight="1" x14ac:dyDescent="0.2"/>
    <row r="204" ht="26.25" customHeight="1" x14ac:dyDescent="0.2"/>
    <row r="205" ht="26.25" customHeight="1" x14ac:dyDescent="0.2"/>
    <row r="206" ht="26.25" customHeight="1" x14ac:dyDescent="0.2"/>
    <row r="207" ht="26.25" customHeight="1" x14ac:dyDescent="0.2"/>
    <row r="208" ht="26.25" customHeight="1" x14ac:dyDescent="0.2"/>
    <row r="209" ht="26.25" customHeight="1" x14ac:dyDescent="0.2"/>
    <row r="210" ht="26.25" customHeight="1" x14ac:dyDescent="0.2"/>
    <row r="211" ht="26.25" customHeight="1" x14ac:dyDescent="0.2"/>
    <row r="212" ht="26.25" customHeight="1" x14ac:dyDescent="0.2"/>
    <row r="213" ht="26.25" customHeight="1" x14ac:dyDescent="0.2"/>
    <row r="214" ht="26.25" customHeight="1" x14ac:dyDescent="0.2"/>
    <row r="215" ht="26.25" customHeight="1" x14ac:dyDescent="0.2"/>
    <row r="216" ht="26.25" customHeight="1" x14ac:dyDescent="0.2"/>
    <row r="217" ht="26.25" customHeight="1" x14ac:dyDescent="0.2"/>
    <row r="218" ht="26.25" customHeight="1" x14ac:dyDescent="0.2"/>
    <row r="219" ht="26.25" customHeight="1" x14ac:dyDescent="0.2"/>
    <row r="220" ht="26.25" customHeight="1" x14ac:dyDescent="0.2"/>
    <row r="221" ht="26.25" customHeight="1" x14ac:dyDescent="0.2"/>
    <row r="222" ht="26.25" customHeight="1" x14ac:dyDescent="0.2"/>
    <row r="223" ht="26.25" customHeight="1" x14ac:dyDescent="0.2"/>
    <row r="224" ht="26.25" customHeight="1" x14ac:dyDescent="0.2"/>
    <row r="225" ht="26.25" customHeight="1" x14ac:dyDescent="0.2"/>
    <row r="226" ht="26.25" customHeight="1" x14ac:dyDescent="0.2"/>
    <row r="227" ht="26.25" customHeight="1" x14ac:dyDescent="0.2"/>
    <row r="228" ht="26.25" customHeight="1" x14ac:dyDescent="0.2"/>
    <row r="229" ht="26.25" customHeight="1" x14ac:dyDescent="0.2"/>
    <row r="230" ht="26.25" customHeight="1" x14ac:dyDescent="0.2"/>
    <row r="231" ht="26.25" customHeight="1" x14ac:dyDescent="0.2"/>
    <row r="232" ht="26.25" customHeight="1" x14ac:dyDescent="0.2"/>
    <row r="233" ht="26.25" customHeight="1" x14ac:dyDescent="0.2"/>
    <row r="234" ht="26.25" customHeight="1" x14ac:dyDescent="0.2"/>
    <row r="235" ht="26.25" customHeight="1" x14ac:dyDescent="0.2"/>
    <row r="236" ht="26.25" customHeight="1" x14ac:dyDescent="0.2"/>
    <row r="237" ht="26.25" customHeight="1" x14ac:dyDescent="0.2"/>
    <row r="238" ht="26.25" customHeight="1" x14ac:dyDescent="0.2"/>
    <row r="239" ht="26.25" customHeight="1" x14ac:dyDescent="0.2"/>
    <row r="240" ht="26.25" customHeight="1" x14ac:dyDescent="0.2"/>
    <row r="241" ht="26.25" customHeight="1" x14ac:dyDescent="0.2"/>
    <row r="242" ht="26.25" customHeight="1" x14ac:dyDescent="0.2"/>
    <row r="243" ht="26.25" customHeight="1" x14ac:dyDescent="0.2"/>
    <row r="244" ht="26.25" customHeight="1" x14ac:dyDescent="0.2"/>
    <row r="245" ht="26.25" customHeight="1" x14ac:dyDescent="0.2"/>
    <row r="246" ht="26.25" customHeight="1" x14ac:dyDescent="0.2"/>
    <row r="247" ht="26.25" customHeight="1" x14ac:dyDescent="0.2"/>
    <row r="248" ht="26.25" customHeight="1" x14ac:dyDescent="0.2"/>
    <row r="249" ht="26.25" customHeight="1" x14ac:dyDescent="0.2"/>
    <row r="250" ht="26.25" customHeight="1" x14ac:dyDescent="0.2"/>
    <row r="251" ht="26.25" customHeight="1" x14ac:dyDescent="0.2"/>
    <row r="252" ht="26.25" customHeight="1" x14ac:dyDescent="0.2"/>
    <row r="253" ht="26.25" customHeight="1" x14ac:dyDescent="0.2"/>
    <row r="254" ht="26.25" customHeight="1" x14ac:dyDescent="0.2"/>
    <row r="255" ht="26.25" customHeight="1" x14ac:dyDescent="0.2"/>
    <row r="256" ht="26.25" customHeight="1" x14ac:dyDescent="0.2"/>
    <row r="257" ht="26.25" customHeight="1" x14ac:dyDescent="0.2"/>
    <row r="258" ht="26.25" customHeight="1" x14ac:dyDescent="0.2"/>
    <row r="259" ht="26.25" customHeight="1" x14ac:dyDescent="0.2"/>
    <row r="260" ht="26.25" customHeight="1" x14ac:dyDescent="0.2"/>
    <row r="261" ht="26.25" customHeight="1" x14ac:dyDescent="0.2"/>
    <row r="262" ht="26.25" customHeight="1" x14ac:dyDescent="0.2"/>
    <row r="263" ht="26.25" customHeight="1" x14ac:dyDescent="0.2"/>
    <row r="264" ht="26.25" customHeight="1" x14ac:dyDescent="0.2"/>
    <row r="265" ht="26.25" customHeight="1" x14ac:dyDescent="0.2"/>
    <row r="266" ht="26.25" customHeight="1" x14ac:dyDescent="0.2"/>
    <row r="267" ht="26.25" customHeight="1" x14ac:dyDescent="0.2"/>
    <row r="268" ht="26.25" customHeight="1" x14ac:dyDescent="0.2"/>
    <row r="269" ht="26.25" customHeight="1" x14ac:dyDescent="0.2"/>
    <row r="270" ht="26.25" customHeight="1" x14ac:dyDescent="0.2"/>
    <row r="271" ht="26.25" customHeight="1" x14ac:dyDescent="0.2"/>
    <row r="272" ht="26.25" customHeight="1" x14ac:dyDescent="0.2"/>
    <row r="273" ht="26.25" customHeight="1" x14ac:dyDescent="0.2"/>
    <row r="274" ht="26.25" customHeight="1" x14ac:dyDescent="0.2"/>
    <row r="275" ht="26.25" customHeight="1" x14ac:dyDescent="0.2"/>
    <row r="276" ht="26.2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row r="1001" ht="15.75" customHeight="1" x14ac:dyDescent="0.2"/>
    <row r="1002" ht="15.75" customHeight="1" x14ac:dyDescent="0.2"/>
    <row r="1003" ht="15.75" customHeight="1" x14ac:dyDescent="0.2"/>
    <row r="1004" ht="15.75" customHeight="1" x14ac:dyDescent="0.2"/>
    <row r="1005" ht="15.75" customHeight="1" x14ac:dyDescent="0.2"/>
    <row r="1006" ht="15.75" customHeight="1" x14ac:dyDescent="0.2"/>
    <row r="1007" ht="15.75" customHeight="1" x14ac:dyDescent="0.2"/>
    <row r="1008" ht="15.75" customHeight="1" x14ac:dyDescent="0.2"/>
    <row r="1009" ht="15.75" customHeight="1" x14ac:dyDescent="0.2"/>
    <row r="1010" ht="15.75" customHeight="1" x14ac:dyDescent="0.2"/>
    <row r="1011" ht="15.75" customHeight="1" x14ac:dyDescent="0.2"/>
    <row r="1012" ht="15.75" customHeight="1" x14ac:dyDescent="0.2"/>
    <row r="1013" ht="15.75" customHeight="1" x14ac:dyDescent="0.2"/>
    <row r="1014" ht="15.75" customHeight="1" x14ac:dyDescent="0.2"/>
    <row r="1015" ht="15.75" customHeight="1" x14ac:dyDescent="0.2"/>
    <row r="1016" ht="15.75" customHeight="1" x14ac:dyDescent="0.2"/>
    <row r="1017" ht="15.75" customHeight="1" x14ac:dyDescent="0.2"/>
  </sheetData>
  <mergeCells count="1">
    <mergeCell ref="A11:A20"/>
  </mergeCells>
  <pageMargins left="0.7" right="0.7" top="0.75" bottom="0.75" header="0" footer="0"/>
  <pageSetup orientation="portrai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outlinePr summaryBelow="0" summaryRight="0"/>
  </sheetPr>
  <dimension ref="A1:H1016"/>
  <sheetViews>
    <sheetView topLeftCell="A6" workbookViewId="0">
      <selection activeCell="D15" sqref="D15:D18"/>
    </sheetView>
  </sheetViews>
  <sheetFormatPr baseColWidth="10" defaultColWidth="14.5" defaultRowHeight="15" customHeight="1" x14ac:dyDescent="0.2"/>
  <cols>
    <col min="1" max="1" width="9.83203125" customWidth="1"/>
    <col min="2" max="2" width="72.33203125" customWidth="1"/>
    <col min="3" max="3" width="23.5" customWidth="1"/>
    <col min="4" max="4" width="28.83203125" customWidth="1"/>
    <col min="5" max="5" width="12" customWidth="1"/>
    <col min="6" max="6" width="14.1640625" customWidth="1"/>
    <col min="7" max="7" width="8.83203125" customWidth="1"/>
    <col min="8" max="8" width="36" customWidth="1"/>
  </cols>
  <sheetData>
    <row r="1" spans="1:7" ht="26.25" customHeight="1" x14ac:dyDescent="0.2">
      <c r="B1" s="1" t="s">
        <v>205</v>
      </c>
    </row>
    <row r="2" spans="1:7" ht="26.25" customHeight="1" x14ac:dyDescent="0.2">
      <c r="A2" s="5"/>
      <c r="B2" s="1" t="s">
        <v>206</v>
      </c>
    </row>
    <row r="3" spans="1:7" ht="26.25" customHeight="1" x14ac:dyDescent="0.2">
      <c r="B3" s="164" t="s">
        <v>0</v>
      </c>
      <c r="C3" s="168" t="s">
        <v>1</v>
      </c>
      <c r="E3" s="10"/>
      <c r="F3" s="10"/>
      <c r="G3" s="10"/>
    </row>
    <row r="4" spans="1:7" ht="26.25" customHeight="1" x14ac:dyDescent="0.2">
      <c r="A4" s="163"/>
      <c r="B4" s="281" t="s">
        <v>207</v>
      </c>
      <c r="C4" s="282">
        <f>NatParkPA!C42</f>
        <v>29092.297842227636</v>
      </c>
      <c r="D4" s="127" t="s">
        <v>501</v>
      </c>
      <c r="E4" s="43"/>
      <c r="F4" s="6"/>
      <c r="G4" s="17"/>
    </row>
    <row r="5" spans="1:7" ht="26.25" customHeight="1" x14ac:dyDescent="0.2">
      <c r="A5" s="5"/>
      <c r="B5" s="44"/>
      <c r="C5" s="41"/>
      <c r="D5" s="45"/>
      <c r="E5" s="46"/>
      <c r="F5" s="46"/>
      <c r="G5" s="47"/>
    </row>
    <row r="6" spans="1:7" ht="26.25" customHeight="1" x14ac:dyDescent="0.2">
      <c r="B6" s="44"/>
      <c r="C6" s="41"/>
      <c r="E6" s="48"/>
      <c r="F6" s="49"/>
      <c r="G6" s="49"/>
    </row>
    <row r="7" spans="1:7" ht="34" customHeight="1" x14ac:dyDescent="0.2">
      <c r="A7" s="5" t="s">
        <v>8</v>
      </c>
      <c r="B7" s="15" t="s">
        <v>628</v>
      </c>
      <c r="C7" s="293" t="s">
        <v>503</v>
      </c>
    </row>
    <row r="8" spans="1:7" ht="37.5" customHeight="1" x14ac:dyDescent="0.2">
      <c r="A8" s="244"/>
      <c r="B8" s="164" t="s">
        <v>0</v>
      </c>
      <c r="C8" s="168" t="s">
        <v>1</v>
      </c>
      <c r="D8" s="163"/>
      <c r="E8" s="10"/>
      <c r="F8" s="283" t="s">
        <v>498</v>
      </c>
      <c r="G8" s="283"/>
    </row>
    <row r="9" spans="1:7" ht="34.5" customHeight="1" x14ac:dyDescent="0.2">
      <c r="A9" s="481" t="s">
        <v>499</v>
      </c>
      <c r="B9" s="171" t="s">
        <v>469</v>
      </c>
      <c r="C9" s="210">
        <v>0.01</v>
      </c>
      <c r="D9" s="11"/>
      <c r="F9" s="284">
        <v>62254.150565008706</v>
      </c>
      <c r="G9" s="285">
        <f>F9/SUM($F$9:$F$17)</f>
        <v>7.3913043478260859E-2</v>
      </c>
    </row>
    <row r="10" spans="1:7" ht="34.5" customHeight="1" x14ac:dyDescent="0.2">
      <c r="A10" s="482"/>
      <c r="B10" s="171" t="s">
        <v>470</v>
      </c>
      <c r="C10" s="210">
        <v>0.01</v>
      </c>
      <c r="D10" s="484"/>
      <c r="F10" s="284">
        <v>29296.070854121743</v>
      </c>
      <c r="G10" s="285">
        <f t="shared" ref="G10:G18" si="0">F10/SUM($F$9:$F$17)</f>
        <v>3.4782608695652167E-2</v>
      </c>
    </row>
    <row r="11" spans="1:7" ht="30.75" customHeight="1" x14ac:dyDescent="0.2">
      <c r="A11" s="482"/>
      <c r="B11" s="171" t="s">
        <v>471</v>
      </c>
      <c r="C11" s="210">
        <v>0.01</v>
      </c>
      <c r="D11" s="485"/>
      <c r="F11" s="284">
        <v>274650.66425739136</v>
      </c>
      <c r="G11" s="285">
        <f t="shared" si="0"/>
        <v>0.32608695652173914</v>
      </c>
    </row>
    <row r="12" spans="1:7" ht="30.75" customHeight="1" x14ac:dyDescent="0.2">
      <c r="A12" s="482"/>
      <c r="B12" s="171" t="s">
        <v>472</v>
      </c>
      <c r="C12" s="210">
        <v>0.01</v>
      </c>
      <c r="D12" s="485"/>
      <c r="F12" s="284">
        <v>0</v>
      </c>
      <c r="G12" s="285">
        <f t="shared" si="0"/>
        <v>0</v>
      </c>
    </row>
    <row r="13" spans="1:7" ht="30.75" customHeight="1" x14ac:dyDescent="0.2">
      <c r="A13" s="482"/>
      <c r="B13" s="171" t="s">
        <v>473</v>
      </c>
      <c r="C13" s="210">
        <v>0</v>
      </c>
      <c r="D13" s="485"/>
      <c r="F13" s="284">
        <v>0</v>
      </c>
      <c r="G13" s="285">
        <f t="shared" si="0"/>
        <v>0</v>
      </c>
    </row>
    <row r="14" spans="1:7" ht="27" customHeight="1" x14ac:dyDescent="0.2">
      <c r="A14" s="482"/>
      <c r="B14" s="171" t="s">
        <v>474</v>
      </c>
      <c r="C14" s="210">
        <v>0</v>
      </c>
      <c r="D14" s="11"/>
      <c r="F14" s="284">
        <v>91550.221419130437</v>
      </c>
      <c r="G14" s="285">
        <f t="shared" si="0"/>
        <v>0.10869565217391303</v>
      </c>
    </row>
    <row r="15" spans="1:7" ht="26.25" customHeight="1" x14ac:dyDescent="0.2">
      <c r="A15" s="482"/>
      <c r="B15" s="171" t="s">
        <v>475</v>
      </c>
      <c r="C15" s="210">
        <v>0</v>
      </c>
      <c r="D15" s="484"/>
      <c r="F15" s="284">
        <v>0</v>
      </c>
      <c r="G15" s="285">
        <f t="shared" si="0"/>
        <v>0</v>
      </c>
    </row>
    <row r="16" spans="1:7" ht="26.25" customHeight="1" x14ac:dyDescent="0.2">
      <c r="A16" s="482"/>
      <c r="B16" s="171" t="s">
        <v>476</v>
      </c>
      <c r="C16" s="210">
        <v>0.27</v>
      </c>
      <c r="D16" s="485"/>
      <c r="F16" s="284">
        <v>36620.088567652172</v>
      </c>
      <c r="G16" s="285">
        <f t="shared" si="0"/>
        <v>4.3478260869565202E-2</v>
      </c>
    </row>
    <row r="17" spans="1:8" ht="33" customHeight="1" x14ac:dyDescent="0.2">
      <c r="A17" s="482"/>
      <c r="B17" s="171" t="s">
        <v>477</v>
      </c>
      <c r="C17" s="210">
        <v>0.08</v>
      </c>
      <c r="D17" s="485"/>
      <c r="F17" s="284">
        <v>347890.84139269573</v>
      </c>
      <c r="G17" s="285">
        <f t="shared" si="0"/>
        <v>0.41304347826086957</v>
      </c>
    </row>
    <row r="18" spans="1:8" ht="20.25" customHeight="1" x14ac:dyDescent="0.2">
      <c r="A18" s="483"/>
      <c r="B18" s="171" t="s">
        <v>478</v>
      </c>
      <c r="C18" s="210">
        <v>0.61</v>
      </c>
      <c r="D18" s="485"/>
      <c r="F18" s="284">
        <v>0</v>
      </c>
      <c r="G18" s="285">
        <f t="shared" si="0"/>
        <v>0</v>
      </c>
    </row>
    <row r="19" spans="1:8" ht="20.25" customHeight="1" x14ac:dyDescent="0.2">
      <c r="A19" s="244"/>
      <c r="B19" s="287" t="s">
        <v>211</v>
      </c>
      <c r="C19" s="288">
        <v>1</v>
      </c>
      <c r="D19" s="45"/>
    </row>
    <row r="20" spans="1:8" ht="20.25" customHeight="1" x14ac:dyDescent="0.2">
      <c r="C20" s="127" t="s">
        <v>504</v>
      </c>
      <c r="H20" s="50"/>
    </row>
    <row r="21" spans="1:8" ht="26.25" customHeight="1" x14ac:dyDescent="0.2">
      <c r="B21" s="292" t="s">
        <v>500</v>
      </c>
      <c r="C21" s="289">
        <f>SUM(C9:C18)</f>
        <v>1</v>
      </c>
      <c r="D21" s="50"/>
    </row>
    <row r="22" spans="1:8" ht="15.75" customHeight="1" x14ac:dyDescent="0.2">
      <c r="B22" s="11"/>
      <c r="D22" s="52"/>
    </row>
    <row r="23" spans="1:8" ht="15.75" customHeight="1" x14ac:dyDescent="0.2">
      <c r="B23" s="156" t="s">
        <v>507</v>
      </c>
      <c r="D23" s="52"/>
    </row>
    <row r="24" spans="1:8" ht="15.75" customHeight="1" x14ac:dyDescent="0.2">
      <c r="B24" s="339" t="s">
        <v>168</v>
      </c>
      <c r="C24" s="340" t="s">
        <v>212</v>
      </c>
      <c r="D24" s="341"/>
    </row>
    <row r="25" spans="1:8" ht="15.75" customHeight="1" x14ac:dyDescent="0.2">
      <c r="B25" s="328" t="s">
        <v>30</v>
      </c>
      <c r="C25" s="342">
        <f>C14*C4</f>
        <v>0</v>
      </c>
      <c r="D25" s="343" t="s">
        <v>213</v>
      </c>
    </row>
    <row r="26" spans="1:8" ht="14.25" customHeight="1" x14ac:dyDescent="0.2">
      <c r="B26" s="330" t="s">
        <v>32</v>
      </c>
      <c r="C26" s="344">
        <v>0</v>
      </c>
      <c r="D26" s="345" t="s">
        <v>214</v>
      </c>
    </row>
    <row r="27" spans="1:8" ht="15.75" customHeight="1" x14ac:dyDescent="0.2">
      <c r="B27" s="328" t="s">
        <v>34</v>
      </c>
      <c r="C27" s="342">
        <f>SUM(C16:C17)*C4</f>
        <v>10182.304244779674</v>
      </c>
      <c r="D27" s="343" t="s">
        <v>215</v>
      </c>
    </row>
    <row r="28" spans="1:8" ht="15.75" customHeight="1" x14ac:dyDescent="0.2">
      <c r="B28" s="328" t="s">
        <v>36</v>
      </c>
      <c r="C28" s="342">
        <f>C15*C4</f>
        <v>0</v>
      </c>
      <c r="D28" s="343" t="s">
        <v>216</v>
      </c>
    </row>
    <row r="29" spans="1:8" ht="15.75" customHeight="1" x14ac:dyDescent="0.2">
      <c r="B29" s="330" t="s">
        <v>38</v>
      </c>
      <c r="C29" s="346">
        <f>C9*C4</f>
        <v>290.92297842227634</v>
      </c>
      <c r="D29" s="347" t="s">
        <v>89</v>
      </c>
    </row>
    <row r="30" spans="1:8" ht="15.75" customHeight="1" x14ac:dyDescent="0.2">
      <c r="B30" s="330" t="s">
        <v>41</v>
      </c>
      <c r="C30" s="346">
        <f>C10*C4</f>
        <v>290.92297842227634</v>
      </c>
      <c r="D30" s="347" t="s">
        <v>90</v>
      </c>
    </row>
    <row r="31" spans="1:8" ht="15.75" customHeight="1" x14ac:dyDescent="0.2">
      <c r="B31" s="330" t="s">
        <v>40</v>
      </c>
      <c r="C31" s="346">
        <f>C11*C4</f>
        <v>290.92297842227634</v>
      </c>
      <c r="D31" s="347" t="s">
        <v>91</v>
      </c>
    </row>
    <row r="32" spans="1:8" ht="15.75" customHeight="1" x14ac:dyDescent="0.2">
      <c r="B32" s="330" t="s">
        <v>42</v>
      </c>
      <c r="C32" s="346">
        <f>C12*C4</f>
        <v>290.92297842227634</v>
      </c>
      <c r="D32" s="347" t="s">
        <v>92</v>
      </c>
    </row>
    <row r="33" spans="2:5" ht="15.75" customHeight="1" x14ac:dyDescent="0.2">
      <c r="B33" s="328" t="s">
        <v>43</v>
      </c>
      <c r="C33" s="342">
        <f>C13*C4</f>
        <v>0</v>
      </c>
      <c r="D33" s="347" t="s">
        <v>93</v>
      </c>
    </row>
    <row r="34" spans="2:5" ht="15.75" customHeight="1" x14ac:dyDescent="0.2">
      <c r="B34" s="328" t="s">
        <v>45</v>
      </c>
      <c r="C34" s="348">
        <v>0</v>
      </c>
      <c r="D34" s="347" t="s">
        <v>217</v>
      </c>
    </row>
    <row r="35" spans="2:5" ht="15.75" customHeight="1" x14ac:dyDescent="0.2">
      <c r="B35" s="328" t="s">
        <v>47</v>
      </c>
      <c r="C35" s="348">
        <v>0</v>
      </c>
      <c r="D35" s="347" t="s">
        <v>217</v>
      </c>
    </row>
    <row r="36" spans="2:5" ht="15.75" customHeight="1" x14ac:dyDescent="0.2">
      <c r="B36" s="328" t="s">
        <v>48</v>
      </c>
      <c r="C36" s="349">
        <v>0</v>
      </c>
      <c r="D36" s="347" t="s">
        <v>218</v>
      </c>
    </row>
    <row r="37" spans="2:5" ht="15.75" customHeight="1" x14ac:dyDescent="0.2">
      <c r="B37" s="328" t="s">
        <v>50</v>
      </c>
      <c r="C37" s="349">
        <v>0</v>
      </c>
      <c r="D37" s="347" t="s">
        <v>219</v>
      </c>
    </row>
    <row r="38" spans="2:5" ht="15.75" customHeight="1" x14ac:dyDescent="0.2">
      <c r="B38" s="328" t="s">
        <v>52</v>
      </c>
      <c r="C38" s="349">
        <v>0</v>
      </c>
      <c r="D38" s="347" t="s">
        <v>220</v>
      </c>
    </row>
    <row r="39" spans="2:5" ht="15.75" customHeight="1" x14ac:dyDescent="0.2">
      <c r="B39" s="328" t="s">
        <v>54</v>
      </c>
      <c r="C39" s="349">
        <v>0</v>
      </c>
      <c r="D39" s="347" t="s">
        <v>218</v>
      </c>
    </row>
    <row r="40" spans="2:5" ht="15.75" customHeight="1" x14ac:dyDescent="0.2">
      <c r="B40" s="328" t="s">
        <v>55</v>
      </c>
      <c r="C40" s="342">
        <v>0</v>
      </c>
      <c r="D40" s="350"/>
    </row>
    <row r="41" spans="2:5" ht="15.75" customHeight="1" x14ac:dyDescent="0.2">
      <c r="B41" s="328" t="s">
        <v>57</v>
      </c>
      <c r="C41" s="342">
        <f>IF(C6&gt;0,C6,0)*C4</f>
        <v>0</v>
      </c>
      <c r="D41" s="350" t="s">
        <v>221</v>
      </c>
    </row>
    <row r="42" spans="2:5" ht="15.75" customHeight="1" x14ac:dyDescent="0.2">
      <c r="B42" s="332" t="s">
        <v>59</v>
      </c>
      <c r="C42" s="342">
        <f>C18</f>
        <v>0.61</v>
      </c>
      <c r="D42" s="351" t="s">
        <v>178</v>
      </c>
    </row>
    <row r="43" spans="2:5" ht="15.75" customHeight="1" x14ac:dyDescent="0.2">
      <c r="B43" s="328" t="s">
        <v>61</v>
      </c>
      <c r="C43" s="342">
        <f>SUM(C25:C42)</f>
        <v>11346.606158468783</v>
      </c>
      <c r="D43" s="350" t="s">
        <v>179</v>
      </c>
      <c r="E43" s="53">
        <f>C4-C45</f>
        <v>17745.691683758851</v>
      </c>
    </row>
    <row r="44" spans="2:5" ht="15.75" customHeight="1" x14ac:dyDescent="0.2">
      <c r="B44" s="328" t="s">
        <v>63</v>
      </c>
      <c r="C44" s="342">
        <f>C5</f>
        <v>0</v>
      </c>
      <c r="D44" s="350" t="s">
        <v>370</v>
      </c>
    </row>
    <row r="45" spans="2:5" ht="15.75" customHeight="1" x14ac:dyDescent="0.2">
      <c r="B45" s="328" t="s">
        <v>222</v>
      </c>
      <c r="C45" s="348">
        <f>-1*(C44-C43)</f>
        <v>11346.606158468783</v>
      </c>
      <c r="D45" s="341"/>
    </row>
    <row r="46" spans="2:5" ht="15.75" customHeight="1" x14ac:dyDescent="0.2">
      <c r="B46" s="328" t="s">
        <v>223</v>
      </c>
      <c r="C46" s="352">
        <f>C45/C43</f>
        <v>1</v>
      </c>
      <c r="D46" s="341"/>
    </row>
    <row r="47" spans="2:5" ht="15.75" customHeight="1" x14ac:dyDescent="0.2">
      <c r="B47" s="38" t="s">
        <v>59</v>
      </c>
      <c r="C47" s="305"/>
      <c r="D47" s="208"/>
    </row>
    <row r="48" spans="2:5" ht="15.75" customHeight="1" x14ac:dyDescent="0.2">
      <c r="B48" s="39" t="s">
        <v>181</v>
      </c>
      <c r="C48" s="306"/>
      <c r="D48" s="208"/>
    </row>
    <row r="49" spans="2:8" ht="15.75" customHeight="1" x14ac:dyDescent="0.2"/>
    <row r="50" spans="2:8" ht="15.75" customHeight="1" x14ac:dyDescent="0.2"/>
    <row r="51" spans="2:8" ht="15.75" customHeight="1" x14ac:dyDescent="0.2"/>
    <row r="52" spans="2:8" ht="15.75" customHeight="1" x14ac:dyDescent="0.2"/>
    <row r="53" spans="2:8" ht="15.75" customHeight="1" x14ac:dyDescent="0.2"/>
    <row r="54" spans="2:8" ht="15.75" customHeight="1" x14ac:dyDescent="0.2"/>
    <row r="55" spans="2:8" ht="15.75" customHeight="1" x14ac:dyDescent="0.2"/>
    <row r="56" spans="2:8" ht="15.75" customHeight="1" x14ac:dyDescent="0.2"/>
    <row r="57" spans="2:8" ht="26.25" customHeight="1" x14ac:dyDescent="0.2">
      <c r="B57" s="23" t="s">
        <v>492</v>
      </c>
    </row>
    <row r="58" spans="2:8" ht="26.25" customHeight="1" x14ac:dyDescent="0.2">
      <c r="B58" s="33" t="s">
        <v>0</v>
      </c>
      <c r="C58" s="34" t="s">
        <v>1</v>
      </c>
      <c r="D58" s="35" t="s">
        <v>2</v>
      </c>
      <c r="E58" s="35" t="s">
        <v>3</v>
      </c>
      <c r="F58" s="35" t="s">
        <v>4</v>
      </c>
      <c r="G58" s="35" t="s">
        <v>5</v>
      </c>
    </row>
    <row r="59" spans="2:8" ht="26.25" customHeight="1" x14ac:dyDescent="0.2">
      <c r="B59" s="197" t="s">
        <v>71</v>
      </c>
      <c r="C59" s="309">
        <f t="shared" ref="C59:C64" si="1">C9*100</f>
        <v>1</v>
      </c>
      <c r="D59" s="181" t="s">
        <v>617</v>
      </c>
      <c r="E59" s="181">
        <v>0</v>
      </c>
      <c r="F59" s="181">
        <v>100</v>
      </c>
      <c r="G59" s="181">
        <v>1</v>
      </c>
      <c r="H59" s="11"/>
    </row>
    <row r="60" spans="2:8" ht="26.25" customHeight="1" x14ac:dyDescent="0.2">
      <c r="B60" s="197" t="s">
        <v>73</v>
      </c>
      <c r="C60" s="309">
        <f t="shared" si="1"/>
        <v>1</v>
      </c>
      <c r="D60" s="181" t="s">
        <v>618</v>
      </c>
      <c r="E60" s="181">
        <v>0</v>
      </c>
      <c r="F60" s="181">
        <v>100</v>
      </c>
      <c r="G60" s="181">
        <v>1</v>
      </c>
      <c r="H60" s="484"/>
    </row>
    <row r="61" spans="2:8" ht="26.25" customHeight="1" x14ac:dyDescent="0.2">
      <c r="B61" s="197" t="s">
        <v>74</v>
      </c>
      <c r="C61" s="309">
        <f t="shared" si="1"/>
        <v>1</v>
      </c>
      <c r="D61" s="181" t="s">
        <v>619</v>
      </c>
      <c r="E61" s="181">
        <v>0</v>
      </c>
      <c r="F61" s="181">
        <v>100</v>
      </c>
      <c r="G61" s="181">
        <v>1</v>
      </c>
      <c r="H61" s="484"/>
    </row>
    <row r="62" spans="2:8" ht="26.25" customHeight="1" x14ac:dyDescent="0.2">
      <c r="B62" s="197" t="s">
        <v>75</v>
      </c>
      <c r="C62" s="309">
        <f t="shared" si="1"/>
        <v>1</v>
      </c>
      <c r="D62" s="181" t="s">
        <v>620</v>
      </c>
      <c r="E62" s="181">
        <v>0</v>
      </c>
      <c r="F62" s="181">
        <v>100</v>
      </c>
      <c r="G62" s="181">
        <v>1</v>
      </c>
      <c r="H62" s="484"/>
    </row>
    <row r="63" spans="2:8" ht="26.25" customHeight="1" x14ac:dyDescent="0.2">
      <c r="B63" s="312" t="s">
        <v>208</v>
      </c>
      <c r="C63" s="309">
        <f t="shared" si="1"/>
        <v>0</v>
      </c>
      <c r="D63" s="181" t="s">
        <v>621</v>
      </c>
      <c r="E63" s="181">
        <v>0</v>
      </c>
      <c r="F63" s="181">
        <v>100</v>
      </c>
      <c r="G63" s="181">
        <v>1</v>
      </c>
      <c r="H63" s="485"/>
    </row>
    <row r="64" spans="2:8" ht="26.25" customHeight="1" x14ac:dyDescent="0.2">
      <c r="B64" s="313" t="s">
        <v>349</v>
      </c>
      <c r="C64" s="309">
        <f t="shared" si="1"/>
        <v>0</v>
      </c>
      <c r="D64" s="181" t="s">
        <v>622</v>
      </c>
      <c r="E64" s="181">
        <v>0</v>
      </c>
      <c r="F64" s="181">
        <v>100</v>
      </c>
      <c r="G64" s="181">
        <v>1</v>
      </c>
      <c r="H64" s="11"/>
    </row>
    <row r="65" spans="2:8" ht="26.25" customHeight="1" x14ac:dyDescent="0.2">
      <c r="B65" s="197" t="s">
        <v>482</v>
      </c>
      <c r="C65" s="309">
        <v>0</v>
      </c>
      <c r="D65" s="181" t="s">
        <v>623</v>
      </c>
      <c r="E65" s="181">
        <v>0</v>
      </c>
      <c r="F65" s="181">
        <v>100</v>
      </c>
      <c r="G65" s="181">
        <v>1</v>
      </c>
      <c r="H65" s="11"/>
    </row>
    <row r="66" spans="2:8" ht="26.25" customHeight="1" x14ac:dyDescent="0.2">
      <c r="B66" s="197" t="s">
        <v>350</v>
      </c>
      <c r="C66" s="309">
        <f>C15*100</f>
        <v>0</v>
      </c>
      <c r="D66" s="181" t="s">
        <v>624</v>
      </c>
      <c r="E66" s="181">
        <v>0</v>
      </c>
      <c r="F66" s="181">
        <v>100</v>
      </c>
      <c r="G66" s="181">
        <v>1</v>
      </c>
      <c r="H66" s="11"/>
    </row>
    <row r="67" spans="2:8" ht="26.25" customHeight="1" x14ac:dyDescent="0.2">
      <c r="B67" s="197" t="s">
        <v>351</v>
      </c>
      <c r="C67" s="309">
        <f t="shared" ref="C67:C69" si="2">C16*100</f>
        <v>27</v>
      </c>
      <c r="D67" s="181" t="s">
        <v>625</v>
      </c>
      <c r="E67" s="181">
        <v>0</v>
      </c>
      <c r="F67" s="181">
        <v>100</v>
      </c>
      <c r="G67" s="181">
        <v>1</v>
      </c>
      <c r="H67" s="37"/>
    </row>
    <row r="68" spans="2:8" ht="26.25" customHeight="1" x14ac:dyDescent="0.2">
      <c r="B68" s="197" t="s">
        <v>352</v>
      </c>
      <c r="C68" s="309">
        <f t="shared" si="2"/>
        <v>8</v>
      </c>
      <c r="D68" s="181" t="s">
        <v>626</v>
      </c>
      <c r="E68" s="181">
        <v>0</v>
      </c>
      <c r="F68" s="181">
        <v>100</v>
      </c>
      <c r="G68" s="181">
        <v>1</v>
      </c>
    </row>
    <row r="69" spans="2:8" ht="26.25" customHeight="1" x14ac:dyDescent="0.2">
      <c r="B69" s="197" t="s">
        <v>353</v>
      </c>
      <c r="C69" s="309">
        <f t="shared" si="2"/>
        <v>61</v>
      </c>
      <c r="D69" s="181" t="s">
        <v>627</v>
      </c>
      <c r="E69" s="181">
        <v>0</v>
      </c>
      <c r="F69" s="181">
        <v>100</v>
      </c>
      <c r="G69" s="181">
        <v>1</v>
      </c>
    </row>
    <row r="70" spans="2:8" ht="26.25" customHeight="1" x14ac:dyDescent="0.2">
      <c r="B70" s="101"/>
      <c r="C70" s="101"/>
      <c r="D70" s="102"/>
      <c r="E70" s="102"/>
      <c r="F70" s="102"/>
      <c r="G70" s="102"/>
    </row>
    <row r="71" spans="2:8" ht="26.25" customHeight="1" x14ac:dyDescent="0.2">
      <c r="B71" s="101"/>
      <c r="C71" s="101"/>
      <c r="D71" s="102"/>
      <c r="E71" s="102"/>
      <c r="F71" s="102"/>
      <c r="G71" s="102"/>
    </row>
    <row r="72" spans="2:8" ht="26.25" customHeight="1" x14ac:dyDescent="0.2">
      <c r="B72" s="101"/>
      <c r="C72" s="101"/>
      <c r="D72" s="102"/>
      <c r="E72" s="102"/>
      <c r="F72" s="102"/>
      <c r="G72" s="102"/>
    </row>
    <row r="73" spans="2:8" ht="26.25" customHeight="1" x14ac:dyDescent="0.2">
      <c r="B73" s="101"/>
      <c r="C73" s="101"/>
      <c r="D73" s="102"/>
      <c r="E73" s="102"/>
      <c r="F73" s="102"/>
      <c r="G73" s="102"/>
      <c r="H73" s="115"/>
    </row>
    <row r="74" spans="2:8" ht="26.25" customHeight="1" x14ac:dyDescent="0.2">
      <c r="B74" s="149"/>
      <c r="C74" s="115"/>
      <c r="D74" s="115"/>
      <c r="E74" s="115"/>
      <c r="F74" s="115"/>
      <c r="G74" s="115"/>
      <c r="H74" s="115"/>
    </row>
    <row r="75" spans="2:8" ht="26.25" customHeight="1" x14ac:dyDescent="0.2">
      <c r="B75" s="150"/>
      <c r="C75" s="151"/>
      <c r="D75" s="102"/>
      <c r="E75" s="102"/>
      <c r="F75" s="102"/>
      <c r="G75" s="102"/>
      <c r="H75" s="152"/>
    </row>
    <row r="76" spans="2:8" ht="26.25" customHeight="1" x14ac:dyDescent="0.2">
      <c r="B76" s="101"/>
      <c r="C76" s="153"/>
      <c r="D76" s="102"/>
      <c r="E76" s="102"/>
      <c r="F76" s="102"/>
      <c r="G76" s="102"/>
      <c r="H76" s="115"/>
    </row>
    <row r="77" spans="2:8" ht="26.25" customHeight="1" x14ac:dyDescent="0.2">
      <c r="B77" s="150"/>
      <c r="C77" s="151"/>
      <c r="D77" s="102"/>
      <c r="E77" s="102"/>
      <c r="F77" s="102"/>
      <c r="G77" s="102"/>
      <c r="H77" s="115"/>
    </row>
    <row r="78" spans="2:8" ht="26.25" customHeight="1" x14ac:dyDescent="0.2">
      <c r="B78" s="150"/>
      <c r="C78" s="151"/>
      <c r="D78" s="102"/>
      <c r="E78" s="102"/>
      <c r="F78" s="102"/>
      <c r="G78" s="102"/>
      <c r="H78" s="115"/>
    </row>
    <row r="79" spans="2:8" ht="26.25" customHeight="1" x14ac:dyDescent="0.2">
      <c r="B79" s="150"/>
      <c r="C79" s="151"/>
      <c r="D79" s="102"/>
      <c r="E79" s="102"/>
      <c r="F79" s="102"/>
      <c r="G79" s="102"/>
      <c r="H79" s="115"/>
    </row>
    <row r="80" spans="2:8" ht="26.25" customHeight="1" x14ac:dyDescent="0.2">
      <c r="B80" s="150"/>
      <c r="C80" s="151"/>
      <c r="D80" s="102"/>
      <c r="E80" s="102"/>
      <c r="F80" s="102"/>
      <c r="G80" s="102"/>
      <c r="H80" s="115"/>
    </row>
    <row r="81" spans="2:8" ht="26.25" customHeight="1" x14ac:dyDescent="0.2">
      <c r="B81" s="154"/>
      <c r="C81" s="155"/>
      <c r="D81" s="102"/>
      <c r="E81" s="102"/>
      <c r="F81" s="102"/>
      <c r="G81" s="102"/>
      <c r="H81" s="115"/>
    </row>
    <row r="82" spans="2:8" ht="26.25" customHeight="1" x14ac:dyDescent="0.2">
      <c r="B82" s="115"/>
      <c r="C82" s="115"/>
      <c r="D82" s="115"/>
      <c r="E82" s="115"/>
      <c r="F82" s="115"/>
      <c r="G82" s="115"/>
      <c r="H82" s="115"/>
    </row>
    <row r="83" spans="2:8" ht="26.25" customHeight="1" x14ac:dyDescent="0.2">
      <c r="B83" s="115"/>
      <c r="C83" s="115"/>
      <c r="D83" s="115"/>
      <c r="E83" s="115"/>
      <c r="F83" s="115"/>
      <c r="G83" s="115"/>
      <c r="H83" s="115"/>
    </row>
    <row r="84" spans="2:8" ht="26.25" customHeight="1" x14ac:dyDescent="0.2">
      <c r="B84" s="115"/>
      <c r="C84" s="115"/>
      <c r="D84" s="115"/>
      <c r="E84" s="115"/>
      <c r="F84" s="115"/>
      <c r="G84" s="115"/>
      <c r="H84" s="115"/>
    </row>
    <row r="85" spans="2:8" ht="26.25" customHeight="1" x14ac:dyDescent="0.2">
      <c r="B85" s="115"/>
      <c r="C85" s="115"/>
      <c r="D85" s="115"/>
      <c r="E85" s="115"/>
      <c r="F85" s="115"/>
      <c r="G85" s="115"/>
      <c r="H85" s="115"/>
    </row>
    <row r="86" spans="2:8" ht="26.25" customHeight="1" x14ac:dyDescent="0.2"/>
    <row r="87" spans="2:8" ht="26.25" customHeight="1" x14ac:dyDescent="0.2"/>
    <row r="88" spans="2:8" ht="26.25" customHeight="1" x14ac:dyDescent="0.2"/>
    <row r="89" spans="2:8" ht="26.25" customHeight="1" x14ac:dyDescent="0.2"/>
    <row r="90" spans="2:8" ht="26.25" customHeight="1" x14ac:dyDescent="0.2"/>
    <row r="91" spans="2:8" ht="26.25" customHeight="1" x14ac:dyDescent="0.2"/>
    <row r="92" spans="2:8" ht="26.25" customHeight="1" x14ac:dyDescent="0.2"/>
    <row r="93" spans="2:8" ht="26.25" customHeight="1" x14ac:dyDescent="0.2"/>
    <row r="94" spans="2:8" ht="26.25" customHeight="1" x14ac:dyDescent="0.2"/>
    <row r="95" spans="2:8" ht="26.25" customHeight="1" x14ac:dyDescent="0.2"/>
    <row r="96" spans="2:8" ht="26.25" customHeight="1" x14ac:dyDescent="0.2"/>
    <row r="97" ht="26.25" customHeight="1" x14ac:dyDescent="0.2"/>
    <row r="98" ht="26.25" customHeight="1" x14ac:dyDescent="0.2"/>
    <row r="99" ht="26.25" customHeight="1" x14ac:dyDescent="0.2"/>
    <row r="100" ht="26.25" customHeight="1" x14ac:dyDescent="0.2"/>
    <row r="101" ht="26.25" customHeight="1" x14ac:dyDescent="0.2"/>
    <row r="102" ht="26.25" customHeight="1" x14ac:dyDescent="0.2"/>
    <row r="103" ht="26.25" customHeight="1" x14ac:dyDescent="0.2"/>
    <row r="104" ht="26.25" customHeight="1" x14ac:dyDescent="0.2"/>
    <row r="105" ht="26.25" customHeight="1" x14ac:dyDescent="0.2"/>
    <row r="106" ht="26.25" customHeight="1" x14ac:dyDescent="0.2"/>
    <row r="107" ht="26.25" customHeight="1" x14ac:dyDescent="0.2"/>
    <row r="108" ht="26.25" customHeight="1" x14ac:dyDescent="0.2"/>
    <row r="109" ht="26.25" customHeight="1" x14ac:dyDescent="0.2"/>
    <row r="110" ht="26.25" customHeight="1" x14ac:dyDescent="0.2"/>
    <row r="111" ht="26.25" customHeight="1" x14ac:dyDescent="0.2"/>
    <row r="112" ht="26.25" customHeight="1" x14ac:dyDescent="0.2"/>
    <row r="113" ht="26.25" customHeight="1" x14ac:dyDescent="0.2"/>
    <row r="114" ht="26.25" customHeight="1" x14ac:dyDescent="0.2"/>
    <row r="115" ht="26.25" customHeight="1" x14ac:dyDescent="0.2"/>
    <row r="116" ht="26.25" customHeight="1" x14ac:dyDescent="0.2"/>
    <row r="117" ht="26.25" customHeight="1" x14ac:dyDescent="0.2"/>
    <row r="118" ht="26.25" customHeight="1" x14ac:dyDescent="0.2"/>
    <row r="119" ht="26.25" customHeight="1" x14ac:dyDescent="0.2"/>
    <row r="120" ht="26.25" customHeight="1" x14ac:dyDescent="0.2"/>
    <row r="121" ht="26.25" customHeight="1" x14ac:dyDescent="0.2"/>
    <row r="122" ht="26.25" customHeight="1" x14ac:dyDescent="0.2"/>
    <row r="123" ht="26.25" customHeight="1" x14ac:dyDescent="0.2"/>
    <row r="124" ht="26.25" customHeight="1" x14ac:dyDescent="0.2"/>
    <row r="125" ht="26.25" customHeight="1" x14ac:dyDescent="0.2"/>
    <row r="126" ht="26.25" customHeight="1" x14ac:dyDescent="0.2"/>
    <row r="127" ht="26.25" customHeight="1" x14ac:dyDescent="0.2"/>
    <row r="128" ht="26.25" customHeight="1" x14ac:dyDescent="0.2"/>
    <row r="129" ht="26.25" customHeight="1" x14ac:dyDescent="0.2"/>
    <row r="130" ht="26.25" customHeight="1" x14ac:dyDescent="0.2"/>
    <row r="131" ht="26.25" customHeight="1" x14ac:dyDescent="0.2"/>
    <row r="132" ht="26.25" customHeight="1" x14ac:dyDescent="0.2"/>
    <row r="133" ht="26.25" customHeight="1" x14ac:dyDescent="0.2"/>
    <row r="134" ht="26.25" customHeight="1" x14ac:dyDescent="0.2"/>
    <row r="135" ht="26.25" customHeight="1" x14ac:dyDescent="0.2"/>
    <row r="136" ht="26.25" customHeight="1" x14ac:dyDescent="0.2"/>
    <row r="137" ht="26.25" customHeight="1" x14ac:dyDescent="0.2"/>
    <row r="138" ht="26.25" customHeight="1" x14ac:dyDescent="0.2"/>
    <row r="139" ht="26.25" customHeight="1" x14ac:dyDescent="0.2"/>
    <row r="140" ht="26.25" customHeight="1" x14ac:dyDescent="0.2"/>
    <row r="141" ht="26.25" customHeight="1" x14ac:dyDescent="0.2"/>
    <row r="142" ht="26.25" customHeight="1" x14ac:dyDescent="0.2"/>
    <row r="143" ht="26.25" customHeight="1" x14ac:dyDescent="0.2"/>
    <row r="144" ht="26.25" customHeight="1" x14ac:dyDescent="0.2"/>
    <row r="145" ht="26.25" customHeight="1" x14ac:dyDescent="0.2"/>
    <row r="146" ht="26.25" customHeight="1" x14ac:dyDescent="0.2"/>
    <row r="147" ht="26.25" customHeight="1" x14ac:dyDescent="0.2"/>
    <row r="148" ht="26.25" customHeight="1" x14ac:dyDescent="0.2"/>
    <row r="149" ht="26.25" customHeight="1" x14ac:dyDescent="0.2"/>
    <row r="150" ht="26.25" customHeight="1" x14ac:dyDescent="0.2"/>
    <row r="151" ht="26.25" customHeight="1" x14ac:dyDescent="0.2"/>
    <row r="152" ht="26.25" customHeight="1" x14ac:dyDescent="0.2"/>
    <row r="153" ht="26.25" customHeight="1" x14ac:dyDescent="0.2"/>
    <row r="154" ht="26.25" customHeight="1" x14ac:dyDescent="0.2"/>
    <row r="155" ht="26.25" customHeight="1" x14ac:dyDescent="0.2"/>
    <row r="156" ht="26.25" customHeight="1" x14ac:dyDescent="0.2"/>
    <row r="157" ht="26.25" customHeight="1" x14ac:dyDescent="0.2"/>
    <row r="158" ht="26.25" customHeight="1" x14ac:dyDescent="0.2"/>
    <row r="159" ht="26.25" customHeight="1" x14ac:dyDescent="0.2"/>
    <row r="160" ht="26.25" customHeight="1" x14ac:dyDescent="0.2"/>
    <row r="161" ht="26.25" customHeight="1" x14ac:dyDescent="0.2"/>
    <row r="162" ht="26.25" customHeight="1" x14ac:dyDescent="0.2"/>
    <row r="163" ht="26.25" customHeight="1" x14ac:dyDescent="0.2"/>
    <row r="164" ht="26.25" customHeight="1" x14ac:dyDescent="0.2"/>
    <row r="165" ht="26.25" customHeight="1" x14ac:dyDescent="0.2"/>
    <row r="166" ht="26.25" customHeight="1" x14ac:dyDescent="0.2"/>
    <row r="167" ht="26.25" customHeight="1" x14ac:dyDescent="0.2"/>
    <row r="168" ht="26.25" customHeight="1" x14ac:dyDescent="0.2"/>
    <row r="169" ht="26.25" customHeight="1" x14ac:dyDescent="0.2"/>
    <row r="170" ht="26.25" customHeight="1" x14ac:dyDescent="0.2"/>
    <row r="171" ht="26.25" customHeight="1" x14ac:dyDescent="0.2"/>
    <row r="172" ht="26.25" customHeight="1" x14ac:dyDescent="0.2"/>
    <row r="173" ht="26.25" customHeight="1" x14ac:dyDescent="0.2"/>
    <row r="174" ht="26.25" customHeight="1" x14ac:dyDescent="0.2"/>
    <row r="175" ht="26.25" customHeight="1" x14ac:dyDescent="0.2"/>
    <row r="176" ht="26.25" customHeight="1" x14ac:dyDescent="0.2"/>
    <row r="177" ht="26.25" customHeight="1" x14ac:dyDescent="0.2"/>
    <row r="178" ht="26.25" customHeight="1" x14ac:dyDescent="0.2"/>
    <row r="179" ht="26.25" customHeight="1" x14ac:dyDescent="0.2"/>
    <row r="180" ht="26.25" customHeight="1" x14ac:dyDescent="0.2"/>
    <row r="181" ht="26.25" customHeight="1" x14ac:dyDescent="0.2"/>
    <row r="182" ht="26.25" customHeight="1" x14ac:dyDescent="0.2"/>
    <row r="183" ht="26.25" customHeight="1" x14ac:dyDescent="0.2"/>
    <row r="184" ht="26.25" customHeight="1" x14ac:dyDescent="0.2"/>
    <row r="185" ht="26.25" customHeight="1" x14ac:dyDescent="0.2"/>
    <row r="186" ht="26.25" customHeight="1" x14ac:dyDescent="0.2"/>
    <row r="187" ht="26.25" customHeight="1" x14ac:dyDescent="0.2"/>
    <row r="188" ht="26.25" customHeight="1" x14ac:dyDescent="0.2"/>
    <row r="189" ht="26.25" customHeight="1" x14ac:dyDescent="0.2"/>
    <row r="190" ht="26.25" customHeight="1" x14ac:dyDescent="0.2"/>
    <row r="191" ht="26.25" customHeight="1" x14ac:dyDescent="0.2"/>
    <row r="192" ht="26.25" customHeight="1" x14ac:dyDescent="0.2"/>
    <row r="193" ht="26.25" customHeight="1" x14ac:dyDescent="0.2"/>
    <row r="194" ht="26.25" customHeight="1" x14ac:dyDescent="0.2"/>
    <row r="195" ht="26.25" customHeight="1" x14ac:dyDescent="0.2"/>
    <row r="196" ht="26.25" customHeight="1" x14ac:dyDescent="0.2"/>
    <row r="197" ht="26.25" customHeight="1" x14ac:dyDescent="0.2"/>
    <row r="198" ht="26.25" customHeight="1" x14ac:dyDescent="0.2"/>
    <row r="199" ht="26.25" customHeight="1" x14ac:dyDescent="0.2"/>
    <row r="200" ht="26.25" customHeight="1" x14ac:dyDescent="0.2"/>
    <row r="201" ht="26.25" customHeight="1" x14ac:dyDescent="0.2"/>
    <row r="202" ht="26.25" customHeight="1" x14ac:dyDescent="0.2"/>
    <row r="203" ht="26.25" customHeight="1" x14ac:dyDescent="0.2"/>
    <row r="204" ht="26.25" customHeight="1" x14ac:dyDescent="0.2"/>
    <row r="205" ht="26.25" customHeight="1" x14ac:dyDescent="0.2"/>
    <row r="206" ht="26.25" customHeight="1" x14ac:dyDescent="0.2"/>
    <row r="207" ht="26.25" customHeight="1" x14ac:dyDescent="0.2"/>
    <row r="208" ht="26.25" customHeight="1" x14ac:dyDescent="0.2"/>
    <row r="209" ht="26.25" customHeight="1" x14ac:dyDescent="0.2"/>
    <row r="210" ht="26.25" customHeight="1" x14ac:dyDescent="0.2"/>
    <row r="211" ht="26.25" customHeight="1" x14ac:dyDescent="0.2"/>
    <row r="212" ht="26.25" customHeight="1" x14ac:dyDescent="0.2"/>
    <row r="213" ht="26.25" customHeight="1" x14ac:dyDescent="0.2"/>
    <row r="214" ht="26.25" customHeight="1" x14ac:dyDescent="0.2"/>
    <row r="215" ht="26.25" customHeight="1" x14ac:dyDescent="0.2"/>
    <row r="216" ht="26.25" customHeight="1" x14ac:dyDescent="0.2"/>
    <row r="217" ht="26.25" customHeight="1" x14ac:dyDescent="0.2"/>
    <row r="218" ht="26.25" customHeight="1" x14ac:dyDescent="0.2"/>
    <row r="219" ht="26.25" customHeight="1" x14ac:dyDescent="0.2"/>
    <row r="220" ht="26.25" customHeight="1" x14ac:dyDescent="0.2"/>
    <row r="221" ht="26.25" customHeight="1" x14ac:dyDescent="0.2"/>
    <row r="222" ht="26.25" customHeight="1" x14ac:dyDescent="0.2"/>
    <row r="223" ht="26.25" customHeight="1" x14ac:dyDescent="0.2"/>
    <row r="224" ht="26.25" customHeight="1" x14ac:dyDescent="0.2"/>
    <row r="225" ht="26.25" customHeight="1" x14ac:dyDescent="0.2"/>
    <row r="226" ht="26.25" customHeight="1" x14ac:dyDescent="0.2"/>
    <row r="227" ht="26.25" customHeight="1" x14ac:dyDescent="0.2"/>
    <row r="228" ht="26.25" customHeight="1" x14ac:dyDescent="0.2"/>
    <row r="229" ht="26.25" customHeight="1" x14ac:dyDescent="0.2"/>
    <row r="230" ht="26.25" customHeight="1" x14ac:dyDescent="0.2"/>
    <row r="231" ht="26.25" customHeight="1" x14ac:dyDescent="0.2"/>
    <row r="232" ht="26.25" customHeight="1" x14ac:dyDescent="0.2"/>
    <row r="233" ht="26.25" customHeight="1" x14ac:dyDescent="0.2"/>
    <row r="234" ht="26.25" customHeight="1" x14ac:dyDescent="0.2"/>
    <row r="235" ht="26.25" customHeight="1" x14ac:dyDescent="0.2"/>
    <row r="236" ht="26.25" customHeight="1" x14ac:dyDescent="0.2"/>
    <row r="237" ht="26.25" customHeight="1" x14ac:dyDescent="0.2"/>
    <row r="238" ht="26.25" customHeight="1" x14ac:dyDescent="0.2"/>
    <row r="239" ht="26.25" customHeight="1" x14ac:dyDescent="0.2"/>
    <row r="240" ht="26.25" customHeight="1" x14ac:dyDescent="0.2"/>
    <row r="241" ht="26.25" customHeight="1" x14ac:dyDescent="0.2"/>
    <row r="242" ht="26.25" customHeight="1" x14ac:dyDescent="0.2"/>
    <row r="243" ht="26.25" customHeight="1" x14ac:dyDescent="0.2"/>
    <row r="244" ht="26.25" customHeight="1" x14ac:dyDescent="0.2"/>
    <row r="245" ht="26.25" customHeight="1" x14ac:dyDescent="0.2"/>
    <row r="246" ht="26.25" customHeight="1" x14ac:dyDescent="0.2"/>
    <row r="247" ht="26.25" customHeight="1" x14ac:dyDescent="0.2"/>
    <row r="248" ht="26.25" customHeight="1" x14ac:dyDescent="0.2"/>
    <row r="249" ht="26.25" customHeight="1" x14ac:dyDescent="0.2"/>
    <row r="250" ht="26.25" customHeight="1" x14ac:dyDescent="0.2"/>
    <row r="251" ht="26.25" customHeight="1" x14ac:dyDescent="0.2"/>
    <row r="252" ht="26.25" customHeight="1" x14ac:dyDescent="0.2"/>
    <row r="253" ht="26.25" customHeight="1" x14ac:dyDescent="0.2"/>
    <row r="254" ht="26.25" customHeight="1" x14ac:dyDescent="0.2"/>
    <row r="255" ht="26.25" customHeight="1" x14ac:dyDescent="0.2"/>
    <row r="256" ht="26.25" customHeight="1" x14ac:dyDescent="0.2"/>
    <row r="257" ht="26.25" customHeight="1" x14ac:dyDescent="0.2"/>
    <row r="258" ht="26.25" customHeight="1" x14ac:dyDescent="0.2"/>
    <row r="259" ht="26.25" customHeight="1" x14ac:dyDescent="0.2"/>
    <row r="260" ht="26.25" customHeight="1" x14ac:dyDescent="0.2"/>
    <row r="261" ht="26.25" customHeight="1" x14ac:dyDescent="0.2"/>
    <row r="262" ht="26.25" customHeight="1" x14ac:dyDescent="0.2"/>
    <row r="263" ht="26.25" customHeight="1" x14ac:dyDescent="0.2"/>
    <row r="264" ht="26.25" customHeight="1" x14ac:dyDescent="0.2"/>
    <row r="265" ht="26.25" customHeight="1" x14ac:dyDescent="0.2"/>
    <row r="266" ht="26.25" customHeight="1" x14ac:dyDescent="0.2"/>
    <row r="267" ht="26.25" customHeight="1" x14ac:dyDescent="0.2"/>
    <row r="268" ht="26.25" customHeight="1" x14ac:dyDescent="0.2"/>
    <row r="269" ht="26.25" customHeight="1" x14ac:dyDescent="0.2"/>
    <row r="270" ht="26.25" customHeight="1" x14ac:dyDescent="0.2"/>
    <row r="271" ht="26.25" customHeight="1" x14ac:dyDescent="0.2"/>
    <row r="272" ht="26.25" customHeight="1" x14ac:dyDescent="0.2"/>
    <row r="273" ht="26.25" customHeight="1" x14ac:dyDescent="0.2"/>
    <row r="274" ht="26.25" customHeight="1" x14ac:dyDescent="0.2"/>
    <row r="275" ht="26.2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row r="1001" ht="15.75" customHeight="1" x14ac:dyDescent="0.2"/>
    <row r="1002" ht="15.75" customHeight="1" x14ac:dyDescent="0.2"/>
    <row r="1003" ht="15.75" customHeight="1" x14ac:dyDescent="0.2"/>
    <row r="1004" ht="15.75" customHeight="1" x14ac:dyDescent="0.2"/>
    <row r="1005" ht="15.75" customHeight="1" x14ac:dyDescent="0.2"/>
    <row r="1006" ht="15.75" customHeight="1" x14ac:dyDescent="0.2"/>
    <row r="1007" ht="15.75" customHeight="1" x14ac:dyDescent="0.2"/>
    <row r="1008" ht="15.75" customHeight="1" x14ac:dyDescent="0.2"/>
    <row r="1009" ht="15.75" customHeight="1" x14ac:dyDescent="0.2"/>
    <row r="1010" ht="15.75" customHeight="1" x14ac:dyDescent="0.2"/>
    <row r="1011" ht="15.75" customHeight="1" x14ac:dyDescent="0.2"/>
    <row r="1012" ht="15.75" customHeight="1" x14ac:dyDescent="0.2"/>
    <row r="1013" ht="15.75" customHeight="1" x14ac:dyDescent="0.2"/>
    <row r="1014" ht="15.75" customHeight="1" x14ac:dyDescent="0.2"/>
    <row r="1015" ht="15.75" customHeight="1" x14ac:dyDescent="0.2"/>
    <row r="1016" ht="15.75" customHeight="1" x14ac:dyDescent="0.2"/>
  </sheetData>
  <mergeCells count="4">
    <mergeCell ref="D10:D13"/>
    <mergeCell ref="D15:D18"/>
    <mergeCell ref="H60:H63"/>
    <mergeCell ref="A9:A18"/>
  </mergeCell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903653-13F6-4EED-964E-70BEFE8F0172}">
  <dimension ref="A1:H1015"/>
  <sheetViews>
    <sheetView zoomScale="125" zoomScaleNormal="65" workbookViewId="0">
      <selection activeCell="D4" sqref="D4"/>
    </sheetView>
  </sheetViews>
  <sheetFormatPr baseColWidth="10" defaultColWidth="14.5" defaultRowHeight="15" customHeight="1" x14ac:dyDescent="0.2"/>
  <cols>
    <col min="1" max="1" width="15" customWidth="1"/>
    <col min="2" max="2" width="63.1640625" customWidth="1"/>
    <col min="3" max="3" width="19.5" customWidth="1"/>
    <col min="4" max="4" width="28.83203125" customWidth="1"/>
    <col min="5" max="5" width="15" customWidth="1"/>
    <col min="6" max="6" width="17.83203125" customWidth="1"/>
    <col min="7" max="7" width="8.83203125" customWidth="1"/>
    <col min="8" max="8" width="36" customWidth="1"/>
  </cols>
  <sheetData>
    <row r="1" spans="1:7" ht="26.25" customHeight="1" x14ac:dyDescent="0.2">
      <c r="B1" s="1" t="s">
        <v>545</v>
      </c>
    </row>
    <row r="2" spans="1:7" ht="26.25" customHeight="1" x14ac:dyDescent="0.2">
      <c r="A2" s="294"/>
      <c r="B2" s="1" t="s">
        <v>546</v>
      </c>
    </row>
    <row r="3" spans="1:7" ht="26.25" customHeight="1" x14ac:dyDescent="0.2">
      <c r="A3" s="256"/>
      <c r="B3" s="258" t="s">
        <v>0</v>
      </c>
      <c r="C3" s="259" t="s">
        <v>1</v>
      </c>
      <c r="D3" s="127" t="s">
        <v>504</v>
      </c>
      <c r="E3" s="10"/>
      <c r="F3" s="10"/>
      <c r="G3" s="10"/>
    </row>
    <row r="4" spans="1:7" ht="26.25" customHeight="1" x14ac:dyDescent="0.2">
      <c r="A4" s="256"/>
      <c r="B4" s="300" t="s">
        <v>612</v>
      </c>
      <c r="C4" s="299">
        <v>1149403.4239051074</v>
      </c>
      <c r="D4" s="127" t="s">
        <v>630</v>
      </c>
      <c r="E4" s="43"/>
      <c r="F4" s="6"/>
      <c r="G4" s="17"/>
    </row>
    <row r="5" spans="1:7" ht="26.25" customHeight="1" x14ac:dyDescent="0.2">
      <c r="A5" s="296"/>
      <c r="B5" s="300" t="s">
        <v>613</v>
      </c>
      <c r="C5" s="301">
        <f>Tourists!C41+Ag!C41+Nonag!C41+Fishing!C43+Restaurants!C42+Lodges!C42+Tourism!C42</f>
        <v>1108240.0087098787</v>
      </c>
      <c r="D5" s="45" t="s">
        <v>615</v>
      </c>
      <c r="E5" s="46"/>
      <c r="F5" s="476"/>
      <c r="G5" s="47"/>
    </row>
    <row r="6" spans="1:7" ht="26.25" customHeight="1" x14ac:dyDescent="0.2">
      <c r="A6" s="256"/>
      <c r="B6" s="300" t="s">
        <v>614</v>
      </c>
      <c r="C6" s="301">
        <f>C5-C4</f>
        <v>-41163.415195228765</v>
      </c>
      <c r="D6" s="477" t="s">
        <v>616</v>
      </c>
      <c r="E6" s="48"/>
      <c r="F6" s="49"/>
      <c r="G6" s="49"/>
    </row>
    <row r="7" spans="1:7" ht="26.25" customHeight="1" x14ac:dyDescent="0.2">
      <c r="A7" s="295" t="s">
        <v>8</v>
      </c>
      <c r="B7" s="297" t="s">
        <v>628</v>
      </c>
      <c r="C7" s="297"/>
    </row>
    <row r="8" spans="1:7" ht="37.5" customHeight="1" x14ac:dyDescent="0.2">
      <c r="A8" s="244"/>
      <c r="B8" s="164" t="s">
        <v>0</v>
      </c>
      <c r="C8" s="168" t="s">
        <v>479</v>
      </c>
      <c r="E8" s="283" t="s">
        <v>506</v>
      </c>
      <c r="F8" s="283"/>
      <c r="G8" s="10"/>
    </row>
    <row r="9" spans="1:7" ht="34.5" customHeight="1" x14ac:dyDescent="0.2">
      <c r="A9" s="481" t="s">
        <v>505</v>
      </c>
      <c r="B9" s="171" t="s">
        <v>548</v>
      </c>
      <c r="C9" s="302">
        <v>0.02</v>
      </c>
      <c r="D9" s="11"/>
      <c r="E9" s="284"/>
      <c r="F9" s="286"/>
    </row>
    <row r="10" spans="1:7" ht="34.5" customHeight="1" x14ac:dyDescent="0.2">
      <c r="A10" s="482"/>
      <c r="B10" s="171" t="s">
        <v>547</v>
      </c>
      <c r="C10" s="302">
        <v>0.11</v>
      </c>
      <c r="D10" s="11"/>
      <c r="E10" s="284"/>
      <c r="F10" s="286"/>
    </row>
    <row r="11" spans="1:7" ht="30.75" customHeight="1" x14ac:dyDescent="0.2">
      <c r="A11" s="482"/>
      <c r="B11" s="171" t="s">
        <v>549</v>
      </c>
      <c r="C11" s="302">
        <v>0.01</v>
      </c>
      <c r="E11" s="284"/>
      <c r="F11" s="286"/>
    </row>
    <row r="12" spans="1:7" ht="30.75" customHeight="1" x14ac:dyDescent="0.2">
      <c r="A12" s="482"/>
      <c r="B12" s="171" t="s">
        <v>550</v>
      </c>
      <c r="C12" s="302">
        <v>0.16</v>
      </c>
      <c r="E12" s="284"/>
      <c r="F12" s="286"/>
    </row>
    <row r="13" spans="1:7" ht="30.75" customHeight="1" x14ac:dyDescent="0.2">
      <c r="A13" s="482"/>
      <c r="B13" s="171" t="s">
        <v>208</v>
      </c>
      <c r="C13" s="302">
        <v>0.01</v>
      </c>
      <c r="E13" s="284"/>
      <c r="F13" s="286"/>
    </row>
    <row r="14" spans="1:7" ht="27" customHeight="1" x14ac:dyDescent="0.2">
      <c r="A14" s="482"/>
      <c r="B14" s="171" t="s">
        <v>163</v>
      </c>
      <c r="C14" s="302">
        <v>0</v>
      </c>
      <c r="D14" s="11"/>
      <c r="E14" s="284"/>
      <c r="F14" s="286"/>
    </row>
    <row r="15" spans="1:7" ht="26.25" customHeight="1" x14ac:dyDescent="0.2">
      <c r="A15" s="482"/>
      <c r="B15" s="171" t="s">
        <v>209</v>
      </c>
      <c r="C15" s="302">
        <v>0</v>
      </c>
      <c r="D15" s="11"/>
      <c r="E15" s="284"/>
      <c r="F15" s="286"/>
    </row>
    <row r="16" spans="1:7" ht="26.25" customHeight="1" x14ac:dyDescent="0.2">
      <c r="A16" s="482"/>
      <c r="B16" s="171" t="s">
        <v>164</v>
      </c>
      <c r="C16" s="302">
        <v>0.2</v>
      </c>
      <c r="E16" s="284"/>
      <c r="F16" s="286"/>
    </row>
    <row r="17" spans="1:8" ht="33" customHeight="1" x14ac:dyDescent="0.2">
      <c r="A17" s="482"/>
      <c r="B17" s="171" t="s">
        <v>109</v>
      </c>
      <c r="C17" s="302">
        <v>0.19</v>
      </c>
      <c r="E17" s="284"/>
      <c r="F17" s="286"/>
    </row>
    <row r="18" spans="1:8" ht="20.25" customHeight="1" x14ac:dyDescent="0.2">
      <c r="A18" s="483"/>
      <c r="B18" s="171" t="s">
        <v>210</v>
      </c>
      <c r="C18" s="302">
        <v>0.3</v>
      </c>
      <c r="D18" s="114"/>
      <c r="E18" s="284"/>
      <c r="F18" s="286"/>
    </row>
    <row r="19" spans="1:8" ht="20.25" customHeight="1" x14ac:dyDescent="0.2">
      <c r="A19" s="244"/>
      <c r="B19" s="287" t="s">
        <v>211</v>
      </c>
      <c r="C19" s="303">
        <v>1</v>
      </c>
      <c r="D19" s="45"/>
      <c r="E19" s="304"/>
      <c r="F19" s="286"/>
    </row>
    <row r="20" spans="1:8" ht="20.25" customHeight="1" x14ac:dyDescent="0.2">
      <c r="C20" s="127" t="s">
        <v>504</v>
      </c>
      <c r="H20" s="50"/>
    </row>
    <row r="21" spans="1:8" ht="26.25" customHeight="1" x14ac:dyDescent="0.2">
      <c r="C21" s="51"/>
      <c r="D21" s="50"/>
    </row>
    <row r="22" spans="1:8" ht="15.75" customHeight="1" x14ac:dyDescent="0.2">
      <c r="B22" s="11"/>
      <c r="D22" s="52"/>
    </row>
    <row r="23" spans="1:8" ht="15.75" customHeight="1" thickBot="1" x14ac:dyDescent="0.25">
      <c r="B23" s="156" t="s">
        <v>507</v>
      </c>
      <c r="D23" s="52"/>
    </row>
    <row r="24" spans="1:8" ht="15.75" customHeight="1" x14ac:dyDescent="0.2">
      <c r="B24" s="339" t="s">
        <v>168</v>
      </c>
      <c r="C24" s="340" t="s">
        <v>212</v>
      </c>
      <c r="D24" s="341"/>
    </row>
    <row r="25" spans="1:8" ht="15.75" customHeight="1" x14ac:dyDescent="0.2">
      <c r="B25" s="328" t="s">
        <v>30</v>
      </c>
      <c r="C25" s="422">
        <f>C14*C5</f>
        <v>0</v>
      </c>
      <c r="D25" s="343" t="s">
        <v>588</v>
      </c>
    </row>
    <row r="26" spans="1:8" ht="14.25" customHeight="1" x14ac:dyDescent="0.2">
      <c r="B26" s="330" t="s">
        <v>32</v>
      </c>
      <c r="C26" s="423">
        <v>0</v>
      </c>
      <c r="D26" s="345" t="s">
        <v>596</v>
      </c>
    </row>
    <row r="27" spans="1:8" ht="15.75" customHeight="1" x14ac:dyDescent="0.2">
      <c r="B27" s="328" t="s">
        <v>34</v>
      </c>
      <c r="C27" s="422">
        <f>SUM(C16:C17)*C5</f>
        <v>432213.60339685268</v>
      </c>
      <c r="D27" s="343" t="s">
        <v>589</v>
      </c>
    </row>
    <row r="28" spans="1:8" ht="15.75" customHeight="1" x14ac:dyDescent="0.2">
      <c r="B28" s="328" t="s">
        <v>36</v>
      </c>
      <c r="C28" s="422">
        <f>C15*C5</f>
        <v>0</v>
      </c>
      <c r="D28" s="343" t="s">
        <v>590</v>
      </c>
    </row>
    <row r="29" spans="1:8" ht="15.75" customHeight="1" x14ac:dyDescent="0.2">
      <c r="B29" s="330" t="s">
        <v>38</v>
      </c>
      <c r="C29" s="422">
        <f>C9*C5*C19</f>
        <v>22164.800174197575</v>
      </c>
      <c r="D29" s="347" t="s">
        <v>89</v>
      </c>
    </row>
    <row r="30" spans="1:8" ht="15.75" customHeight="1" x14ac:dyDescent="0.2">
      <c r="B30" s="330" t="s">
        <v>41</v>
      </c>
      <c r="C30" s="422">
        <f>C10*C5*C19</f>
        <v>121906.40095808666</v>
      </c>
      <c r="D30" s="347" t="s">
        <v>90</v>
      </c>
    </row>
    <row r="31" spans="1:8" ht="15.75" customHeight="1" x14ac:dyDescent="0.2">
      <c r="B31" s="330" t="s">
        <v>40</v>
      </c>
      <c r="C31" s="422">
        <f>C11*C5*C19</f>
        <v>11082.400087098787</v>
      </c>
      <c r="D31" s="347" t="s">
        <v>91</v>
      </c>
    </row>
    <row r="32" spans="1:8" ht="15.75" customHeight="1" x14ac:dyDescent="0.2">
      <c r="B32" s="330" t="s">
        <v>42</v>
      </c>
      <c r="C32" s="422">
        <f>C12*C5*C19</f>
        <v>177318.4013935806</v>
      </c>
      <c r="D32" s="347" t="s">
        <v>92</v>
      </c>
    </row>
    <row r="33" spans="2:6" ht="15.75" customHeight="1" x14ac:dyDescent="0.2">
      <c r="B33" s="328" t="s">
        <v>43</v>
      </c>
      <c r="C33" s="422">
        <f>C13*C5</f>
        <v>11082.400087098787</v>
      </c>
      <c r="D33" s="347" t="s">
        <v>93</v>
      </c>
    </row>
    <row r="34" spans="2:6" ht="15.75" customHeight="1" x14ac:dyDescent="0.2">
      <c r="B34" s="328" t="s">
        <v>45</v>
      </c>
      <c r="C34" s="424">
        <v>0</v>
      </c>
      <c r="D34" s="347" t="s">
        <v>591</v>
      </c>
    </row>
    <row r="35" spans="2:6" ht="15.75" customHeight="1" x14ac:dyDescent="0.2">
      <c r="B35" s="328" t="s">
        <v>47</v>
      </c>
      <c r="C35" s="424">
        <v>0</v>
      </c>
      <c r="D35" s="347" t="s">
        <v>591</v>
      </c>
    </row>
    <row r="36" spans="2:6" ht="15.75" customHeight="1" x14ac:dyDescent="0.2">
      <c r="B36" s="328" t="s">
        <v>48</v>
      </c>
      <c r="C36" s="422">
        <v>0</v>
      </c>
      <c r="D36" s="347" t="s">
        <v>592</v>
      </c>
    </row>
    <row r="37" spans="2:6" ht="15.75" customHeight="1" x14ac:dyDescent="0.2">
      <c r="B37" s="328" t="s">
        <v>50</v>
      </c>
      <c r="C37" s="422">
        <v>0</v>
      </c>
      <c r="D37" s="347" t="s">
        <v>593</v>
      </c>
    </row>
    <row r="38" spans="2:6" ht="15.75" customHeight="1" x14ac:dyDescent="0.2">
      <c r="B38" s="328" t="s">
        <v>52</v>
      </c>
      <c r="C38" s="422">
        <v>0</v>
      </c>
      <c r="D38" s="347" t="s">
        <v>594</v>
      </c>
    </row>
    <row r="39" spans="2:6" ht="15.75" customHeight="1" x14ac:dyDescent="0.2">
      <c r="B39" s="328" t="s">
        <v>54</v>
      </c>
      <c r="C39" s="422">
        <v>0</v>
      </c>
      <c r="D39" s="347" t="s">
        <v>592</v>
      </c>
    </row>
    <row r="40" spans="2:6" ht="15.75" customHeight="1" x14ac:dyDescent="0.2">
      <c r="B40" s="328" t="s">
        <v>326</v>
      </c>
      <c r="C40" s="422">
        <v>0</v>
      </c>
      <c r="D40" s="350" t="s">
        <v>597</v>
      </c>
    </row>
    <row r="41" spans="2:6" ht="15.75" customHeight="1" x14ac:dyDescent="0.2">
      <c r="B41" s="328" t="s">
        <v>551</v>
      </c>
      <c r="C41" s="422" t="s">
        <v>610</v>
      </c>
      <c r="D41" s="350" t="s">
        <v>611</v>
      </c>
    </row>
    <row r="42" spans="2:6" ht="15.75" customHeight="1" x14ac:dyDescent="0.2">
      <c r="B42" s="328" t="s">
        <v>57</v>
      </c>
      <c r="C42" s="422">
        <v>0</v>
      </c>
      <c r="D42" s="350" t="s">
        <v>595</v>
      </c>
    </row>
    <row r="43" spans="2:6" ht="15.75" customHeight="1" x14ac:dyDescent="0.2">
      <c r="B43" s="332" t="s">
        <v>59</v>
      </c>
      <c r="C43" s="422">
        <f>C18*C5 + C5*SUM(C9:C12)*(1-C19)</f>
        <v>332472.00261296361</v>
      </c>
      <c r="D43" s="351" t="s">
        <v>178</v>
      </c>
    </row>
    <row r="44" spans="2:6" ht="15.75" customHeight="1" x14ac:dyDescent="0.2">
      <c r="B44" s="328" t="s">
        <v>61</v>
      </c>
      <c r="C44" s="422">
        <f>SUM(C25:C43)</f>
        <v>1108240.0087098789</v>
      </c>
      <c r="D44" s="350" t="s">
        <v>179</v>
      </c>
      <c r="F44" s="100">
        <f>C44-C4</f>
        <v>-41163.415195228532</v>
      </c>
    </row>
    <row r="45" spans="2:6" ht="15.75" customHeight="1" x14ac:dyDescent="0.2">
      <c r="B45" s="328" t="s">
        <v>63</v>
      </c>
      <c r="C45" s="422">
        <f>C5</f>
        <v>1108240.0087098787</v>
      </c>
      <c r="D45" s="350" t="s">
        <v>180</v>
      </c>
    </row>
    <row r="46" spans="2:6" ht="15.75" customHeight="1" x14ac:dyDescent="0.2">
      <c r="B46" s="328" t="s">
        <v>222</v>
      </c>
      <c r="C46" s="424">
        <f>MAX(0,(C44-C45))</f>
        <v>2.3283064365386963E-10</v>
      </c>
      <c r="D46" s="341"/>
    </row>
    <row r="47" spans="2:6" ht="15.75" customHeight="1" x14ac:dyDescent="0.2"/>
    <row r="48" spans="2:6" ht="15.75" customHeight="1" x14ac:dyDescent="0.2">
      <c r="B48" s="62" t="s">
        <v>223</v>
      </c>
      <c r="C48" s="22">
        <f>C46/C44</f>
        <v>2.1009045136794128E-16</v>
      </c>
    </row>
    <row r="49" spans="2:8" ht="15.75" customHeight="1" x14ac:dyDescent="0.2">
      <c r="B49" s="62"/>
      <c r="C49" s="22"/>
    </row>
    <row r="50" spans="2:8" ht="15.75" customHeight="1" x14ac:dyDescent="0.2">
      <c r="B50" s="62"/>
      <c r="C50" s="22"/>
    </row>
    <row r="51" spans="2:8" ht="15.75" customHeight="1" x14ac:dyDescent="0.2">
      <c r="B51" s="62"/>
      <c r="C51" s="22"/>
    </row>
    <row r="52" spans="2:8" ht="15.75" customHeight="1" x14ac:dyDescent="0.2">
      <c r="B52" s="62"/>
      <c r="C52" s="22"/>
    </row>
    <row r="53" spans="2:8" ht="15.75" customHeight="1" x14ac:dyDescent="0.2">
      <c r="B53" s="468"/>
      <c r="C53" s="469"/>
      <c r="D53" s="470"/>
    </row>
    <row r="54" spans="2:8" ht="15.75" customHeight="1" x14ac:dyDescent="0.2">
      <c r="B54" s="471"/>
      <c r="C54" s="472"/>
      <c r="D54" s="473"/>
      <c r="E54" s="42"/>
    </row>
    <row r="55" spans="2:8" s="115" customFormat="1" ht="15.75" customHeight="1" x14ac:dyDescent="0.2">
      <c r="B55" s="138"/>
      <c r="C55" s="139"/>
      <c r="D55" s="102"/>
      <c r="E55" s="102"/>
      <c r="F55" s="102"/>
      <c r="G55" s="102"/>
    </row>
    <row r="56" spans="2:8" ht="15.75" customHeight="1" x14ac:dyDescent="0.2">
      <c r="B56" s="144" t="s">
        <v>0</v>
      </c>
      <c r="C56" s="145" t="s">
        <v>1</v>
      </c>
      <c r="D56" s="146" t="s">
        <v>2</v>
      </c>
      <c r="E56" s="146" t="s">
        <v>3</v>
      </c>
      <c r="F56" s="146" t="s">
        <v>4</v>
      </c>
      <c r="G56" s="147" t="s">
        <v>5</v>
      </c>
    </row>
    <row r="57" spans="2:8" ht="15.75" customHeight="1" x14ac:dyDescent="0.2">
      <c r="B57" s="314" t="str">
        <f>B5</f>
        <v>Total local taxes collected (from other tabs)</v>
      </c>
      <c r="C57" s="315">
        <f>C5</f>
        <v>1108240.0087098787</v>
      </c>
      <c r="D57" s="185" t="s">
        <v>586</v>
      </c>
      <c r="E57" s="316">
        <v>0</v>
      </c>
      <c r="F57" s="185">
        <v>100000000</v>
      </c>
      <c r="G57" s="186">
        <v>1</v>
      </c>
    </row>
    <row r="58" spans="2:8" ht="15.75" customHeight="1" x14ac:dyDescent="0.2">
      <c r="B58" s="140" t="str">
        <f>B4</f>
        <v>Total local taxes collected (from budget)</v>
      </c>
      <c r="C58" s="141">
        <f>C4</f>
        <v>1149403.4239051074</v>
      </c>
      <c r="D58" s="140"/>
      <c r="E58" s="140">
        <v>0</v>
      </c>
      <c r="F58" s="140">
        <v>100000000</v>
      </c>
      <c r="G58" s="140">
        <v>1</v>
      </c>
      <c r="H58" s="45"/>
    </row>
    <row r="59" spans="2:8" ht="15.75" customHeight="1" x14ac:dyDescent="0.2">
      <c r="B59" s="140" t="s">
        <v>585</v>
      </c>
      <c r="C59" s="141">
        <f>C57-C58</f>
        <v>-41163.415195228765</v>
      </c>
      <c r="D59" s="142"/>
      <c r="E59" s="143"/>
      <c r="F59" s="142"/>
      <c r="G59" s="142">
        <v>1</v>
      </c>
    </row>
    <row r="60" spans="2:8" ht="26.25" customHeight="1" x14ac:dyDescent="0.2">
      <c r="B60" s="15"/>
      <c r="C60" s="15"/>
    </row>
    <row r="61" spans="2:8" ht="26.25" customHeight="1" x14ac:dyDescent="0.2">
      <c r="B61" s="33" t="s">
        <v>0</v>
      </c>
      <c r="C61" s="34" t="s">
        <v>1</v>
      </c>
      <c r="D61" s="35" t="s">
        <v>2</v>
      </c>
      <c r="E61" s="35" t="s">
        <v>3</v>
      </c>
      <c r="F61" s="35" t="s">
        <v>4</v>
      </c>
      <c r="G61" s="35" t="s">
        <v>5</v>
      </c>
    </row>
    <row r="62" spans="2:8" ht="26.25" customHeight="1" x14ac:dyDescent="0.2">
      <c r="B62" s="197" t="s">
        <v>71</v>
      </c>
      <c r="C62" s="317">
        <f t="shared" ref="C62:C67" si="0">C9*100</f>
        <v>2</v>
      </c>
      <c r="D62" s="181" t="s">
        <v>598</v>
      </c>
      <c r="E62" s="181">
        <v>0</v>
      </c>
      <c r="F62" s="181">
        <v>10000000</v>
      </c>
      <c r="G62" s="181">
        <v>1</v>
      </c>
      <c r="H62" s="11"/>
    </row>
    <row r="63" spans="2:8" ht="26.25" customHeight="1" x14ac:dyDescent="0.2">
      <c r="B63" s="197" t="s">
        <v>73</v>
      </c>
      <c r="C63" s="317">
        <f t="shared" si="0"/>
        <v>11</v>
      </c>
      <c r="D63" s="181" t="s">
        <v>599</v>
      </c>
      <c r="E63" s="181">
        <v>0</v>
      </c>
      <c r="F63" s="181">
        <v>10000000</v>
      </c>
      <c r="G63" s="181">
        <v>1</v>
      </c>
      <c r="H63" s="11"/>
    </row>
    <row r="64" spans="2:8" ht="26.25" customHeight="1" x14ac:dyDescent="0.2">
      <c r="B64" s="197" t="s">
        <v>74</v>
      </c>
      <c r="C64" s="317">
        <f t="shared" si="0"/>
        <v>1</v>
      </c>
      <c r="D64" s="181" t="s">
        <v>600</v>
      </c>
      <c r="E64" s="181">
        <v>0</v>
      </c>
      <c r="F64" s="181">
        <v>10000000</v>
      </c>
      <c r="G64" s="181">
        <v>1</v>
      </c>
      <c r="H64" s="11"/>
    </row>
    <row r="65" spans="2:8" ht="26.25" customHeight="1" x14ac:dyDescent="0.2">
      <c r="B65" s="197" t="s">
        <v>75</v>
      </c>
      <c r="C65" s="317">
        <f t="shared" si="0"/>
        <v>16</v>
      </c>
      <c r="D65" s="181" t="s">
        <v>601</v>
      </c>
      <c r="E65" s="181">
        <v>0</v>
      </c>
      <c r="F65" s="181">
        <v>10000000</v>
      </c>
      <c r="G65" s="181">
        <v>1</v>
      </c>
      <c r="H65" s="11"/>
    </row>
    <row r="66" spans="2:8" ht="26.25" customHeight="1" x14ac:dyDescent="0.2">
      <c r="B66" s="312" t="s">
        <v>208</v>
      </c>
      <c r="C66" s="317">
        <f t="shared" si="0"/>
        <v>1</v>
      </c>
      <c r="D66" s="181" t="s">
        <v>602</v>
      </c>
      <c r="E66" s="181">
        <v>0</v>
      </c>
      <c r="F66" s="181">
        <v>10000000</v>
      </c>
      <c r="G66" s="181">
        <v>1</v>
      </c>
    </row>
    <row r="67" spans="2:8" ht="26.25" customHeight="1" x14ac:dyDescent="0.2">
      <c r="B67" s="312" t="s">
        <v>163</v>
      </c>
      <c r="C67" s="317">
        <f t="shared" si="0"/>
        <v>0</v>
      </c>
      <c r="D67" s="181" t="s">
        <v>603</v>
      </c>
      <c r="E67" s="181">
        <v>0</v>
      </c>
      <c r="F67" s="181">
        <v>10000000</v>
      </c>
      <c r="G67" s="181">
        <v>1</v>
      </c>
      <c r="H67" s="11"/>
    </row>
    <row r="68" spans="2:8" ht="26.25" customHeight="1" x14ac:dyDescent="0.2">
      <c r="B68" s="197" t="s">
        <v>482</v>
      </c>
      <c r="C68" s="318">
        <v>0</v>
      </c>
      <c r="D68" s="181" t="s">
        <v>604</v>
      </c>
      <c r="E68" s="181">
        <v>0</v>
      </c>
      <c r="F68" s="181">
        <v>10000000</v>
      </c>
      <c r="G68" s="181">
        <v>1</v>
      </c>
      <c r="H68" s="11"/>
    </row>
    <row r="69" spans="2:8" ht="26.25" customHeight="1" x14ac:dyDescent="0.2">
      <c r="B69" s="312" t="s">
        <v>209</v>
      </c>
      <c r="C69" s="317">
        <f>C15*100</f>
        <v>0</v>
      </c>
      <c r="D69" s="181" t="s">
        <v>609</v>
      </c>
      <c r="E69" s="181">
        <v>0</v>
      </c>
      <c r="F69" s="181">
        <v>10000000</v>
      </c>
      <c r="G69" s="181">
        <v>1</v>
      </c>
      <c r="H69" s="11"/>
    </row>
    <row r="70" spans="2:8" ht="26.25" customHeight="1" x14ac:dyDescent="0.2">
      <c r="B70" s="312" t="s">
        <v>164</v>
      </c>
      <c r="C70" s="317">
        <f>C16*100</f>
        <v>20</v>
      </c>
      <c r="D70" s="181" t="s">
        <v>608</v>
      </c>
      <c r="E70" s="181">
        <v>0</v>
      </c>
      <c r="F70" s="181">
        <v>10000000</v>
      </c>
      <c r="G70" s="181">
        <v>1</v>
      </c>
    </row>
    <row r="71" spans="2:8" ht="26.25" customHeight="1" x14ac:dyDescent="0.2">
      <c r="B71" s="312" t="s">
        <v>109</v>
      </c>
      <c r="C71" s="317">
        <f>C17*100</f>
        <v>19</v>
      </c>
      <c r="D71" s="181" t="s">
        <v>607</v>
      </c>
      <c r="E71" s="181">
        <v>0</v>
      </c>
      <c r="F71" s="181">
        <v>10000000</v>
      </c>
      <c r="G71" s="181">
        <v>1</v>
      </c>
    </row>
    <row r="72" spans="2:8" ht="26.25" customHeight="1" x14ac:dyDescent="0.2">
      <c r="B72" s="312" t="s">
        <v>513</v>
      </c>
      <c r="C72" s="319">
        <f>C40</f>
        <v>0</v>
      </c>
      <c r="D72" s="181" t="s">
        <v>606</v>
      </c>
      <c r="E72" s="181">
        <v>0</v>
      </c>
      <c r="F72" s="181">
        <v>10000000</v>
      </c>
      <c r="G72" s="181">
        <v>1</v>
      </c>
      <c r="H72" s="45"/>
    </row>
    <row r="73" spans="2:8" ht="26.25" customHeight="1" x14ac:dyDescent="0.2">
      <c r="B73" s="312" t="s">
        <v>210</v>
      </c>
      <c r="C73" s="317">
        <f>C18*100</f>
        <v>30</v>
      </c>
      <c r="D73" s="181" t="s">
        <v>605</v>
      </c>
      <c r="E73" s="181">
        <v>0</v>
      </c>
      <c r="F73" s="181">
        <v>10000000</v>
      </c>
      <c r="G73" s="181">
        <v>1</v>
      </c>
    </row>
    <row r="74" spans="2:8" ht="26.25" customHeight="1" x14ac:dyDescent="0.2">
      <c r="B74" s="320" t="s">
        <v>369</v>
      </c>
      <c r="C74" s="321">
        <f>C19*100</f>
        <v>100</v>
      </c>
      <c r="D74" s="322" t="s">
        <v>587</v>
      </c>
      <c r="E74" s="322">
        <v>0</v>
      </c>
      <c r="F74" s="322">
        <v>10000000</v>
      </c>
      <c r="G74" s="322">
        <v>1</v>
      </c>
      <c r="H74" s="45"/>
    </row>
    <row r="75" spans="2:8" ht="26.25" customHeight="1" x14ac:dyDescent="0.2">
      <c r="C75" s="100"/>
    </row>
    <row r="76" spans="2:8" ht="26.25" customHeight="1" x14ac:dyDescent="0.2">
      <c r="C76" s="100">
        <f>SUM(C62:C71)+C73</f>
        <v>100</v>
      </c>
      <c r="D76" s="100"/>
    </row>
    <row r="77" spans="2:8" ht="26.25" customHeight="1" x14ac:dyDescent="0.2"/>
    <row r="78" spans="2:8" ht="26.25" customHeight="1" x14ac:dyDescent="0.2"/>
    <row r="79" spans="2:8" ht="26.25" customHeight="1" x14ac:dyDescent="0.2"/>
    <row r="80" spans="2:8" ht="26.25" customHeight="1" x14ac:dyDescent="0.2"/>
    <row r="81" ht="26.25" customHeight="1" x14ac:dyDescent="0.2"/>
    <row r="82" ht="26.25" customHeight="1" x14ac:dyDescent="0.2"/>
    <row r="83" ht="26.25" customHeight="1" x14ac:dyDescent="0.2"/>
    <row r="84" ht="26.25" customHeight="1" x14ac:dyDescent="0.2"/>
    <row r="85" ht="26.25" customHeight="1" x14ac:dyDescent="0.2"/>
    <row r="86" ht="26.25" customHeight="1" x14ac:dyDescent="0.2"/>
    <row r="87" ht="26.25" customHeight="1" x14ac:dyDescent="0.2"/>
    <row r="88" ht="26.25" customHeight="1" x14ac:dyDescent="0.2"/>
    <row r="89" ht="26.25" customHeight="1" x14ac:dyDescent="0.2"/>
    <row r="90" ht="26.25" customHeight="1" x14ac:dyDescent="0.2"/>
    <row r="91" ht="26.25" customHeight="1" x14ac:dyDescent="0.2"/>
    <row r="92" ht="26.25" customHeight="1" x14ac:dyDescent="0.2"/>
    <row r="93" ht="26.25" customHeight="1" x14ac:dyDescent="0.2"/>
    <row r="94" ht="26.25" customHeight="1" x14ac:dyDescent="0.2"/>
    <row r="95" ht="26.25" customHeight="1" x14ac:dyDescent="0.2"/>
    <row r="96" ht="26.25" customHeight="1" x14ac:dyDescent="0.2"/>
    <row r="97" ht="26.25" customHeight="1" x14ac:dyDescent="0.2"/>
    <row r="98" ht="26.25" customHeight="1" x14ac:dyDescent="0.2"/>
    <row r="99" ht="26.25" customHeight="1" x14ac:dyDescent="0.2"/>
    <row r="100" ht="26.25" customHeight="1" x14ac:dyDescent="0.2"/>
    <row r="101" ht="26.25" customHeight="1" x14ac:dyDescent="0.2"/>
    <row r="102" ht="26.25" customHeight="1" x14ac:dyDescent="0.2"/>
    <row r="103" ht="26.25" customHeight="1" x14ac:dyDescent="0.2"/>
    <row r="104" ht="26.25" customHeight="1" x14ac:dyDescent="0.2"/>
    <row r="105" ht="26.25" customHeight="1" x14ac:dyDescent="0.2"/>
    <row r="106" ht="26.25" customHeight="1" x14ac:dyDescent="0.2"/>
    <row r="107" ht="26.25" customHeight="1" x14ac:dyDescent="0.2"/>
    <row r="108" ht="26.25" customHeight="1" x14ac:dyDescent="0.2"/>
    <row r="109" ht="26.25" customHeight="1" x14ac:dyDescent="0.2"/>
    <row r="110" ht="26.25" customHeight="1" x14ac:dyDescent="0.2"/>
    <row r="111" ht="26.25" customHeight="1" x14ac:dyDescent="0.2"/>
    <row r="112" ht="26.25" customHeight="1" x14ac:dyDescent="0.2"/>
    <row r="113" ht="26.25" customHeight="1" x14ac:dyDescent="0.2"/>
    <row r="114" ht="26.25" customHeight="1" x14ac:dyDescent="0.2"/>
    <row r="115" ht="26.25" customHeight="1" x14ac:dyDescent="0.2"/>
    <row r="116" ht="26.25" customHeight="1" x14ac:dyDescent="0.2"/>
    <row r="117" ht="26.25" customHeight="1" x14ac:dyDescent="0.2"/>
    <row r="118" ht="26.25" customHeight="1" x14ac:dyDescent="0.2"/>
    <row r="119" ht="26.25" customHeight="1" x14ac:dyDescent="0.2"/>
    <row r="120" ht="26.25" customHeight="1" x14ac:dyDescent="0.2"/>
    <row r="121" ht="26.25" customHeight="1" x14ac:dyDescent="0.2"/>
    <row r="122" ht="26.25" customHeight="1" x14ac:dyDescent="0.2"/>
    <row r="123" ht="26.25" customHeight="1" x14ac:dyDescent="0.2"/>
    <row r="124" ht="26.25" customHeight="1" x14ac:dyDescent="0.2"/>
    <row r="125" ht="26.25" customHeight="1" x14ac:dyDescent="0.2"/>
    <row r="126" ht="26.25" customHeight="1" x14ac:dyDescent="0.2"/>
    <row r="127" ht="26.25" customHeight="1" x14ac:dyDescent="0.2"/>
    <row r="128" ht="26.25" customHeight="1" x14ac:dyDescent="0.2"/>
    <row r="129" ht="26.25" customHeight="1" x14ac:dyDescent="0.2"/>
    <row r="130" ht="26.25" customHeight="1" x14ac:dyDescent="0.2"/>
    <row r="131" ht="26.25" customHeight="1" x14ac:dyDescent="0.2"/>
    <row r="132" ht="26.25" customHeight="1" x14ac:dyDescent="0.2"/>
    <row r="133" ht="26.25" customHeight="1" x14ac:dyDescent="0.2"/>
    <row r="134" ht="26.25" customHeight="1" x14ac:dyDescent="0.2"/>
    <row r="135" ht="26.25" customHeight="1" x14ac:dyDescent="0.2"/>
    <row r="136" ht="26.25" customHeight="1" x14ac:dyDescent="0.2"/>
    <row r="137" ht="26.25" customHeight="1" x14ac:dyDescent="0.2"/>
    <row r="138" ht="26.25" customHeight="1" x14ac:dyDescent="0.2"/>
    <row r="139" ht="26.25" customHeight="1" x14ac:dyDescent="0.2"/>
    <row r="140" ht="26.25" customHeight="1" x14ac:dyDescent="0.2"/>
    <row r="141" ht="26.25" customHeight="1" x14ac:dyDescent="0.2"/>
    <row r="142" ht="26.25" customHeight="1" x14ac:dyDescent="0.2"/>
    <row r="143" ht="26.25" customHeight="1" x14ac:dyDescent="0.2"/>
    <row r="144" ht="26.25" customHeight="1" x14ac:dyDescent="0.2"/>
    <row r="145" ht="26.25" customHeight="1" x14ac:dyDescent="0.2"/>
    <row r="146" ht="26.25" customHeight="1" x14ac:dyDescent="0.2"/>
    <row r="147" ht="26.25" customHeight="1" x14ac:dyDescent="0.2"/>
    <row r="148" ht="26.25" customHeight="1" x14ac:dyDescent="0.2"/>
    <row r="149" ht="26.25" customHeight="1" x14ac:dyDescent="0.2"/>
    <row r="150" ht="26.25" customHeight="1" x14ac:dyDescent="0.2"/>
    <row r="151" ht="26.25" customHeight="1" x14ac:dyDescent="0.2"/>
    <row r="152" ht="26.25" customHeight="1" x14ac:dyDescent="0.2"/>
    <row r="153" ht="26.25" customHeight="1" x14ac:dyDescent="0.2"/>
    <row r="154" ht="26.25" customHeight="1" x14ac:dyDescent="0.2"/>
    <row r="155" ht="26.25" customHeight="1" x14ac:dyDescent="0.2"/>
    <row r="156" ht="26.25" customHeight="1" x14ac:dyDescent="0.2"/>
    <row r="157" ht="26.25" customHeight="1" x14ac:dyDescent="0.2"/>
    <row r="158" ht="26.25" customHeight="1" x14ac:dyDescent="0.2"/>
    <row r="159" ht="26.25" customHeight="1" x14ac:dyDescent="0.2"/>
    <row r="160" ht="26.25" customHeight="1" x14ac:dyDescent="0.2"/>
    <row r="161" ht="26.25" customHeight="1" x14ac:dyDescent="0.2"/>
    <row r="162" ht="26.25" customHeight="1" x14ac:dyDescent="0.2"/>
    <row r="163" ht="26.25" customHeight="1" x14ac:dyDescent="0.2"/>
    <row r="164" ht="26.25" customHeight="1" x14ac:dyDescent="0.2"/>
    <row r="165" ht="26.25" customHeight="1" x14ac:dyDescent="0.2"/>
    <row r="166" ht="26.25" customHeight="1" x14ac:dyDescent="0.2"/>
    <row r="167" ht="26.25" customHeight="1" x14ac:dyDescent="0.2"/>
    <row r="168" ht="26.25" customHeight="1" x14ac:dyDescent="0.2"/>
    <row r="169" ht="26.25" customHeight="1" x14ac:dyDescent="0.2"/>
    <row r="170" ht="26.25" customHeight="1" x14ac:dyDescent="0.2"/>
    <row r="171" ht="26.25" customHeight="1" x14ac:dyDescent="0.2"/>
    <row r="172" ht="26.25" customHeight="1" x14ac:dyDescent="0.2"/>
    <row r="173" ht="26.25" customHeight="1" x14ac:dyDescent="0.2"/>
    <row r="174" ht="26.25" customHeight="1" x14ac:dyDescent="0.2"/>
    <row r="175" ht="26.25" customHeight="1" x14ac:dyDescent="0.2"/>
    <row r="176" ht="26.25" customHeight="1" x14ac:dyDescent="0.2"/>
    <row r="177" ht="26.25" customHeight="1" x14ac:dyDescent="0.2"/>
    <row r="178" ht="26.25" customHeight="1" x14ac:dyDescent="0.2"/>
    <row r="179" ht="26.25" customHeight="1" x14ac:dyDescent="0.2"/>
    <row r="180" ht="26.25" customHeight="1" x14ac:dyDescent="0.2"/>
    <row r="181" ht="26.25" customHeight="1" x14ac:dyDescent="0.2"/>
    <row r="182" ht="26.25" customHeight="1" x14ac:dyDescent="0.2"/>
    <row r="183" ht="26.25" customHeight="1" x14ac:dyDescent="0.2"/>
    <row r="184" ht="26.25" customHeight="1" x14ac:dyDescent="0.2"/>
    <row r="185" ht="26.25" customHeight="1" x14ac:dyDescent="0.2"/>
    <row r="186" ht="26.25" customHeight="1" x14ac:dyDescent="0.2"/>
    <row r="187" ht="26.25" customHeight="1" x14ac:dyDescent="0.2"/>
    <row r="188" ht="26.25" customHeight="1" x14ac:dyDescent="0.2"/>
    <row r="189" ht="26.25" customHeight="1" x14ac:dyDescent="0.2"/>
    <row r="190" ht="26.25" customHeight="1" x14ac:dyDescent="0.2"/>
    <row r="191" ht="26.25" customHeight="1" x14ac:dyDescent="0.2"/>
    <row r="192" ht="26.25" customHeight="1" x14ac:dyDescent="0.2"/>
    <row r="193" ht="26.25" customHeight="1" x14ac:dyDescent="0.2"/>
    <row r="194" ht="26.25" customHeight="1" x14ac:dyDescent="0.2"/>
    <row r="195" ht="26.25" customHeight="1" x14ac:dyDescent="0.2"/>
    <row r="196" ht="26.25" customHeight="1" x14ac:dyDescent="0.2"/>
    <row r="197" ht="26.25" customHeight="1" x14ac:dyDescent="0.2"/>
    <row r="198" ht="26.25" customHeight="1" x14ac:dyDescent="0.2"/>
    <row r="199" ht="26.25" customHeight="1" x14ac:dyDescent="0.2"/>
    <row r="200" ht="26.25" customHeight="1" x14ac:dyDescent="0.2"/>
    <row r="201" ht="26.25" customHeight="1" x14ac:dyDescent="0.2"/>
    <row r="202" ht="26.25" customHeight="1" x14ac:dyDescent="0.2"/>
    <row r="203" ht="26.25" customHeight="1" x14ac:dyDescent="0.2"/>
    <row r="204" ht="26.25" customHeight="1" x14ac:dyDescent="0.2"/>
    <row r="205" ht="26.25" customHeight="1" x14ac:dyDescent="0.2"/>
    <row r="206" ht="26.25" customHeight="1" x14ac:dyDescent="0.2"/>
    <row r="207" ht="26.25" customHeight="1" x14ac:dyDescent="0.2"/>
    <row r="208" ht="26.25" customHeight="1" x14ac:dyDescent="0.2"/>
    <row r="209" ht="26.25" customHeight="1" x14ac:dyDescent="0.2"/>
    <row r="210" ht="26.25" customHeight="1" x14ac:dyDescent="0.2"/>
    <row r="211" ht="26.25" customHeight="1" x14ac:dyDescent="0.2"/>
    <row r="212" ht="26.25" customHeight="1" x14ac:dyDescent="0.2"/>
    <row r="213" ht="26.25" customHeight="1" x14ac:dyDescent="0.2"/>
    <row r="214" ht="26.25" customHeight="1" x14ac:dyDescent="0.2"/>
    <row r="215" ht="26.25" customHeight="1" x14ac:dyDescent="0.2"/>
    <row r="216" ht="26.25" customHeight="1" x14ac:dyDescent="0.2"/>
    <row r="217" ht="26.25" customHeight="1" x14ac:dyDescent="0.2"/>
    <row r="218" ht="26.25" customHeight="1" x14ac:dyDescent="0.2"/>
    <row r="219" ht="26.25" customHeight="1" x14ac:dyDescent="0.2"/>
    <row r="220" ht="26.25" customHeight="1" x14ac:dyDescent="0.2"/>
    <row r="221" ht="26.25" customHeight="1" x14ac:dyDescent="0.2"/>
    <row r="222" ht="26.25" customHeight="1" x14ac:dyDescent="0.2"/>
    <row r="223" ht="26.25" customHeight="1" x14ac:dyDescent="0.2"/>
    <row r="224" ht="26.25" customHeight="1" x14ac:dyDescent="0.2"/>
    <row r="225" ht="26.25" customHeight="1" x14ac:dyDescent="0.2"/>
    <row r="226" ht="26.25" customHeight="1" x14ac:dyDescent="0.2"/>
    <row r="227" ht="26.25" customHeight="1" x14ac:dyDescent="0.2"/>
    <row r="228" ht="26.25" customHeight="1" x14ac:dyDescent="0.2"/>
    <row r="229" ht="26.25" customHeight="1" x14ac:dyDescent="0.2"/>
    <row r="230" ht="26.25" customHeight="1" x14ac:dyDescent="0.2"/>
    <row r="231" ht="26.25" customHeight="1" x14ac:dyDescent="0.2"/>
    <row r="232" ht="26.25" customHeight="1" x14ac:dyDescent="0.2"/>
    <row r="233" ht="26.25" customHeight="1" x14ac:dyDescent="0.2"/>
    <row r="234" ht="26.25" customHeight="1" x14ac:dyDescent="0.2"/>
    <row r="235" ht="26.25" customHeight="1" x14ac:dyDescent="0.2"/>
    <row r="236" ht="26.25" customHeight="1" x14ac:dyDescent="0.2"/>
    <row r="237" ht="26.25" customHeight="1" x14ac:dyDescent="0.2"/>
    <row r="238" ht="26.25" customHeight="1" x14ac:dyDescent="0.2"/>
    <row r="239" ht="26.25" customHeight="1" x14ac:dyDescent="0.2"/>
    <row r="240" ht="26.25" customHeight="1" x14ac:dyDescent="0.2"/>
    <row r="241" ht="26.25" customHeight="1" x14ac:dyDescent="0.2"/>
    <row r="242" ht="26.25" customHeight="1" x14ac:dyDescent="0.2"/>
    <row r="243" ht="26.25" customHeight="1" x14ac:dyDescent="0.2"/>
    <row r="244" ht="26.25" customHeight="1" x14ac:dyDescent="0.2"/>
    <row r="245" ht="26.25" customHeight="1" x14ac:dyDescent="0.2"/>
    <row r="246" ht="26.25" customHeight="1" x14ac:dyDescent="0.2"/>
    <row r="247" ht="26.25" customHeight="1" x14ac:dyDescent="0.2"/>
    <row r="248" ht="26.25" customHeight="1" x14ac:dyDescent="0.2"/>
    <row r="249" ht="26.25" customHeight="1" x14ac:dyDescent="0.2"/>
    <row r="250" ht="26.25" customHeight="1" x14ac:dyDescent="0.2"/>
    <row r="251" ht="26.25" customHeight="1" x14ac:dyDescent="0.2"/>
    <row r="252" ht="26.25" customHeight="1" x14ac:dyDescent="0.2"/>
    <row r="253" ht="26.25" customHeight="1" x14ac:dyDescent="0.2"/>
    <row r="254" ht="26.25" customHeight="1" x14ac:dyDescent="0.2"/>
    <row r="255" ht="26.25" customHeight="1" x14ac:dyDescent="0.2"/>
    <row r="256" ht="26.25" customHeight="1" x14ac:dyDescent="0.2"/>
    <row r="257" ht="26.25" customHeight="1" x14ac:dyDescent="0.2"/>
    <row r="258" ht="26.25" customHeight="1" x14ac:dyDescent="0.2"/>
    <row r="259" ht="26.25" customHeight="1" x14ac:dyDescent="0.2"/>
    <row r="260" ht="26.25" customHeight="1" x14ac:dyDescent="0.2"/>
    <row r="261" ht="26.25" customHeight="1" x14ac:dyDescent="0.2"/>
    <row r="262" ht="26.25" customHeight="1" x14ac:dyDescent="0.2"/>
    <row r="263" ht="26.25" customHeight="1" x14ac:dyDescent="0.2"/>
    <row r="264" ht="26.25" customHeight="1" x14ac:dyDescent="0.2"/>
    <row r="265" ht="26.25" customHeight="1" x14ac:dyDescent="0.2"/>
    <row r="266" ht="26.25" customHeight="1" x14ac:dyDescent="0.2"/>
    <row r="267" ht="26.25" customHeight="1" x14ac:dyDescent="0.2"/>
    <row r="268" ht="26.25" customHeight="1" x14ac:dyDescent="0.2"/>
    <row r="269" ht="26.25" customHeight="1" x14ac:dyDescent="0.2"/>
    <row r="270" ht="26.25" customHeight="1" x14ac:dyDescent="0.2"/>
    <row r="271" ht="26.25" customHeight="1" x14ac:dyDescent="0.2"/>
    <row r="272" ht="26.25" customHeight="1" x14ac:dyDescent="0.2"/>
    <row r="273" ht="26.25" customHeight="1" x14ac:dyDescent="0.2"/>
    <row r="274" ht="26.2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row r="1001" ht="15.75" customHeight="1" x14ac:dyDescent="0.2"/>
    <row r="1002" ht="15.75" customHeight="1" x14ac:dyDescent="0.2"/>
    <row r="1003" ht="15.75" customHeight="1" x14ac:dyDescent="0.2"/>
    <row r="1004" ht="15.75" customHeight="1" x14ac:dyDescent="0.2"/>
    <row r="1005" ht="15.75" customHeight="1" x14ac:dyDescent="0.2"/>
    <row r="1006" ht="15.75" customHeight="1" x14ac:dyDescent="0.2"/>
    <row r="1007" ht="15.75" customHeight="1" x14ac:dyDescent="0.2"/>
    <row r="1008" ht="15.75" customHeight="1" x14ac:dyDescent="0.2"/>
    <row r="1009" ht="15.75" customHeight="1" x14ac:dyDescent="0.2"/>
    <row r="1010" ht="15.75" customHeight="1" x14ac:dyDescent="0.2"/>
    <row r="1011" ht="15.75" customHeight="1" x14ac:dyDescent="0.2"/>
    <row r="1012" ht="15.75" customHeight="1" x14ac:dyDescent="0.2"/>
    <row r="1013" ht="15.75" customHeight="1" x14ac:dyDescent="0.2"/>
    <row r="1014" ht="15.75" customHeight="1" x14ac:dyDescent="0.2"/>
    <row r="1015" ht="15.75" customHeight="1" x14ac:dyDescent="0.2"/>
  </sheetData>
  <mergeCells count="1">
    <mergeCell ref="A9:A18"/>
  </mergeCells>
  <pageMargins left="0.7" right="0.7" top="0.75" bottom="0.75" header="0" footer="0"/>
  <pageSetup orientation="portrai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Q1013"/>
  <sheetViews>
    <sheetView topLeftCell="C1" zoomScale="108" workbookViewId="0">
      <selection activeCell="C5" sqref="C5"/>
    </sheetView>
  </sheetViews>
  <sheetFormatPr baseColWidth="10" defaultColWidth="14.5" defaultRowHeight="15" customHeight="1" x14ac:dyDescent="0.2"/>
  <cols>
    <col min="1" max="1" width="20.83203125" customWidth="1"/>
    <col min="2" max="2" width="76.5" customWidth="1"/>
    <col min="3" max="3" width="15.1640625" customWidth="1"/>
    <col min="4" max="4" width="30.33203125" customWidth="1"/>
    <col min="5" max="5" width="24.33203125" customWidth="1"/>
    <col min="6" max="6" width="18.5" customWidth="1"/>
    <col min="7" max="7" width="14" customWidth="1"/>
    <col min="8" max="10" width="12.33203125" customWidth="1"/>
    <col min="11" max="11" width="27.1640625" bestFit="1" customWidth="1"/>
    <col min="12" max="12" width="8.83203125" customWidth="1"/>
    <col min="13" max="13" width="31" customWidth="1"/>
    <col min="14" max="14" width="15.33203125" customWidth="1"/>
  </cols>
  <sheetData>
    <row r="1" spans="1:17" ht="80.25" customHeight="1" x14ac:dyDescent="0.2">
      <c r="A1" s="244"/>
      <c r="B1" s="427" t="s">
        <v>235</v>
      </c>
      <c r="C1" s="428" t="s">
        <v>236</v>
      </c>
      <c r="D1" s="428" t="s">
        <v>237</v>
      </c>
      <c r="E1" s="449" t="s">
        <v>504</v>
      </c>
      <c r="F1" s="1" t="s">
        <v>238</v>
      </c>
      <c r="H1" s="1">
        <v>590</v>
      </c>
      <c r="I1" s="1" t="s">
        <v>239</v>
      </c>
      <c r="J1" s="1" t="s">
        <v>240</v>
      </c>
    </row>
    <row r="2" spans="1:17" ht="14.25" customHeight="1" x14ac:dyDescent="0.2">
      <c r="A2" s="232"/>
      <c r="B2" s="426" t="s">
        <v>241</v>
      </c>
      <c r="C2" s="429">
        <v>86612.800000000003</v>
      </c>
      <c r="D2" s="429">
        <v>21653.200000000001</v>
      </c>
      <c r="E2" s="449"/>
      <c r="F2" s="55">
        <v>2.5</v>
      </c>
      <c r="G2" s="56">
        <v>2.5</v>
      </c>
      <c r="H2" s="57">
        <v>0.14199999999999999</v>
      </c>
      <c r="I2" s="1" t="s">
        <v>242</v>
      </c>
      <c r="J2" s="1">
        <v>404.37170745953523</v>
      </c>
      <c r="K2" s="1">
        <v>1550.0915452615441</v>
      </c>
      <c r="M2" t="s">
        <v>558</v>
      </c>
    </row>
    <row r="3" spans="1:17" ht="14.25" customHeight="1" x14ac:dyDescent="0.2">
      <c r="A3" s="232"/>
      <c r="B3" s="426" t="s">
        <v>243</v>
      </c>
      <c r="C3" s="429">
        <v>26908.799999999999</v>
      </c>
      <c r="D3" s="429">
        <v>6727.2</v>
      </c>
      <c r="E3" s="163"/>
      <c r="M3" t="s">
        <v>559</v>
      </c>
      <c r="N3" t="s">
        <v>560</v>
      </c>
      <c r="O3" t="s">
        <v>561</v>
      </c>
    </row>
    <row r="4" spans="1:17" ht="14.25" customHeight="1" x14ac:dyDescent="0.2">
      <c r="A4" s="232"/>
      <c r="B4" s="426" t="s">
        <v>244</v>
      </c>
      <c r="C4" s="430">
        <f>J2/F2</f>
        <v>161.74868298381409</v>
      </c>
      <c r="D4" s="430">
        <f>K2/G2</f>
        <v>620.03661810461767</v>
      </c>
      <c r="E4" s="163"/>
      <c r="G4" s="127" t="s">
        <v>512</v>
      </c>
      <c r="M4" t="s">
        <v>562</v>
      </c>
      <c r="N4">
        <v>108266</v>
      </c>
      <c r="O4">
        <v>33636</v>
      </c>
    </row>
    <row r="5" spans="1:17" ht="14.25" customHeight="1" x14ac:dyDescent="0.2">
      <c r="A5" s="232"/>
      <c r="B5" s="426" t="s">
        <v>245</v>
      </c>
      <c r="C5" s="430">
        <v>3.6393453671358169</v>
      </c>
      <c r="D5" s="430">
        <v>15.500915452615441</v>
      </c>
      <c r="E5" s="163"/>
      <c r="F5" s="1" t="s">
        <v>246</v>
      </c>
      <c r="G5" s="1" t="s">
        <v>247</v>
      </c>
      <c r="H5" s="1"/>
      <c r="M5" t="s">
        <v>563</v>
      </c>
      <c r="N5">
        <v>9705</v>
      </c>
      <c r="O5">
        <v>2284</v>
      </c>
    </row>
    <row r="6" spans="1:17" ht="14.25" customHeight="1" x14ac:dyDescent="0.2">
      <c r="A6" s="489"/>
      <c r="B6" s="441" t="s">
        <v>248</v>
      </c>
      <c r="C6" s="431">
        <v>0.22500000000000001</v>
      </c>
      <c r="D6" s="431">
        <v>0.36</v>
      </c>
      <c r="E6" s="488" t="s">
        <v>249</v>
      </c>
      <c r="F6" s="1" t="s">
        <v>250</v>
      </c>
      <c r="G6" s="442" t="s">
        <v>38</v>
      </c>
      <c r="H6" s="442" t="s">
        <v>41</v>
      </c>
      <c r="I6" s="442" t="s">
        <v>40</v>
      </c>
      <c r="J6" s="442" t="s">
        <v>42</v>
      </c>
      <c r="K6" s="443" t="s">
        <v>251</v>
      </c>
      <c r="M6" t="s">
        <v>564</v>
      </c>
    </row>
    <row r="7" spans="1:17" ht="13.5" customHeight="1" x14ac:dyDescent="0.2">
      <c r="A7" s="490"/>
      <c r="B7" s="441" t="s">
        <v>252</v>
      </c>
      <c r="C7" s="431">
        <v>0.1</v>
      </c>
      <c r="D7" s="431">
        <v>9.5000000000000001E-2</v>
      </c>
      <c r="E7" s="488"/>
      <c r="F7" s="58" t="s">
        <v>45</v>
      </c>
      <c r="G7" s="444">
        <f>$C$6/SUM($C$6:$C$11)*$C$2*$C$4/($C$6/SUM($C$6:$C$11)*$C$2*$C$4+$D$6/SUM($D$6:$D$11)*$D$2*$D$4)</f>
        <v>0.40123015305392767</v>
      </c>
      <c r="H7" s="444">
        <f>$C$7/SUM($C$6:$C$11)*$C$2*$C$4/($C$7/SUM($C$6:$C$11)*$C$2*$C$4+$D$7/SUM($D$6:$D$11)*$D$2*$D$4)</f>
        <v>0.53020189729110434</v>
      </c>
      <c r="I7" s="444">
        <f>$C$8/SUM($C$6:$C$11)*$C$2*$C$4/($C$8/SUM($C$6:$C$11)*$C$2*$C$4+$D$8/SUM($D$6:$D$11)*$D$2*$D$4)</f>
        <v>0.49414304819296639</v>
      </c>
      <c r="J7" s="444">
        <f>$C$9/SUM($C$6:$C$11)*$C$2*$C$4/($C$9/SUM($C$6:$C$11)*$C$2*$C$4+$D$9/SUM($D$6:$D$11)*$D$2*$D$4)</f>
        <v>0.45051194539249267</v>
      </c>
      <c r="K7" s="445">
        <f>$C$10/SUM($C$6:$C$11)*$C$2*$C$4/($C$10/SUM($C$6:$C$11)*$C$2*$C$4+$D$10/SUM($D$6:$D$11)*$D$2*$D$4)</f>
        <v>0.64622030237581107</v>
      </c>
    </row>
    <row r="8" spans="1:17" ht="15.75" customHeight="1" x14ac:dyDescent="0.2">
      <c r="A8" s="490"/>
      <c r="B8" s="441" t="s">
        <v>253</v>
      </c>
      <c r="C8" s="431">
        <v>0.20499999999999999</v>
      </c>
      <c r="D8" s="431">
        <v>0.22500000000000001</v>
      </c>
      <c r="E8" s="488"/>
      <c r="F8" s="58" t="s">
        <v>47</v>
      </c>
      <c r="G8" s="444">
        <f>$D$6/SUM($D$6:$D$11)*$D$2*$D$4/($C$6/SUM($C$6:$C$11)*$C$2*$C$4+$D$6/SUM($D$6:$D$11)*$D$2*$D$4)</f>
        <v>0.59876984694607238</v>
      </c>
      <c r="H8" s="444">
        <f>$D$7/SUM($D$6:$D$11)*$D$2*$D$4/($C$7/SUM($C$6:$C$11)*$C$2*$C$4+$D$7/SUM($D$6:$D$11)*$D$2*$D$4)</f>
        <v>0.46979810270889577</v>
      </c>
      <c r="I8" s="444">
        <f>$D$8/SUM($D$6:$D$11)*$D$2*$D$4/($C$8/SUM($C$6:$C$11)*$C$2*$C$4+$D$8/SUM($D$6:$D$11)*$D$2*$D$4)</f>
        <v>0.50585695180703349</v>
      </c>
      <c r="J8" s="444">
        <f>$D$9/SUM($D$6:$D$11)*$D$2*$D$4/($C$9/SUM($C$6:$C$11)*$C$2*$C$4+$D$9/SUM($D$6:$D$11)*$D$2*$D$4)</f>
        <v>0.54948805460750738</v>
      </c>
      <c r="K8" s="445">
        <f>$D$10/SUM($D$6:$D$11)*$D$2*$D$4/($C$10/SUM($C$6:$C$11)*$C$2*$C$4+$D$10/SUM($D$6:$D$11)*$D$2*$D$4)</f>
        <v>0.35377969762418898</v>
      </c>
      <c r="M8" s="466" t="s">
        <v>565</v>
      </c>
      <c r="N8">
        <v>80</v>
      </c>
    </row>
    <row r="9" spans="1:17" ht="28.5" customHeight="1" x14ac:dyDescent="0.2">
      <c r="A9" s="490"/>
      <c r="B9" s="441" t="s">
        <v>254</v>
      </c>
      <c r="C9" s="431">
        <v>6.5000000000000002E-2</v>
      </c>
      <c r="D9" s="431">
        <v>8.5000000000000006E-2</v>
      </c>
      <c r="E9" s="488"/>
      <c r="F9" s="58"/>
      <c r="G9" s="446">
        <f>G8+G7</f>
        <v>1</v>
      </c>
      <c r="H9" s="446">
        <f t="shared" ref="H9:K9" si="0">H8+H7</f>
        <v>1</v>
      </c>
      <c r="I9" s="446">
        <f t="shared" si="0"/>
        <v>0.99999999999999989</v>
      </c>
      <c r="J9" s="446">
        <f t="shared" si="0"/>
        <v>1</v>
      </c>
      <c r="K9" s="446">
        <f t="shared" si="0"/>
        <v>1</v>
      </c>
      <c r="M9" t="s">
        <v>559</v>
      </c>
      <c r="N9" s="467" t="s">
        <v>566</v>
      </c>
      <c r="O9" s="467" t="s">
        <v>567</v>
      </c>
      <c r="P9" s="467" t="s">
        <v>568</v>
      </c>
      <c r="Q9" s="467" t="s">
        <v>569</v>
      </c>
    </row>
    <row r="10" spans="1:17" ht="14.25" customHeight="1" x14ac:dyDescent="0.2">
      <c r="A10" s="490"/>
      <c r="B10" s="441" t="s">
        <v>255</v>
      </c>
      <c r="C10" s="431">
        <v>0.23</v>
      </c>
      <c r="D10" s="431">
        <v>0.13500000000000001</v>
      </c>
      <c r="E10" s="488"/>
      <c r="G10" s="22"/>
      <c r="H10" s="22"/>
      <c r="M10" t="s">
        <v>562</v>
      </c>
      <c r="N10">
        <f>N4*N8/100</f>
        <v>86612.800000000003</v>
      </c>
      <c r="O10">
        <f>N4*(100-N8)/100</f>
        <v>21653.200000000001</v>
      </c>
      <c r="P10">
        <f>O4*N8/100</f>
        <v>26908.799999999999</v>
      </c>
      <c r="Q10">
        <f>O4*(100-O8)/100</f>
        <v>33636</v>
      </c>
    </row>
    <row r="11" spans="1:17" ht="14.25" customHeight="1" x14ac:dyDescent="0.2">
      <c r="A11" s="491"/>
      <c r="B11" s="441" t="s">
        <v>256</v>
      </c>
      <c r="C11" s="431">
        <v>8.5000000000000006E-2</v>
      </c>
      <c r="D11" s="431">
        <v>3.5000000000000003E-2</v>
      </c>
      <c r="E11" s="488"/>
      <c r="G11" s="1" t="s">
        <v>257</v>
      </c>
      <c r="H11" s="22"/>
      <c r="M11" t="s">
        <v>563</v>
      </c>
      <c r="N11">
        <f>N5*N8/100</f>
        <v>7764</v>
      </c>
      <c r="O11">
        <f>N5*(100-N8)/100</f>
        <v>1941</v>
      </c>
      <c r="P11">
        <f>O5*N8/100</f>
        <v>1827.2</v>
      </c>
      <c r="Q11">
        <f>O5*(100-N8)/100</f>
        <v>456.8</v>
      </c>
    </row>
    <row r="12" spans="1:17" ht="14.25" customHeight="1" x14ac:dyDescent="0.2">
      <c r="A12" s="14"/>
      <c r="B12" s="54" t="s">
        <v>511</v>
      </c>
      <c r="C12" s="54"/>
      <c r="D12" s="54"/>
      <c r="F12" s="1" t="s">
        <v>258</v>
      </c>
      <c r="G12" s="447">
        <f>$C$6/SUM($C$6:$C$11)*$C$2*$C$4</f>
        <v>3463888.927633639</v>
      </c>
      <c r="H12" s="447">
        <f>$D$6/SUM($D$6:$D$11)*$D$2*$D$4</f>
        <v>5169283.0841619754</v>
      </c>
    </row>
    <row r="13" spans="1:17" ht="14.25" customHeight="1" x14ac:dyDescent="0.2">
      <c r="A13" s="486" t="s">
        <v>509</v>
      </c>
      <c r="B13" s="425" t="s">
        <v>259</v>
      </c>
      <c r="C13" s="431">
        <v>0.215</v>
      </c>
      <c r="D13" s="431">
        <v>0.24</v>
      </c>
      <c r="E13" s="492" t="s">
        <v>249</v>
      </c>
      <c r="F13" s="22" t="s">
        <v>251</v>
      </c>
      <c r="G13" s="447">
        <f>$C$10/SUM($C$6:$C$11)*$C$2*$C$4</f>
        <v>3540864.2371366089</v>
      </c>
      <c r="H13" s="447">
        <f>$D$10/SUM($D$6:$D$11)*$D$2*$D$4</f>
        <v>1938481.1565607409</v>
      </c>
    </row>
    <row r="14" spans="1:17" ht="14.25" customHeight="1" x14ac:dyDescent="0.2">
      <c r="A14" s="487"/>
      <c r="B14" s="425" t="s">
        <v>260</v>
      </c>
      <c r="C14" s="431">
        <v>0</v>
      </c>
      <c r="D14" s="431">
        <v>0</v>
      </c>
      <c r="E14" s="492"/>
      <c r="F14" s="22" t="s">
        <v>261</v>
      </c>
      <c r="G14" s="448">
        <f t="shared" ref="G14:H14" si="1">C11/SUM(C6:C11)*C2*C4</f>
        <v>1308580.2615504859</v>
      </c>
      <c r="H14" s="448">
        <f t="shared" si="1"/>
        <v>502569.18873796985</v>
      </c>
    </row>
    <row r="15" spans="1:17" ht="14.25" customHeight="1" x14ac:dyDescent="0.2">
      <c r="A15" s="487"/>
      <c r="B15" s="425" t="s">
        <v>262</v>
      </c>
      <c r="C15" s="431">
        <v>0</v>
      </c>
      <c r="D15" s="431">
        <v>0</v>
      </c>
      <c r="E15" s="492"/>
      <c r="F15" s="22" t="s">
        <v>181</v>
      </c>
      <c r="G15" s="448">
        <f t="shared" ref="G15:H15" si="2">C2*C4</f>
        <v>14009506.329540493</v>
      </c>
      <c r="H15" s="448">
        <f t="shared" si="2"/>
        <v>13425776.899142908</v>
      </c>
    </row>
    <row r="16" spans="1:17" ht="14.25" customHeight="1" x14ac:dyDescent="0.2">
      <c r="A16" s="487"/>
      <c r="B16" s="425" t="s">
        <v>263</v>
      </c>
      <c r="C16" s="431">
        <v>0.29499999999999998</v>
      </c>
      <c r="D16" s="431">
        <v>0.20499999999999999</v>
      </c>
      <c r="E16" s="492"/>
      <c r="G16" s="447">
        <f t="shared" ref="G16:H16" si="3">SUM(G12:G14)</f>
        <v>8313333.4263207335</v>
      </c>
      <c r="H16" s="447">
        <f t="shared" si="3"/>
        <v>7610333.4294606857</v>
      </c>
    </row>
    <row r="17" spans="1:5" ht="14.25" customHeight="1" x14ac:dyDescent="0.2">
      <c r="A17" s="487"/>
      <c r="B17" s="425" t="s">
        <v>264</v>
      </c>
      <c r="C17" s="431">
        <v>0.11</v>
      </c>
      <c r="D17" s="431">
        <v>7.4999999999999997E-2</v>
      </c>
      <c r="E17" s="492"/>
    </row>
    <row r="18" spans="1:5" ht="14.25" customHeight="1" x14ac:dyDescent="0.2">
      <c r="A18" s="487"/>
      <c r="B18" s="425" t="s">
        <v>265</v>
      </c>
      <c r="C18" s="431">
        <v>0</v>
      </c>
      <c r="D18" s="431">
        <v>0</v>
      </c>
      <c r="E18" s="492"/>
    </row>
    <row r="19" spans="1:5" ht="14.25" customHeight="1" x14ac:dyDescent="0.2">
      <c r="A19" s="487"/>
      <c r="B19" s="425" t="s">
        <v>266</v>
      </c>
      <c r="C19" s="431">
        <v>0</v>
      </c>
      <c r="D19" s="431">
        <v>0</v>
      </c>
      <c r="E19" s="492"/>
    </row>
    <row r="20" spans="1:5" ht="14.25" customHeight="1" x14ac:dyDescent="0.2">
      <c r="A20" s="487"/>
      <c r="B20" s="425" t="s">
        <v>267</v>
      </c>
      <c r="C20" s="431">
        <v>0.105</v>
      </c>
      <c r="D20" s="431">
        <v>0.125</v>
      </c>
      <c r="E20" s="492"/>
    </row>
    <row r="21" spans="1:5" ht="14.25" customHeight="1" x14ac:dyDescent="0.2">
      <c r="A21" s="487"/>
      <c r="B21" s="433" t="s">
        <v>268</v>
      </c>
      <c r="C21" s="431">
        <v>2.5000000000000001E-2</v>
      </c>
      <c r="D21" s="440">
        <v>2.5000000000000001E-2</v>
      </c>
      <c r="E21" s="492"/>
    </row>
    <row r="22" spans="1:5" ht="14.25" customHeight="1" x14ac:dyDescent="0.2">
      <c r="A22" s="487"/>
      <c r="B22" s="434" t="s">
        <v>269</v>
      </c>
      <c r="C22" s="432">
        <v>0.14000000000000001</v>
      </c>
      <c r="D22" s="439">
        <v>0.19500000000000001</v>
      </c>
      <c r="E22" s="492"/>
    </row>
    <row r="23" spans="1:5" ht="14.25" customHeight="1" x14ac:dyDescent="0.2">
      <c r="A23" s="487"/>
      <c r="B23" s="434" t="s">
        <v>537</v>
      </c>
      <c r="C23" s="432">
        <v>0.05</v>
      </c>
      <c r="D23" s="439">
        <v>0.08</v>
      </c>
      <c r="E23" s="492"/>
    </row>
    <row r="24" spans="1:5" ht="14.25" customHeight="1" x14ac:dyDescent="0.2">
      <c r="A24" s="487"/>
      <c r="B24" s="435" t="s">
        <v>556</v>
      </c>
      <c r="C24" s="432">
        <v>0.06</v>
      </c>
      <c r="D24" s="436">
        <v>5.5E-2</v>
      </c>
      <c r="E24" s="492"/>
    </row>
    <row r="25" spans="1:5" ht="14.25" customHeight="1" x14ac:dyDescent="0.2">
      <c r="A25" s="487"/>
      <c r="B25" s="435" t="s">
        <v>557</v>
      </c>
      <c r="C25" s="439">
        <v>0</v>
      </c>
      <c r="D25" s="436">
        <v>0</v>
      </c>
      <c r="E25" s="492"/>
    </row>
    <row r="26" spans="1:5" ht="14.25" customHeight="1" x14ac:dyDescent="0.2">
      <c r="A26" s="437"/>
      <c r="B26" s="438" t="s">
        <v>270</v>
      </c>
      <c r="C26" s="475">
        <f>SUM(C13:C25)</f>
        <v>1</v>
      </c>
      <c r="D26" s="474">
        <f>SUM(D13:D25)</f>
        <v>1</v>
      </c>
      <c r="E26" s="23" t="s">
        <v>510</v>
      </c>
    </row>
    <row r="27" spans="1:5" ht="14.25" customHeight="1" x14ac:dyDescent="0.2">
      <c r="B27" s="11"/>
    </row>
    <row r="28" spans="1:5" ht="14.25" customHeight="1" x14ac:dyDescent="0.2">
      <c r="B28" s="156" t="s">
        <v>507</v>
      </c>
      <c r="C28" s="60"/>
      <c r="D28" s="60"/>
    </row>
    <row r="29" spans="1:5" ht="14.25" customHeight="1" x14ac:dyDescent="0.2">
      <c r="B29" s="325" t="s">
        <v>271</v>
      </c>
      <c r="C29" s="326" t="s">
        <v>45</v>
      </c>
      <c r="D29" s="327" t="s">
        <v>47</v>
      </c>
    </row>
    <row r="30" spans="1:5" ht="14.25" customHeight="1" x14ac:dyDescent="0.2">
      <c r="B30" s="328" t="s">
        <v>30</v>
      </c>
      <c r="C30" s="329">
        <f>C$2*C$4*C16/SUM(C13:C25)</f>
        <v>4132804.367214445</v>
      </c>
      <c r="D30" s="329">
        <f>D$2*D$4*D16/SUM(D13:D25)</f>
        <v>2752284.2643242958</v>
      </c>
      <c r="E30" s="1" t="s">
        <v>272</v>
      </c>
    </row>
    <row r="31" spans="1:5" ht="14.25" customHeight="1" x14ac:dyDescent="0.2">
      <c r="B31" s="330" t="s">
        <v>32</v>
      </c>
      <c r="C31" s="460">
        <f>C$2*C$4*C23/SUM(C13:C25)</f>
        <v>700475.31647702469</v>
      </c>
      <c r="D31" s="461">
        <f>D$2*D$4*D23/SUM(D13:D25)</f>
        <v>1074062.1519314325</v>
      </c>
      <c r="E31" s="127" t="s">
        <v>538</v>
      </c>
    </row>
    <row r="32" spans="1:5" ht="14.25" customHeight="1" x14ac:dyDescent="0.2">
      <c r="B32" s="328" t="s">
        <v>34</v>
      </c>
      <c r="C32" s="329">
        <f>C2*C4*SUM(C13:C15,C18,C20)/SUM(C13:C25)</f>
        <v>4483042.0254529575</v>
      </c>
      <c r="D32" s="329">
        <f>D2*D4*SUM(D13:D15,D18,D20)/SUM(D13:D25)</f>
        <v>4900408.5681871613</v>
      </c>
      <c r="E32" s="1" t="s">
        <v>273</v>
      </c>
    </row>
    <row r="33" spans="2:5" ht="14.25" customHeight="1" x14ac:dyDescent="0.2">
      <c r="B33" s="328" t="s">
        <v>36</v>
      </c>
      <c r="C33" s="329">
        <f t="shared" ref="C33:D33" si="4">C2*C4*C17/SUM(C13:C25)</f>
        <v>1541045.6962494543</v>
      </c>
      <c r="D33" s="329">
        <f t="shared" si="4"/>
        <v>1006933.2674357181</v>
      </c>
      <c r="E33" s="1" t="s">
        <v>274</v>
      </c>
    </row>
    <row r="34" spans="2:5" ht="14.25" customHeight="1" x14ac:dyDescent="0.2">
      <c r="B34" s="330" t="s">
        <v>38</v>
      </c>
      <c r="C34" s="329">
        <v>0</v>
      </c>
      <c r="D34" s="329">
        <v>0</v>
      </c>
      <c r="E34" s="1" t="s">
        <v>275</v>
      </c>
    </row>
    <row r="35" spans="2:5" ht="14.25" customHeight="1" x14ac:dyDescent="0.2">
      <c r="B35" s="330" t="s">
        <v>41</v>
      </c>
      <c r="C35" s="329">
        <v>0</v>
      </c>
      <c r="D35" s="329">
        <v>0</v>
      </c>
      <c r="E35" s="1" t="s">
        <v>275</v>
      </c>
    </row>
    <row r="36" spans="2:5" ht="14.25" customHeight="1" x14ac:dyDescent="0.2">
      <c r="B36" s="330" t="s">
        <v>40</v>
      </c>
      <c r="C36" s="329">
        <v>0</v>
      </c>
      <c r="D36" s="329">
        <v>0</v>
      </c>
      <c r="E36" s="1" t="s">
        <v>275</v>
      </c>
    </row>
    <row r="37" spans="2:5" ht="14.25" customHeight="1" x14ac:dyDescent="0.2">
      <c r="B37" s="330" t="s">
        <v>42</v>
      </c>
      <c r="C37" s="329">
        <v>0</v>
      </c>
      <c r="D37" s="329">
        <v>0</v>
      </c>
      <c r="E37" s="1" t="s">
        <v>275</v>
      </c>
    </row>
    <row r="38" spans="2:5" ht="14.25" customHeight="1" x14ac:dyDescent="0.2">
      <c r="B38" s="328" t="s">
        <v>43</v>
      </c>
      <c r="C38" s="329">
        <f t="shared" ref="C38:D38" si="5">C2*C4*C22/SUM(C13:C25)</f>
        <v>1961330.8861356692</v>
      </c>
      <c r="D38" s="329">
        <f t="shared" si="5"/>
        <v>2618026.4953328669</v>
      </c>
      <c r="E38" s="1" t="s">
        <v>276</v>
      </c>
    </row>
    <row r="39" spans="2:5" ht="14.25" customHeight="1" x14ac:dyDescent="0.2">
      <c r="B39" s="328" t="s">
        <v>45</v>
      </c>
      <c r="C39" s="329">
        <v>0</v>
      </c>
      <c r="D39" s="329">
        <v>0</v>
      </c>
      <c r="E39" s="1" t="s">
        <v>277</v>
      </c>
    </row>
    <row r="40" spans="2:5" ht="14.25" customHeight="1" x14ac:dyDescent="0.2">
      <c r="B40" s="328" t="s">
        <v>47</v>
      </c>
      <c r="C40" s="329">
        <v>0</v>
      </c>
      <c r="D40" s="329">
        <v>0</v>
      </c>
      <c r="E40" s="1" t="s">
        <v>277</v>
      </c>
    </row>
    <row r="41" spans="2:5" ht="14.25" customHeight="1" x14ac:dyDescent="0.2">
      <c r="B41" s="328" t="s">
        <v>48</v>
      </c>
      <c r="C41" s="329">
        <f t="shared" ref="C41:D41" si="6">C2*C4*C19/SUM(C13:C25)</f>
        <v>0</v>
      </c>
      <c r="D41" s="329">
        <f t="shared" si="6"/>
        <v>0</v>
      </c>
      <c r="E41" s="1" t="s">
        <v>278</v>
      </c>
    </row>
    <row r="42" spans="2:5" ht="14.25" customHeight="1" x14ac:dyDescent="0.2">
      <c r="B42" s="328" t="s">
        <v>50</v>
      </c>
      <c r="C42" s="329">
        <v>0</v>
      </c>
      <c r="D42" s="329">
        <v>0</v>
      </c>
      <c r="E42" s="1" t="s">
        <v>279</v>
      </c>
    </row>
    <row r="43" spans="2:5" ht="14.25" customHeight="1" x14ac:dyDescent="0.2">
      <c r="B43" s="328" t="s">
        <v>52</v>
      </c>
      <c r="C43" s="329">
        <v>0</v>
      </c>
      <c r="D43" s="329">
        <v>0</v>
      </c>
      <c r="E43" s="1" t="s">
        <v>280</v>
      </c>
    </row>
    <row r="44" spans="2:5" ht="14.25" customHeight="1" x14ac:dyDescent="0.2">
      <c r="B44" s="328" t="s">
        <v>54</v>
      </c>
      <c r="C44" s="329">
        <v>0</v>
      </c>
      <c r="D44" s="329">
        <v>0</v>
      </c>
      <c r="E44" s="1" t="s">
        <v>281</v>
      </c>
    </row>
    <row r="45" spans="2:5" ht="14.25" customHeight="1" x14ac:dyDescent="0.2">
      <c r="B45" s="328" t="s">
        <v>57</v>
      </c>
      <c r="C45" s="329">
        <f>C2*C4*C25/SUM(C13:C25)</f>
        <v>0</v>
      </c>
      <c r="D45" s="329">
        <f>D2*D4*D25/SUM(D13:D25)</f>
        <v>0</v>
      </c>
      <c r="E45" s="1" t="s">
        <v>282</v>
      </c>
    </row>
    <row r="46" spans="2:5" ht="14.25" customHeight="1" x14ac:dyDescent="0.2">
      <c r="B46" s="332" t="s">
        <v>59</v>
      </c>
      <c r="C46" s="329">
        <f>C2*C4*C21/SUM(C13:C25)</f>
        <v>350237.65823851235</v>
      </c>
      <c r="D46" s="329">
        <f>D2*D4*D21/SUM(D13:D25)</f>
        <v>335644.4224785727</v>
      </c>
      <c r="E46" s="1" t="s">
        <v>283</v>
      </c>
    </row>
    <row r="47" spans="2:5" ht="14.25" customHeight="1" x14ac:dyDescent="0.2">
      <c r="B47" s="328" t="s">
        <v>61</v>
      </c>
      <c r="C47" s="329">
        <f>SUM(C30:C46)</f>
        <v>13168935.949768065</v>
      </c>
      <c r="D47" s="333">
        <f t="shared" ref="D47" si="7">SUM(D30:D46)</f>
        <v>12687359.169690048</v>
      </c>
      <c r="E47" s="1" t="s">
        <v>284</v>
      </c>
    </row>
    <row r="48" spans="2:5" ht="14.25" customHeight="1" x14ac:dyDescent="0.2">
      <c r="B48" s="328" t="s">
        <v>63</v>
      </c>
      <c r="C48" s="334">
        <f>C2*C4</f>
        <v>14009506.329540493</v>
      </c>
      <c r="D48" s="335">
        <f>D2*D4</f>
        <v>13425776.899142908</v>
      </c>
      <c r="E48" s="1" t="s">
        <v>285</v>
      </c>
    </row>
    <row r="49" spans="2:14" ht="14.25" customHeight="1" x14ac:dyDescent="0.2">
      <c r="B49" s="328" t="s">
        <v>65</v>
      </c>
      <c r="C49" s="329">
        <f t="shared" ref="C49:D49" si="8">C48-C47</f>
        <v>840570.37977242842</v>
      </c>
      <c r="D49" s="333">
        <f t="shared" si="8"/>
        <v>738417.72945285961</v>
      </c>
    </row>
    <row r="50" spans="2:14" ht="14.25" customHeight="1" x14ac:dyDescent="0.2">
      <c r="B50" s="336" t="s">
        <v>67</v>
      </c>
      <c r="C50" s="337">
        <f t="shared" ref="C50:D50" si="9">C49/C48</f>
        <v>5.9999999999999915E-2</v>
      </c>
      <c r="D50" s="338">
        <f t="shared" si="9"/>
        <v>5.4999999999999973E-2</v>
      </c>
    </row>
    <row r="51" spans="2:14" ht="14.25" customHeight="1" x14ac:dyDescent="0.2"/>
    <row r="52" spans="2:14" ht="14.25" customHeight="1" x14ac:dyDescent="0.2"/>
    <row r="53" spans="2:14" ht="14.25" customHeight="1" x14ac:dyDescent="0.2">
      <c r="B53" s="23" t="s">
        <v>508</v>
      </c>
      <c r="I53" s="23" t="s">
        <v>508</v>
      </c>
    </row>
    <row r="54" spans="2:14" ht="14.25" customHeight="1" x14ac:dyDescent="0.2">
      <c r="B54" s="33" t="s">
        <v>0</v>
      </c>
      <c r="C54" s="34" t="s">
        <v>1</v>
      </c>
      <c r="D54" s="35" t="s">
        <v>2</v>
      </c>
      <c r="E54" s="35" t="s">
        <v>3</v>
      </c>
      <c r="F54" s="35" t="s">
        <v>4</v>
      </c>
      <c r="G54" s="35" t="s">
        <v>5</v>
      </c>
      <c r="I54" s="33" t="s">
        <v>0</v>
      </c>
      <c r="J54" s="34" t="s">
        <v>1</v>
      </c>
      <c r="K54" s="35" t="s">
        <v>2</v>
      </c>
      <c r="L54" s="35" t="s">
        <v>3</v>
      </c>
      <c r="M54" s="35" t="s">
        <v>4</v>
      </c>
      <c r="N54" s="35" t="s">
        <v>5</v>
      </c>
    </row>
    <row r="55" spans="2:14" ht="14.25" customHeight="1" x14ac:dyDescent="0.2">
      <c r="B55" s="181" t="str">
        <f t="shared" ref="B55:C58" si="10">B2</f>
        <v>What is the population of the communities constituting this local economy? (Number of people)</v>
      </c>
      <c r="C55" s="324">
        <f t="shared" si="10"/>
        <v>86612.800000000003</v>
      </c>
      <c r="D55" s="181" t="s">
        <v>287</v>
      </c>
      <c r="E55" s="181">
        <v>0</v>
      </c>
      <c r="F55" s="181">
        <v>1000000</v>
      </c>
      <c r="G55" s="181">
        <v>1</v>
      </c>
      <c r="I55" s="181" t="str">
        <f>B2</f>
        <v>What is the population of the communities constituting this local economy? (Number of people)</v>
      </c>
      <c r="J55" s="323">
        <f>D2</f>
        <v>21653.200000000001</v>
      </c>
      <c r="K55" s="181" t="s">
        <v>286</v>
      </c>
      <c r="L55" s="181">
        <v>0</v>
      </c>
      <c r="M55" s="181">
        <v>1000000</v>
      </c>
      <c r="N55" s="181">
        <v>1</v>
      </c>
    </row>
    <row r="56" spans="2:14" ht="14.25" customHeight="1" x14ac:dyDescent="0.2">
      <c r="B56" s="181" t="str">
        <f t="shared" si="10"/>
        <v>How many households are in this local economy? (Number of households)</v>
      </c>
      <c r="C56" s="324">
        <f t="shared" si="10"/>
        <v>26908.799999999999</v>
      </c>
      <c r="D56" s="181" t="s">
        <v>289</v>
      </c>
      <c r="E56" s="181">
        <v>0</v>
      </c>
      <c r="F56" s="181">
        <v>1000000</v>
      </c>
      <c r="G56" s="181">
        <v>1</v>
      </c>
      <c r="I56" s="181" t="str">
        <f>B3</f>
        <v>How many households are in this local economy? (Number of households)</v>
      </c>
      <c r="J56" s="323">
        <f>D3</f>
        <v>6727.2</v>
      </c>
      <c r="K56" s="181" t="s">
        <v>288</v>
      </c>
      <c r="L56" s="181">
        <v>0</v>
      </c>
      <c r="M56" s="181">
        <v>1000000</v>
      </c>
      <c r="N56" s="181">
        <v>1</v>
      </c>
    </row>
    <row r="57" spans="2:14" ht="14.25" customHeight="1" x14ac:dyDescent="0.2">
      <c r="B57" s="181" t="str">
        <f t="shared" si="10"/>
        <v>About what is the average annual per-capita income of households in this region (US$)?</v>
      </c>
      <c r="C57" s="324">
        <f t="shared" si="10"/>
        <v>161.74868298381409</v>
      </c>
      <c r="D57" s="181" t="s">
        <v>291</v>
      </c>
      <c r="E57" s="181">
        <v>0</v>
      </c>
      <c r="F57" s="181">
        <v>1000000</v>
      </c>
      <c r="G57" s="181">
        <v>1</v>
      </c>
      <c r="I57" s="181" t="str">
        <f>B4</f>
        <v>About what is the average annual per-capita income of households in this region (US$)?</v>
      </c>
      <c r="J57" s="324">
        <f>D4</f>
        <v>620.03661810461767</v>
      </c>
      <c r="K57" s="181" t="s">
        <v>290</v>
      </c>
      <c r="L57" s="181">
        <v>0</v>
      </c>
      <c r="M57" s="181">
        <v>1000000</v>
      </c>
      <c r="N57" s="181">
        <v>1</v>
      </c>
    </row>
    <row r="58" spans="2:14" ht="14.25" customHeight="1" x14ac:dyDescent="0.2">
      <c r="B58" s="181" t="str">
        <f t="shared" si="10"/>
        <v>About what is the average annual government transfers (e.g., SCTs) to households in this region?</v>
      </c>
      <c r="C58" s="324">
        <f t="shared" si="10"/>
        <v>3.6393453671358169</v>
      </c>
      <c r="D58" s="181" t="s">
        <v>293</v>
      </c>
      <c r="E58" s="181">
        <v>0</v>
      </c>
      <c r="F58" s="181">
        <v>1000000</v>
      </c>
      <c r="G58" s="181">
        <v>1</v>
      </c>
      <c r="I58" s="181" t="str">
        <f>B5</f>
        <v>About what is the average annual government transfers (e.g., SCTs) to households in this region?</v>
      </c>
      <c r="J58" s="324">
        <f>D5</f>
        <v>15.500915452615441</v>
      </c>
      <c r="K58" s="181" t="s">
        <v>292</v>
      </c>
      <c r="L58" s="181">
        <v>0</v>
      </c>
      <c r="M58" s="181">
        <v>1000000</v>
      </c>
      <c r="N58" s="181">
        <v>1</v>
      </c>
    </row>
    <row r="59" spans="2:14" ht="14.25" customHeight="1" x14ac:dyDescent="0.2">
      <c r="B59" s="33" t="s">
        <v>0</v>
      </c>
      <c r="C59" s="34" t="s">
        <v>1</v>
      </c>
      <c r="D59" s="35" t="s">
        <v>2</v>
      </c>
      <c r="E59" s="35" t="s">
        <v>3</v>
      </c>
      <c r="F59" s="35" t="s">
        <v>4</v>
      </c>
      <c r="G59" s="35" t="s">
        <v>5</v>
      </c>
      <c r="I59" s="33" t="s">
        <v>0</v>
      </c>
      <c r="J59" s="34" t="s">
        <v>1</v>
      </c>
      <c r="K59" s="35" t="s">
        <v>2</v>
      </c>
      <c r="L59" s="35" t="s">
        <v>3</v>
      </c>
      <c r="M59" s="35" t="s">
        <v>4</v>
      </c>
      <c r="N59" s="35" t="s">
        <v>5</v>
      </c>
    </row>
    <row r="60" spans="2:14" ht="14.25" customHeight="1" x14ac:dyDescent="0.2">
      <c r="B60" s="181" t="str">
        <f t="shared" ref="B60:B66" si="11">B6</f>
        <v>About what % of household income comes from wages earned by male unskilled workers in the household?</v>
      </c>
      <c r="C60" s="181">
        <f t="shared" ref="C60:C65" si="12">C6*100</f>
        <v>22.5</v>
      </c>
      <c r="D60" s="181" t="s">
        <v>359</v>
      </c>
      <c r="E60" s="181">
        <v>0</v>
      </c>
      <c r="F60" s="181">
        <v>100</v>
      </c>
      <c r="G60" s="181">
        <v>0.01</v>
      </c>
      <c r="I60" s="181" t="str">
        <f>B60</f>
        <v>About what % of household income comes from wages earned by male unskilled workers in the household?</v>
      </c>
      <c r="J60" s="181">
        <f t="shared" ref="J60:J65" si="13">D6*100</f>
        <v>36</v>
      </c>
      <c r="K60" s="181" t="s">
        <v>363</v>
      </c>
      <c r="L60" s="181">
        <v>0</v>
      </c>
      <c r="M60" s="181">
        <v>100</v>
      </c>
      <c r="N60" s="181">
        <v>0.01</v>
      </c>
    </row>
    <row r="61" spans="2:14" ht="14.25" customHeight="1" x14ac:dyDescent="0.2">
      <c r="B61" s="181" t="str">
        <f t="shared" si="11"/>
        <v>About what % of household income comes from wages earned by male skilled workers in the household?</v>
      </c>
      <c r="C61" s="181">
        <f t="shared" si="12"/>
        <v>10</v>
      </c>
      <c r="D61" s="181" t="s">
        <v>360</v>
      </c>
      <c r="E61" s="181">
        <v>0</v>
      </c>
      <c r="F61" s="181">
        <v>100</v>
      </c>
      <c r="G61" s="181">
        <v>0.01</v>
      </c>
      <c r="I61" s="181" t="str">
        <f t="shared" ref="I61:I65" si="14">B61</f>
        <v>About what % of household income comes from wages earned by male skilled workers in the household?</v>
      </c>
      <c r="J61" s="181">
        <f t="shared" si="13"/>
        <v>9.5</v>
      </c>
      <c r="K61" s="181" t="s">
        <v>364</v>
      </c>
      <c r="L61" s="181">
        <v>0</v>
      </c>
      <c r="M61" s="181">
        <v>100</v>
      </c>
      <c r="N61" s="181">
        <v>0.01</v>
      </c>
    </row>
    <row r="62" spans="2:14" ht="14.25" customHeight="1" x14ac:dyDescent="0.2">
      <c r="B62" s="181" t="str">
        <f t="shared" si="11"/>
        <v>About what % of household income comes from wages earned by female unskilled workers in the household?</v>
      </c>
      <c r="C62" s="181">
        <f t="shared" si="12"/>
        <v>20.5</v>
      </c>
      <c r="D62" s="181" t="s">
        <v>361</v>
      </c>
      <c r="E62" s="181">
        <v>0</v>
      </c>
      <c r="F62" s="181">
        <v>100</v>
      </c>
      <c r="G62" s="181">
        <v>0.01</v>
      </c>
      <c r="I62" s="181" t="str">
        <f t="shared" si="14"/>
        <v>About what % of household income comes from wages earned by female unskilled workers in the household?</v>
      </c>
      <c r="J62" s="181">
        <f t="shared" si="13"/>
        <v>22.5</v>
      </c>
      <c r="K62" s="181" t="s">
        <v>365</v>
      </c>
      <c r="L62" s="181">
        <v>0</v>
      </c>
      <c r="M62" s="181">
        <v>100</v>
      </c>
      <c r="N62" s="181">
        <v>0.01</v>
      </c>
    </row>
    <row r="63" spans="2:14" ht="14.25" customHeight="1" x14ac:dyDescent="0.2">
      <c r="B63" s="181" t="str">
        <f t="shared" si="11"/>
        <v>About what % of household income comes from wages earned by female skilled workers in the household?</v>
      </c>
      <c r="C63" s="181">
        <f t="shared" si="12"/>
        <v>6.5</v>
      </c>
      <c r="D63" s="181" t="s">
        <v>362</v>
      </c>
      <c r="E63" s="181">
        <v>0</v>
      </c>
      <c r="F63" s="181">
        <v>100</v>
      </c>
      <c r="G63" s="181">
        <v>0.01</v>
      </c>
      <c r="I63" s="181" t="str">
        <f t="shared" si="14"/>
        <v>About what % of household income comes from wages earned by female skilled workers in the household?</v>
      </c>
      <c r="J63" s="181">
        <f t="shared" si="13"/>
        <v>8.5</v>
      </c>
      <c r="K63" s="181" t="s">
        <v>366</v>
      </c>
      <c r="L63" s="181">
        <v>0</v>
      </c>
      <c r="M63" s="181">
        <v>100</v>
      </c>
      <c r="N63" s="181">
        <v>0.01</v>
      </c>
    </row>
    <row r="64" spans="2:14" ht="14.25" customHeight="1" x14ac:dyDescent="0.2">
      <c r="B64" s="181" t="str">
        <f t="shared" si="11"/>
        <v>About what % of household incomes comes from profits from household-owned farms or businesses or renting property the household owns?</v>
      </c>
      <c r="C64" s="181">
        <f t="shared" si="12"/>
        <v>23</v>
      </c>
      <c r="D64" s="181" t="s">
        <v>295</v>
      </c>
      <c r="E64" s="181">
        <v>0</v>
      </c>
      <c r="F64" s="181">
        <v>100</v>
      </c>
      <c r="G64" s="181">
        <v>0.01</v>
      </c>
      <c r="I64" s="181" t="str">
        <f t="shared" si="14"/>
        <v>About what % of household incomes comes from profits from household-owned farms or businesses or renting property the household owns?</v>
      </c>
      <c r="J64" s="181">
        <f t="shared" si="13"/>
        <v>13.5</v>
      </c>
      <c r="K64" s="181" t="s">
        <v>294</v>
      </c>
      <c r="L64" s="181">
        <v>0</v>
      </c>
      <c r="M64" s="181">
        <v>100</v>
      </c>
      <c r="N64" s="181">
        <v>0.01</v>
      </c>
    </row>
    <row r="65" spans="2:14" ht="14.25" customHeight="1" x14ac:dyDescent="0.2">
      <c r="B65" s="181" t="str">
        <f t="shared" si="11"/>
        <v>About what % of household incomes comes from migrant remittances (domestic and foreign?</v>
      </c>
      <c r="C65" s="181">
        <f t="shared" si="12"/>
        <v>8.5</v>
      </c>
      <c r="D65" s="181" t="s">
        <v>297</v>
      </c>
      <c r="E65" s="181">
        <v>0</v>
      </c>
      <c r="F65" s="181">
        <v>100</v>
      </c>
      <c r="G65" s="181">
        <v>0.01</v>
      </c>
      <c r="I65" s="181" t="str">
        <f t="shared" si="14"/>
        <v>About what % of household incomes comes from migrant remittances (domestic and foreign?</v>
      </c>
      <c r="J65" s="181">
        <f t="shared" si="13"/>
        <v>3.5000000000000004</v>
      </c>
      <c r="K65" s="181" t="s">
        <v>296</v>
      </c>
      <c r="L65" s="181">
        <v>0</v>
      </c>
      <c r="M65" s="181">
        <v>100</v>
      </c>
      <c r="N65" s="181">
        <v>0.01</v>
      </c>
    </row>
    <row r="66" spans="2:14" ht="14.25" customHeight="1" x14ac:dyDescent="0.2">
      <c r="B66" s="61" t="str">
        <f t="shared" si="11"/>
        <v>About what percentage of households' spending each month is on…</v>
      </c>
      <c r="C66" s="1">
        <f>C12</f>
        <v>0</v>
      </c>
      <c r="I66" s="61" t="str">
        <f>B12</f>
        <v>About what percentage of households' spending each month is on…</v>
      </c>
      <c r="J66" s="1">
        <f>D12</f>
        <v>0</v>
      </c>
    </row>
    <row r="67" spans="2:14" ht="14.25" customHeight="1" x14ac:dyDescent="0.2">
      <c r="B67" s="33" t="s">
        <v>0</v>
      </c>
      <c r="C67" s="34" t="s">
        <v>1</v>
      </c>
      <c r="D67" s="35" t="s">
        <v>2</v>
      </c>
      <c r="E67" s="35" t="s">
        <v>3</v>
      </c>
      <c r="F67" s="35" t="s">
        <v>4</v>
      </c>
      <c r="G67" s="35" t="s">
        <v>5</v>
      </c>
      <c r="I67" s="33" t="s">
        <v>0</v>
      </c>
      <c r="J67" s="34" t="s">
        <v>1</v>
      </c>
      <c r="K67" s="35" t="s">
        <v>2</v>
      </c>
      <c r="L67" s="35" t="s">
        <v>3</v>
      </c>
      <c r="M67" s="35" t="s">
        <v>4</v>
      </c>
      <c r="N67" s="35" t="s">
        <v>5</v>
      </c>
    </row>
    <row r="68" spans="2:14" ht="14.25" customHeight="1" x14ac:dyDescent="0.2">
      <c r="B68" s="181" t="str">
        <f t="shared" ref="B68:B79" si="15">B13</f>
        <v>Food bought from Local grocery stores</v>
      </c>
      <c r="C68" s="181">
        <f t="shared" ref="C68:C79" si="16">C13*100</f>
        <v>21.5</v>
      </c>
      <c r="D68" s="181" t="s">
        <v>299</v>
      </c>
      <c r="E68" s="181">
        <v>0</v>
      </c>
      <c r="F68" s="181">
        <v>100</v>
      </c>
      <c r="G68" s="181">
        <v>0.01</v>
      </c>
      <c r="I68" s="181" t="str">
        <f t="shared" ref="I68:I79" si="17">B13</f>
        <v>Food bought from Local grocery stores</v>
      </c>
      <c r="J68" s="181">
        <f t="shared" ref="J68:J79" si="18">D13*100</f>
        <v>24</v>
      </c>
      <c r="K68" s="181" t="s">
        <v>298</v>
      </c>
      <c r="L68" s="181">
        <v>0</v>
      </c>
      <c r="M68" s="181">
        <v>100</v>
      </c>
      <c r="N68" s="181">
        <v>0.01</v>
      </c>
    </row>
    <row r="69" spans="2:14" ht="14.25" customHeight="1" x14ac:dyDescent="0.2">
      <c r="B69" s="181" t="str">
        <f t="shared" si="15"/>
        <v>Other goods from local grocery stores</v>
      </c>
      <c r="C69" s="181">
        <f t="shared" si="16"/>
        <v>0</v>
      </c>
      <c r="D69" s="181" t="s">
        <v>301</v>
      </c>
      <c r="E69" s="181">
        <v>0</v>
      </c>
      <c r="F69" s="181">
        <v>100</v>
      </c>
      <c r="G69" s="181">
        <v>0.01</v>
      </c>
      <c r="I69" s="181" t="str">
        <f t="shared" si="17"/>
        <v>Other goods from local grocery stores</v>
      </c>
      <c r="J69" s="181">
        <f t="shared" si="18"/>
        <v>0</v>
      </c>
      <c r="K69" s="181" t="s">
        <v>300</v>
      </c>
      <c r="L69" s="181">
        <v>0</v>
      </c>
      <c r="M69" s="181">
        <v>100</v>
      </c>
      <c r="N69" s="181">
        <v>0.01</v>
      </c>
    </row>
    <row r="70" spans="2:14" ht="14.25" customHeight="1" x14ac:dyDescent="0.2">
      <c r="B70" s="181" t="str">
        <f t="shared" si="15"/>
        <v>Food from Periodic markets</v>
      </c>
      <c r="C70" s="181">
        <f t="shared" si="16"/>
        <v>0</v>
      </c>
      <c r="D70" s="181" t="s">
        <v>303</v>
      </c>
      <c r="E70" s="181">
        <v>0</v>
      </c>
      <c r="F70" s="181">
        <v>100</v>
      </c>
      <c r="G70" s="181">
        <v>0.01</v>
      </c>
      <c r="I70" s="181" t="str">
        <f t="shared" si="17"/>
        <v>Food from Periodic markets</v>
      </c>
      <c r="J70" s="181">
        <f t="shared" si="18"/>
        <v>0</v>
      </c>
      <c r="K70" s="181" t="s">
        <v>302</v>
      </c>
      <c r="L70" s="181">
        <v>0</v>
      </c>
      <c r="M70" s="181">
        <v>100</v>
      </c>
      <c r="N70" s="181">
        <v>0.01</v>
      </c>
    </row>
    <row r="71" spans="2:14" ht="14.25" customHeight="1" x14ac:dyDescent="0.2">
      <c r="B71" s="181" t="str">
        <f t="shared" si="15"/>
        <v>Buying food direct from local farmers or your own farm</v>
      </c>
      <c r="C71" s="181">
        <f t="shared" si="16"/>
        <v>29.5</v>
      </c>
      <c r="D71" s="181" t="s">
        <v>305</v>
      </c>
      <c r="E71" s="181">
        <v>0</v>
      </c>
      <c r="F71" s="181">
        <v>100</v>
      </c>
      <c r="G71" s="181">
        <v>0.01</v>
      </c>
      <c r="I71" s="181" t="str">
        <f t="shared" si="17"/>
        <v>Buying food direct from local farmers or your own farm</v>
      </c>
      <c r="J71" s="181">
        <f t="shared" si="18"/>
        <v>20.5</v>
      </c>
      <c r="K71" s="181" t="s">
        <v>304</v>
      </c>
      <c r="L71" s="181">
        <v>0</v>
      </c>
      <c r="M71" s="181">
        <v>100</v>
      </c>
      <c r="N71" s="181">
        <v>0.01</v>
      </c>
    </row>
    <row r="72" spans="2:14" ht="14.25" customHeight="1" x14ac:dyDescent="0.2">
      <c r="B72" s="181" t="str">
        <f t="shared" si="15"/>
        <v>Buying local fish</v>
      </c>
      <c r="C72" s="181">
        <f t="shared" si="16"/>
        <v>11</v>
      </c>
      <c r="D72" s="181" t="s">
        <v>307</v>
      </c>
      <c r="E72" s="181">
        <v>0</v>
      </c>
      <c r="F72" s="181">
        <v>100</v>
      </c>
      <c r="G72" s="181">
        <v>0.01</v>
      </c>
      <c r="I72" s="181" t="str">
        <f t="shared" si="17"/>
        <v>Buying local fish</v>
      </c>
      <c r="J72" s="181">
        <f t="shared" si="18"/>
        <v>7.5</v>
      </c>
      <c r="K72" s="181" t="s">
        <v>306</v>
      </c>
      <c r="L72" s="181">
        <v>0</v>
      </c>
      <c r="M72" s="181">
        <v>100</v>
      </c>
      <c r="N72" s="181">
        <v>0.01</v>
      </c>
    </row>
    <row r="73" spans="2:14" ht="14.25" customHeight="1" x14ac:dyDescent="0.2">
      <c r="B73" s="181" t="str">
        <f t="shared" si="15"/>
        <v>Buying from local food processors, including neighbors who sell foods they prepare for sale</v>
      </c>
      <c r="C73" s="181">
        <f t="shared" si="16"/>
        <v>0</v>
      </c>
      <c r="D73" s="181" t="s">
        <v>309</v>
      </c>
      <c r="E73" s="181">
        <v>0</v>
      </c>
      <c r="F73" s="181">
        <v>100</v>
      </c>
      <c r="G73" s="181">
        <v>0.01</v>
      </c>
      <c r="I73" s="181" t="str">
        <f t="shared" si="17"/>
        <v>Buying from local food processors, including neighbors who sell foods they prepare for sale</v>
      </c>
      <c r="J73" s="181">
        <f t="shared" si="18"/>
        <v>0</v>
      </c>
      <c r="K73" s="181" t="s">
        <v>308</v>
      </c>
      <c r="L73" s="181">
        <v>0</v>
      </c>
      <c r="M73" s="181">
        <v>100</v>
      </c>
      <c r="N73" s="181">
        <v>0.01</v>
      </c>
    </row>
    <row r="74" spans="2:14" ht="14.25" customHeight="1" x14ac:dyDescent="0.2">
      <c r="B74" s="181" t="str">
        <f t="shared" si="15"/>
        <v>Buying food and drink at local restaurants (food and drink)</v>
      </c>
      <c r="C74" s="181">
        <f t="shared" si="16"/>
        <v>0</v>
      </c>
      <c r="D74" s="181" t="s">
        <v>311</v>
      </c>
      <c r="E74" s="181">
        <v>0</v>
      </c>
      <c r="F74" s="181">
        <v>100</v>
      </c>
      <c r="G74" s="181">
        <v>0.01</v>
      </c>
      <c r="I74" s="181" t="str">
        <f t="shared" si="17"/>
        <v>Buying food and drink at local restaurants (food and drink)</v>
      </c>
      <c r="J74" s="181">
        <f t="shared" si="18"/>
        <v>0</v>
      </c>
      <c r="K74" s="181" t="s">
        <v>310</v>
      </c>
      <c r="L74" s="181">
        <v>0</v>
      </c>
      <c r="M74" s="181">
        <v>100</v>
      </c>
      <c r="N74" s="181">
        <v>0.01</v>
      </c>
    </row>
    <row r="75" spans="2:14" ht="14.25" customHeight="1" x14ac:dyDescent="0.2">
      <c r="B75" s="181" t="str">
        <f t="shared" si="15"/>
        <v>Things besides food that are sold by people or businesses in your community, including services</v>
      </c>
      <c r="C75" s="181">
        <f t="shared" si="16"/>
        <v>10.5</v>
      </c>
      <c r="D75" s="181" t="s">
        <v>313</v>
      </c>
      <c r="E75" s="181">
        <v>0</v>
      </c>
      <c r="F75" s="181">
        <v>100</v>
      </c>
      <c r="G75" s="181">
        <v>0.01</v>
      </c>
      <c r="I75" s="181" t="str">
        <f t="shared" si="17"/>
        <v>Things besides food that are sold by people or businesses in your community, including services</v>
      </c>
      <c r="J75" s="181">
        <f t="shared" si="18"/>
        <v>12.5</v>
      </c>
      <c r="K75" s="181" t="s">
        <v>312</v>
      </c>
      <c r="L75" s="181">
        <v>0</v>
      </c>
      <c r="M75" s="181">
        <v>100</v>
      </c>
      <c r="N75" s="181">
        <v>0.01</v>
      </c>
    </row>
    <row r="76" spans="2:14" ht="14.25" customHeight="1" x14ac:dyDescent="0.2">
      <c r="B76" s="181" t="str">
        <f t="shared" si="15"/>
        <v>Things you buy from businesses, etc., in places outside your community</v>
      </c>
      <c r="C76" s="181">
        <f t="shared" si="16"/>
        <v>2.5</v>
      </c>
      <c r="D76" s="181" t="s">
        <v>315</v>
      </c>
      <c r="E76" s="181">
        <v>0</v>
      </c>
      <c r="F76" s="181">
        <v>100</v>
      </c>
      <c r="G76" s="181">
        <v>0.01</v>
      </c>
      <c r="I76" s="181" t="str">
        <f t="shared" si="17"/>
        <v>Things you buy from businesses, etc., in places outside your community</v>
      </c>
      <c r="J76" s="181">
        <f t="shared" si="18"/>
        <v>2.5</v>
      </c>
      <c r="K76" s="181" t="s">
        <v>314</v>
      </c>
      <c r="L76" s="181">
        <v>0</v>
      </c>
      <c r="M76" s="181">
        <v>100</v>
      </c>
      <c r="N76" s="181">
        <v>0.01</v>
      </c>
    </row>
    <row r="77" spans="2:14" ht="14.25" customHeight="1" x14ac:dyDescent="0.2">
      <c r="B77" s="181" t="str">
        <f t="shared" si="15"/>
        <v>Rent (if household rents its house; don't include business rentals here)</v>
      </c>
      <c r="C77" s="181">
        <f t="shared" si="16"/>
        <v>14.000000000000002</v>
      </c>
      <c r="D77" s="181" t="s">
        <v>317</v>
      </c>
      <c r="E77" s="181">
        <v>0</v>
      </c>
      <c r="F77" s="181">
        <v>100</v>
      </c>
      <c r="G77" s="181">
        <v>0.01</v>
      </c>
      <c r="I77" s="181" t="str">
        <f t="shared" si="17"/>
        <v>Rent (if household rents its house; don't include business rentals here)</v>
      </c>
      <c r="J77" s="181">
        <f t="shared" si="18"/>
        <v>19.5</v>
      </c>
      <c r="K77" s="181" t="s">
        <v>316</v>
      </c>
      <c r="L77" s="181">
        <v>0</v>
      </c>
      <c r="M77" s="181">
        <v>100</v>
      </c>
      <c r="N77" s="181">
        <v>0.01</v>
      </c>
    </row>
    <row r="78" spans="2:14" ht="14.25" customHeight="1" x14ac:dyDescent="0.2">
      <c r="B78" s="181" t="str">
        <f t="shared" si="15"/>
        <v>Tourism Products</v>
      </c>
      <c r="C78" s="181">
        <f t="shared" si="16"/>
        <v>5</v>
      </c>
      <c r="D78" s="181" t="s">
        <v>579</v>
      </c>
      <c r="E78" s="181">
        <v>0</v>
      </c>
      <c r="F78" s="181">
        <v>100</v>
      </c>
      <c r="G78" s="181">
        <v>0.01</v>
      </c>
      <c r="I78" s="181" t="str">
        <f t="shared" si="17"/>
        <v>Tourism Products</v>
      </c>
      <c r="J78" s="181">
        <f t="shared" si="18"/>
        <v>8</v>
      </c>
      <c r="K78" s="181" t="s">
        <v>582</v>
      </c>
      <c r="L78" s="181">
        <v>0</v>
      </c>
      <c r="M78" s="181">
        <v>100</v>
      </c>
      <c r="N78" s="181">
        <v>0.01</v>
      </c>
    </row>
    <row r="79" spans="2:14" ht="14.25" customHeight="1" x14ac:dyDescent="0.2">
      <c r="B79" s="181" t="str">
        <f t="shared" si="15"/>
        <v>Household local income tax payments</v>
      </c>
      <c r="C79" s="181">
        <f t="shared" si="16"/>
        <v>6</v>
      </c>
      <c r="D79" s="181" t="s">
        <v>580</v>
      </c>
      <c r="E79" s="181">
        <v>0</v>
      </c>
      <c r="F79" s="181">
        <v>100</v>
      </c>
      <c r="G79" s="181">
        <v>0.01</v>
      </c>
      <c r="I79" s="181" t="str">
        <f t="shared" si="17"/>
        <v>Household local income tax payments</v>
      </c>
      <c r="J79" s="181">
        <f t="shared" si="18"/>
        <v>5.5</v>
      </c>
      <c r="K79" s="181" t="s">
        <v>583</v>
      </c>
      <c r="L79" s="181">
        <v>0</v>
      </c>
      <c r="M79" s="181">
        <v>100</v>
      </c>
      <c r="N79" s="181">
        <v>0.01</v>
      </c>
    </row>
    <row r="80" spans="2:14" ht="14.25" customHeight="1" x14ac:dyDescent="0.2">
      <c r="B80" s="181" t="str">
        <f t="shared" ref="B80:B81" si="19">B25</f>
        <v>Household federal income tax payments</v>
      </c>
      <c r="C80" s="181">
        <f t="shared" ref="C80:C81" si="20">C25*100</f>
        <v>0</v>
      </c>
      <c r="D80" s="181" t="s">
        <v>581</v>
      </c>
      <c r="E80" s="181">
        <v>0</v>
      </c>
      <c r="F80" s="181">
        <v>100</v>
      </c>
      <c r="G80" s="181">
        <v>0.01</v>
      </c>
      <c r="I80" s="181" t="str">
        <f t="shared" ref="I80:I81" si="21">B25</f>
        <v>Household federal income tax payments</v>
      </c>
      <c r="J80" s="181">
        <f t="shared" ref="J80:J81" si="22">D25*100</f>
        <v>0</v>
      </c>
      <c r="K80" s="181" t="s">
        <v>584</v>
      </c>
      <c r="L80" s="181">
        <v>0</v>
      </c>
      <c r="M80" s="181">
        <v>100</v>
      </c>
      <c r="N80" s="181">
        <v>0.01</v>
      </c>
    </row>
    <row r="81" spans="2:11" ht="14.25" customHeight="1" x14ac:dyDescent="0.2">
      <c r="B81" s="1" t="str">
        <f t="shared" si="19"/>
        <v>Total (should equal 100%)</v>
      </c>
      <c r="C81" s="1">
        <f t="shared" si="20"/>
        <v>100</v>
      </c>
      <c r="I81" s="1" t="str">
        <f t="shared" si="21"/>
        <v>Total (should equal 100%)</v>
      </c>
      <c r="J81" s="1">
        <f t="shared" si="22"/>
        <v>100</v>
      </c>
    </row>
    <row r="82" spans="2:11" ht="14.25" customHeight="1" x14ac:dyDescent="0.2"/>
    <row r="83" spans="2:11" ht="14.25" customHeight="1" x14ac:dyDescent="0.2">
      <c r="K83" s="102"/>
    </row>
    <row r="84" spans="2:11" ht="14.25" customHeight="1" x14ac:dyDescent="0.2"/>
    <row r="85" spans="2:11" ht="14.25" customHeight="1" x14ac:dyDescent="0.2"/>
    <row r="86" spans="2:11" ht="14.25" customHeight="1" x14ac:dyDescent="0.2">
      <c r="D86" s="102"/>
    </row>
    <row r="87" spans="2:11" ht="14.25" customHeight="1" x14ac:dyDescent="0.2"/>
    <row r="88" spans="2:11" ht="14.25" customHeight="1" x14ac:dyDescent="0.2"/>
    <row r="89" spans="2:11" ht="14.25" customHeight="1" x14ac:dyDescent="0.2"/>
    <row r="90" spans="2:11" ht="14.25" customHeight="1" x14ac:dyDescent="0.2"/>
    <row r="91" spans="2:11" ht="14.25" customHeight="1" x14ac:dyDescent="0.2"/>
    <row r="92" spans="2:11" ht="14.25" customHeight="1" x14ac:dyDescent="0.2"/>
    <row r="93" spans="2:11" ht="14.25" customHeight="1" x14ac:dyDescent="0.2"/>
    <row r="94" spans="2:11" ht="14.25" customHeight="1" x14ac:dyDescent="0.2"/>
    <row r="95" spans="2:11" ht="14.25" customHeight="1" x14ac:dyDescent="0.2"/>
    <row r="96" spans="2:11" ht="14.25" customHeight="1" x14ac:dyDescent="0.2"/>
    <row r="97" ht="14.25" customHeight="1" x14ac:dyDescent="0.2"/>
    <row r="98" ht="14.25" customHeight="1" x14ac:dyDescent="0.2"/>
    <row r="99" ht="14.25" customHeight="1" x14ac:dyDescent="0.2"/>
    <row r="100" ht="14.25" customHeight="1" x14ac:dyDescent="0.2"/>
    <row r="101" ht="14.25" customHeight="1" x14ac:dyDescent="0.2"/>
    <row r="102" ht="14.25" customHeight="1" x14ac:dyDescent="0.2"/>
    <row r="103" ht="14.25" customHeight="1" x14ac:dyDescent="0.2"/>
    <row r="104" ht="14.25" customHeight="1" x14ac:dyDescent="0.2"/>
    <row r="105" ht="14.25" customHeight="1" x14ac:dyDescent="0.2"/>
    <row r="106" ht="14.25" customHeight="1" x14ac:dyDescent="0.2"/>
    <row r="107" ht="14.25" customHeight="1" x14ac:dyDescent="0.2"/>
    <row r="108" ht="14.25" customHeight="1" x14ac:dyDescent="0.2"/>
    <row r="109" ht="14.25" customHeight="1" x14ac:dyDescent="0.2"/>
    <row r="110" ht="14.25" customHeight="1" x14ac:dyDescent="0.2"/>
    <row r="111" ht="14.25" customHeight="1" x14ac:dyDescent="0.2"/>
    <row r="112" ht="14.25" customHeight="1" x14ac:dyDescent="0.2"/>
    <row r="113" ht="14.25" customHeight="1" x14ac:dyDescent="0.2"/>
    <row r="114" ht="14.25" customHeight="1" x14ac:dyDescent="0.2"/>
    <row r="115" ht="14.25" customHeight="1" x14ac:dyDescent="0.2"/>
    <row r="116" ht="14.25" customHeight="1" x14ac:dyDescent="0.2"/>
    <row r="117" ht="14.25" customHeight="1" x14ac:dyDescent="0.2"/>
    <row r="118" ht="14.25" customHeight="1" x14ac:dyDescent="0.2"/>
    <row r="119" ht="14.25" customHeight="1" x14ac:dyDescent="0.2"/>
    <row r="120" ht="14.25" customHeight="1" x14ac:dyDescent="0.2"/>
    <row r="121" ht="14.25" customHeight="1" x14ac:dyDescent="0.2"/>
    <row r="122" ht="14.25" customHeight="1" x14ac:dyDescent="0.2"/>
    <row r="123" ht="14.25" customHeight="1" x14ac:dyDescent="0.2"/>
    <row r="124" ht="14.25" customHeight="1" x14ac:dyDescent="0.2"/>
    <row r="125" ht="14.25" customHeight="1" x14ac:dyDescent="0.2"/>
    <row r="126" ht="14.25" customHeight="1" x14ac:dyDescent="0.2"/>
    <row r="127" ht="14.25" customHeight="1" x14ac:dyDescent="0.2"/>
    <row r="128" ht="14.25" customHeight="1" x14ac:dyDescent="0.2"/>
    <row r="129" ht="14.25" customHeight="1" x14ac:dyDescent="0.2"/>
    <row r="130" ht="14.25" customHeight="1" x14ac:dyDescent="0.2"/>
    <row r="131" ht="14.25" customHeight="1" x14ac:dyDescent="0.2"/>
    <row r="132" ht="14.25" customHeight="1" x14ac:dyDescent="0.2"/>
    <row r="133" ht="14.25" customHeight="1" x14ac:dyDescent="0.2"/>
    <row r="134" ht="14.25" customHeight="1" x14ac:dyDescent="0.2"/>
    <row r="135" ht="14.25" customHeight="1" x14ac:dyDescent="0.2"/>
    <row r="136" ht="14.25" customHeight="1" x14ac:dyDescent="0.2"/>
    <row r="137" ht="14.25" customHeight="1" x14ac:dyDescent="0.2"/>
    <row r="138" ht="14.25" customHeight="1" x14ac:dyDescent="0.2"/>
    <row r="139" ht="14.25" customHeight="1" x14ac:dyDescent="0.2"/>
    <row r="140" ht="14.25" customHeight="1" x14ac:dyDescent="0.2"/>
    <row r="141" ht="14.25" customHeight="1" x14ac:dyDescent="0.2"/>
    <row r="142" ht="14.25" customHeight="1" x14ac:dyDescent="0.2"/>
    <row r="143" ht="14.25" customHeight="1" x14ac:dyDescent="0.2"/>
    <row r="144" ht="14.25" customHeight="1" x14ac:dyDescent="0.2"/>
    <row r="145" ht="14.25" customHeight="1" x14ac:dyDescent="0.2"/>
    <row r="146" ht="14.25" customHeight="1" x14ac:dyDescent="0.2"/>
    <row r="147" ht="14.25" customHeight="1" x14ac:dyDescent="0.2"/>
    <row r="148" ht="14.25" customHeight="1" x14ac:dyDescent="0.2"/>
    <row r="149" ht="14.25" customHeight="1" x14ac:dyDescent="0.2"/>
    <row r="150" ht="14.25" customHeight="1" x14ac:dyDescent="0.2"/>
    <row r="151" ht="14.25" customHeight="1" x14ac:dyDescent="0.2"/>
    <row r="152" ht="14.25" customHeight="1" x14ac:dyDescent="0.2"/>
    <row r="153" ht="14.25" customHeight="1" x14ac:dyDescent="0.2"/>
    <row r="154" ht="14.25" customHeight="1" x14ac:dyDescent="0.2"/>
    <row r="155" ht="14.25" customHeight="1" x14ac:dyDescent="0.2"/>
    <row r="156" ht="14.25" customHeight="1" x14ac:dyDescent="0.2"/>
    <row r="157" ht="14.25" customHeight="1" x14ac:dyDescent="0.2"/>
    <row r="158" ht="14.25" customHeight="1" x14ac:dyDescent="0.2"/>
    <row r="159" ht="14.25" customHeight="1" x14ac:dyDescent="0.2"/>
    <row r="160" ht="14.25" customHeight="1" x14ac:dyDescent="0.2"/>
    <row r="161" ht="14.25" customHeight="1" x14ac:dyDescent="0.2"/>
    <row r="162" ht="14.25" customHeight="1" x14ac:dyDescent="0.2"/>
    <row r="163" ht="14.25" customHeight="1" x14ac:dyDescent="0.2"/>
    <row r="164" ht="14.25" customHeight="1" x14ac:dyDescent="0.2"/>
    <row r="165" ht="14.25" customHeight="1" x14ac:dyDescent="0.2"/>
    <row r="166" ht="14.25" customHeight="1" x14ac:dyDescent="0.2"/>
    <row r="167" ht="14.25" customHeight="1" x14ac:dyDescent="0.2"/>
    <row r="168" ht="14.25" customHeight="1" x14ac:dyDescent="0.2"/>
    <row r="169" ht="14.25" customHeight="1" x14ac:dyDescent="0.2"/>
    <row r="170" ht="14.25" customHeight="1" x14ac:dyDescent="0.2"/>
    <row r="171" ht="14.25" customHeight="1" x14ac:dyDescent="0.2"/>
    <row r="172" ht="14.25" customHeight="1" x14ac:dyDescent="0.2"/>
    <row r="173" ht="14.25" customHeight="1" x14ac:dyDescent="0.2"/>
    <row r="174" ht="14.25" customHeight="1" x14ac:dyDescent="0.2"/>
    <row r="175" ht="14.25" customHeight="1" x14ac:dyDescent="0.2"/>
    <row r="176" ht="14.25" customHeight="1" x14ac:dyDescent="0.2"/>
    <row r="177" ht="14.25" customHeight="1" x14ac:dyDescent="0.2"/>
    <row r="178" ht="14.25" customHeight="1" x14ac:dyDescent="0.2"/>
    <row r="179" ht="14.25" customHeight="1" x14ac:dyDescent="0.2"/>
    <row r="180" ht="14.25" customHeight="1" x14ac:dyDescent="0.2"/>
    <row r="181" ht="14.25" customHeight="1" x14ac:dyDescent="0.2"/>
    <row r="182" ht="14.25" customHeight="1" x14ac:dyDescent="0.2"/>
    <row r="183" ht="14.25" customHeight="1" x14ac:dyDescent="0.2"/>
    <row r="184" ht="14.25" customHeight="1" x14ac:dyDescent="0.2"/>
    <row r="185" ht="14.25" customHeight="1" x14ac:dyDescent="0.2"/>
    <row r="186" ht="14.25" customHeight="1" x14ac:dyDescent="0.2"/>
    <row r="187" ht="14.25" customHeight="1" x14ac:dyDescent="0.2"/>
    <row r="188" ht="14.25" customHeight="1" x14ac:dyDescent="0.2"/>
    <row r="189" ht="14.25" customHeight="1" x14ac:dyDescent="0.2"/>
    <row r="190" ht="14.25" customHeight="1" x14ac:dyDescent="0.2"/>
    <row r="191" ht="14.25" customHeight="1" x14ac:dyDescent="0.2"/>
    <row r="192" ht="14.25" customHeight="1" x14ac:dyDescent="0.2"/>
    <row r="193" ht="14.25" customHeight="1" x14ac:dyDescent="0.2"/>
    <row r="194" ht="14.25" customHeight="1" x14ac:dyDescent="0.2"/>
    <row r="195" ht="14.25" customHeight="1" x14ac:dyDescent="0.2"/>
    <row r="196" ht="14.25" customHeight="1" x14ac:dyDescent="0.2"/>
    <row r="197" ht="14.25" customHeight="1" x14ac:dyDescent="0.2"/>
    <row r="198" ht="14.25" customHeight="1" x14ac:dyDescent="0.2"/>
    <row r="199" ht="14.25" customHeight="1" x14ac:dyDescent="0.2"/>
    <row r="200" ht="14.25" customHeight="1" x14ac:dyDescent="0.2"/>
    <row r="201" ht="14.25" customHeight="1" x14ac:dyDescent="0.2"/>
    <row r="202" ht="14.25" customHeight="1" x14ac:dyDescent="0.2"/>
    <row r="203" ht="14.25" customHeight="1" x14ac:dyDescent="0.2"/>
    <row r="204" ht="14.25" customHeight="1" x14ac:dyDescent="0.2"/>
    <row r="205" ht="14.25" customHeight="1" x14ac:dyDescent="0.2"/>
    <row r="206" ht="14.25" customHeight="1" x14ac:dyDescent="0.2"/>
    <row r="207" ht="14.25" customHeight="1" x14ac:dyDescent="0.2"/>
    <row r="208" ht="14.25" customHeight="1" x14ac:dyDescent="0.2"/>
    <row r="209" ht="14.25" customHeight="1" x14ac:dyDescent="0.2"/>
    <row r="210" ht="14.25" customHeight="1" x14ac:dyDescent="0.2"/>
    <row r="211" ht="14.25" customHeight="1" x14ac:dyDescent="0.2"/>
    <row r="212" ht="14.25" customHeight="1" x14ac:dyDescent="0.2"/>
    <row r="213" ht="14.25" customHeight="1" x14ac:dyDescent="0.2"/>
    <row r="214" ht="14.25" customHeight="1" x14ac:dyDescent="0.2"/>
    <row r="215" ht="14.25" customHeight="1" x14ac:dyDescent="0.2"/>
    <row r="216" ht="14.25" customHeight="1" x14ac:dyDescent="0.2"/>
    <row r="217" ht="14.25" customHeight="1" x14ac:dyDescent="0.2"/>
    <row r="218" ht="14.25" customHeight="1" x14ac:dyDescent="0.2"/>
    <row r="219" ht="14.25" customHeight="1" x14ac:dyDescent="0.2"/>
    <row r="220" ht="14.25" customHeight="1" x14ac:dyDescent="0.2"/>
    <row r="221" ht="14.25" customHeight="1" x14ac:dyDescent="0.2"/>
    <row r="222" ht="14.25" customHeight="1" x14ac:dyDescent="0.2"/>
    <row r="223" ht="14.25" customHeight="1" x14ac:dyDescent="0.2"/>
    <row r="224" ht="14.25" customHeight="1" x14ac:dyDescent="0.2"/>
    <row r="225" ht="14.25" customHeight="1" x14ac:dyDescent="0.2"/>
    <row r="226" ht="14.25" customHeight="1" x14ac:dyDescent="0.2"/>
    <row r="227" ht="14.25" customHeight="1" x14ac:dyDescent="0.2"/>
    <row r="228" ht="14.25" customHeight="1" x14ac:dyDescent="0.2"/>
    <row r="229" ht="14.25" customHeight="1" x14ac:dyDescent="0.2"/>
    <row r="230" ht="14.25" customHeight="1" x14ac:dyDescent="0.2"/>
    <row r="231" ht="14.25" customHeight="1" x14ac:dyDescent="0.2"/>
    <row r="232" ht="14.25" customHeight="1" x14ac:dyDescent="0.2"/>
    <row r="233" ht="14.25" customHeight="1" x14ac:dyDescent="0.2"/>
    <row r="234" ht="14.25" customHeight="1" x14ac:dyDescent="0.2"/>
    <row r="235" ht="14.25" customHeight="1" x14ac:dyDescent="0.2"/>
    <row r="236" ht="14.25" customHeight="1" x14ac:dyDescent="0.2"/>
    <row r="237" ht="14.25" customHeight="1" x14ac:dyDescent="0.2"/>
    <row r="238" ht="14.25" customHeight="1" x14ac:dyDescent="0.2"/>
    <row r="239" ht="14.25" customHeight="1" x14ac:dyDescent="0.2"/>
    <row r="240" ht="14.25" customHeight="1" x14ac:dyDescent="0.2"/>
    <row r="241" ht="14.25" customHeight="1" x14ac:dyDescent="0.2"/>
    <row r="242" ht="14.25" customHeight="1" x14ac:dyDescent="0.2"/>
    <row r="243" ht="14.25" customHeight="1" x14ac:dyDescent="0.2"/>
    <row r="244" ht="14.25" customHeight="1" x14ac:dyDescent="0.2"/>
    <row r="245" ht="14.25" customHeight="1" x14ac:dyDescent="0.2"/>
    <row r="246" ht="14.25" customHeight="1" x14ac:dyDescent="0.2"/>
    <row r="247" ht="14.25" customHeight="1" x14ac:dyDescent="0.2"/>
    <row r="248" ht="14.25" customHeight="1" x14ac:dyDescent="0.2"/>
    <row r="249" ht="14.25" customHeight="1" x14ac:dyDescent="0.2"/>
    <row r="250" ht="14.25" customHeight="1" x14ac:dyDescent="0.2"/>
    <row r="251" ht="14.25" customHeight="1" x14ac:dyDescent="0.2"/>
    <row r="252" ht="14.25" customHeight="1" x14ac:dyDescent="0.2"/>
    <row r="253" ht="14.25" customHeight="1" x14ac:dyDescent="0.2"/>
    <row r="254" ht="14.25" customHeight="1" x14ac:dyDescent="0.2"/>
    <row r="255" ht="14.25" customHeight="1" x14ac:dyDescent="0.2"/>
    <row r="256" ht="14.25" customHeight="1" x14ac:dyDescent="0.2"/>
    <row r="257" ht="14.25" customHeight="1" x14ac:dyDescent="0.2"/>
    <row r="258" ht="14.25" customHeight="1" x14ac:dyDescent="0.2"/>
    <row r="259" ht="14.25" customHeight="1" x14ac:dyDescent="0.2"/>
    <row r="260" ht="14.25" customHeight="1" x14ac:dyDescent="0.2"/>
    <row r="261" ht="14.25" customHeight="1" x14ac:dyDescent="0.2"/>
    <row r="262" ht="14.25" customHeight="1" x14ac:dyDescent="0.2"/>
    <row r="263" ht="14.25" customHeight="1" x14ac:dyDescent="0.2"/>
    <row r="264" ht="14.25" customHeight="1" x14ac:dyDescent="0.2"/>
    <row r="265" ht="14.25" customHeight="1" x14ac:dyDescent="0.2"/>
    <row r="266" ht="14.25" customHeight="1" x14ac:dyDescent="0.2"/>
    <row r="267" ht="14.25" customHeight="1" x14ac:dyDescent="0.2"/>
    <row r="268" ht="14.25" customHeight="1" x14ac:dyDescent="0.2"/>
    <row r="269" ht="14.25" customHeight="1" x14ac:dyDescent="0.2"/>
    <row r="270" ht="14.25" customHeight="1" x14ac:dyDescent="0.2"/>
    <row r="271" ht="14.25" customHeight="1" x14ac:dyDescent="0.2"/>
    <row r="272" ht="14.25" customHeight="1" x14ac:dyDescent="0.2"/>
    <row r="273" ht="14.25" customHeight="1" x14ac:dyDescent="0.2"/>
    <row r="274" ht="14.25" customHeight="1" x14ac:dyDescent="0.2"/>
    <row r="275" ht="14.25" customHeight="1" x14ac:dyDescent="0.2"/>
    <row r="276" ht="14.25" customHeight="1" x14ac:dyDescent="0.2"/>
    <row r="277" ht="14.25" customHeight="1" x14ac:dyDescent="0.2"/>
    <row r="278" ht="14.25" customHeight="1" x14ac:dyDescent="0.2"/>
    <row r="279" ht="14.25" customHeight="1" x14ac:dyDescent="0.2"/>
    <row r="280" ht="14.25" customHeight="1" x14ac:dyDescent="0.2"/>
    <row r="281" ht="14.2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row r="1001" ht="15.75" customHeight="1" x14ac:dyDescent="0.2"/>
    <row r="1002" ht="15.75" customHeight="1" x14ac:dyDescent="0.2"/>
    <row r="1003" ht="15.75" customHeight="1" x14ac:dyDescent="0.2"/>
    <row r="1004" ht="15.75" customHeight="1" x14ac:dyDescent="0.2"/>
    <row r="1005" ht="15.75" customHeight="1" x14ac:dyDescent="0.2"/>
    <row r="1006" ht="15.75" customHeight="1" x14ac:dyDescent="0.2"/>
    <row r="1007" ht="15.75" customHeight="1" x14ac:dyDescent="0.2"/>
    <row r="1008" ht="15.75" customHeight="1" x14ac:dyDescent="0.2"/>
    <row r="1009" ht="15.75" customHeight="1" x14ac:dyDescent="0.2"/>
    <row r="1010" ht="15.75" customHeight="1" x14ac:dyDescent="0.2"/>
    <row r="1011" ht="15.75" customHeight="1" x14ac:dyDescent="0.2"/>
    <row r="1012" ht="15.75" customHeight="1" x14ac:dyDescent="0.2"/>
    <row r="1013" ht="15.75" customHeight="1" x14ac:dyDescent="0.2"/>
  </sheetData>
  <mergeCells count="4">
    <mergeCell ref="A13:A25"/>
    <mergeCell ref="E6:E11"/>
    <mergeCell ref="A6:A11"/>
    <mergeCell ref="E13:E25"/>
  </mergeCells>
  <pageMargins left="0.7" right="0.7" top="0.75" bottom="0.75" header="0" footer="0"/>
  <pageSetup orientation="portrai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AF927"/>
  <sheetViews>
    <sheetView zoomScale="115" workbookViewId="0">
      <pane xSplit="1" ySplit="2" topLeftCell="B3" activePane="bottomRight" state="frozen"/>
      <selection pane="topRight" activeCell="B1" sqref="B1"/>
      <selection pane="bottomLeft" activeCell="A3" sqref="A3"/>
      <selection pane="bottomRight" activeCell="A15" sqref="A15:XFD15"/>
    </sheetView>
  </sheetViews>
  <sheetFormatPr baseColWidth="10" defaultColWidth="14.5" defaultRowHeight="15" customHeight="1" x14ac:dyDescent="0.2"/>
  <cols>
    <col min="1" max="1" width="15.5" customWidth="1"/>
    <col min="2" max="5" width="11.33203125" customWidth="1"/>
    <col min="6" max="10" width="10.83203125" customWidth="1"/>
    <col min="11" max="12" width="11.1640625" customWidth="1"/>
    <col min="13" max="14" width="10.83203125" customWidth="1"/>
    <col min="15" max="15" width="12.1640625" customWidth="1"/>
    <col min="16" max="18" width="10.83203125" customWidth="1"/>
    <col min="19" max="19" width="13.83203125" customWidth="1"/>
    <col min="20" max="20" width="14.5" customWidth="1"/>
    <col min="21" max="21" width="14.33203125" customWidth="1"/>
    <col min="22" max="22" width="10.5" customWidth="1"/>
    <col min="23" max="23" width="96.33203125" customWidth="1"/>
    <col min="24" max="32" width="8.5" customWidth="1"/>
  </cols>
  <sheetData>
    <row r="1" spans="1:32" ht="14.25" customHeight="1" x14ac:dyDescent="0.2">
      <c r="A1" s="63" t="s">
        <v>328</v>
      </c>
      <c r="B1" s="59"/>
      <c r="C1" s="59"/>
      <c r="D1" s="59"/>
      <c r="E1" s="59"/>
      <c r="F1" s="59"/>
      <c r="G1" s="59"/>
      <c r="H1" s="59"/>
      <c r="I1" s="59"/>
      <c r="J1" s="59"/>
      <c r="K1" s="59"/>
      <c r="L1" s="59"/>
      <c r="M1" s="59"/>
      <c r="N1" s="59"/>
      <c r="O1" s="59"/>
      <c r="P1" s="59"/>
      <c r="Q1" s="59"/>
      <c r="R1" s="59"/>
      <c r="S1" s="59"/>
      <c r="T1" s="59"/>
      <c r="U1" s="59"/>
      <c r="V1" s="59"/>
      <c r="W1" s="59"/>
      <c r="X1" s="59"/>
      <c r="Y1" s="59"/>
      <c r="Z1" s="59"/>
      <c r="AA1" s="59"/>
      <c r="AB1" s="59"/>
      <c r="AC1" s="59"/>
      <c r="AD1" s="59"/>
      <c r="AE1" s="59"/>
      <c r="AF1" s="59"/>
    </row>
    <row r="2" spans="1:32" ht="14.25" customHeight="1" x14ac:dyDescent="0.2">
      <c r="A2" s="64"/>
      <c r="B2" s="65" t="s">
        <v>30</v>
      </c>
      <c r="C2" s="65" t="s">
        <v>32</v>
      </c>
      <c r="D2" s="65" t="s">
        <v>34</v>
      </c>
      <c r="E2" s="65" t="s">
        <v>36</v>
      </c>
      <c r="F2" s="13" t="str">
        <f>Households!G6</f>
        <v>L-MUSK</v>
      </c>
      <c r="G2" s="13" t="str">
        <f>Households!H6</f>
        <v>L-MSK</v>
      </c>
      <c r="H2" s="13" t="str">
        <f>Households!I6</f>
        <v>L-FUSK</v>
      </c>
      <c r="I2" s="13" t="str">
        <f>Households!J6</f>
        <v>L-FSK</v>
      </c>
      <c r="J2" s="65" t="s">
        <v>43</v>
      </c>
      <c r="K2" s="65" t="s">
        <v>45</v>
      </c>
      <c r="L2" s="65" t="s">
        <v>47</v>
      </c>
      <c r="M2" s="65" t="s">
        <v>48</v>
      </c>
      <c r="N2" s="65" t="s">
        <v>50</v>
      </c>
      <c r="O2" s="65" t="s">
        <v>52</v>
      </c>
      <c r="P2" s="65" t="s">
        <v>54</v>
      </c>
      <c r="Q2" s="65" t="s">
        <v>329</v>
      </c>
      <c r="R2" s="77" t="s">
        <v>551</v>
      </c>
      <c r="S2" s="65" t="s">
        <v>57</v>
      </c>
      <c r="T2" s="66" t="s">
        <v>59</v>
      </c>
      <c r="U2" s="67" t="s">
        <v>181</v>
      </c>
      <c r="V2" s="68" t="s">
        <v>330</v>
      </c>
      <c r="W2" s="68" t="s">
        <v>331</v>
      </c>
      <c r="X2" s="59"/>
      <c r="Y2" s="59"/>
      <c r="Z2" s="59"/>
      <c r="AA2" s="59"/>
      <c r="AB2" s="59"/>
      <c r="AC2" s="59"/>
      <c r="AD2" s="59"/>
      <c r="AE2" s="59"/>
      <c r="AF2" s="59"/>
    </row>
    <row r="3" spans="1:32" ht="14.25" customHeight="1" x14ac:dyDescent="0.2">
      <c r="A3" s="69" t="s">
        <v>30</v>
      </c>
      <c r="B3" s="70">
        <f>Ag!C26</f>
        <v>1057856.7849926036</v>
      </c>
      <c r="C3" s="70">
        <f>Tourism!C26</f>
        <v>6155.4437688888893</v>
      </c>
      <c r="D3" s="70">
        <f>Nonag!C26</f>
        <v>395322.90694638464</v>
      </c>
      <c r="E3" s="70">
        <f>Fishing!C28</f>
        <v>53902.884851310781</v>
      </c>
      <c r="F3" s="70">
        <v>0</v>
      </c>
      <c r="G3" s="70"/>
      <c r="H3" s="70"/>
      <c r="I3" s="70"/>
      <c r="J3" s="70">
        <v>0</v>
      </c>
      <c r="K3" s="71">
        <f>Households!C30</f>
        <v>4132804.367214445</v>
      </c>
      <c r="L3" s="71">
        <f>Households!D30</f>
        <v>2752284.2643242958</v>
      </c>
      <c r="M3" s="72">
        <f>Restaurants!C27</f>
        <v>29299.366040000001</v>
      </c>
      <c r="N3" s="72">
        <f>Lodges!C27</f>
        <v>227879.91107304633</v>
      </c>
      <c r="O3" s="72">
        <f>Tourists!C25</f>
        <v>0</v>
      </c>
      <c r="P3" s="72">
        <f>NatParkPA!C27</f>
        <v>0</v>
      </c>
      <c r="Q3" s="72">
        <f>ComRevSh!C25</f>
        <v>0</v>
      </c>
      <c r="R3" s="72">
        <f>Localgov!C25</f>
        <v>0</v>
      </c>
      <c r="S3" s="72">
        <v>0</v>
      </c>
      <c r="T3" s="73"/>
      <c r="U3" s="70">
        <f t="shared" ref="U3:U21" si="0">SUM(B3:T3)</f>
        <v>8655505.9292109758</v>
      </c>
      <c r="V3" s="52">
        <f>U3/B22</f>
        <v>0.62392718371286682</v>
      </c>
      <c r="W3" s="52"/>
      <c r="X3" s="59"/>
      <c r="Y3" s="59"/>
      <c r="Z3" s="59"/>
      <c r="AA3" s="59"/>
      <c r="AB3" s="59"/>
      <c r="AC3" s="59"/>
      <c r="AD3" s="59"/>
      <c r="AE3" s="59"/>
      <c r="AF3" s="59"/>
    </row>
    <row r="4" spans="1:32" ht="14.25" customHeight="1" x14ac:dyDescent="0.2">
      <c r="A4" s="69" t="s">
        <v>32</v>
      </c>
      <c r="B4" s="70"/>
      <c r="C4" s="70">
        <f>Tourism!C27</f>
        <v>0</v>
      </c>
      <c r="D4" s="70"/>
      <c r="E4" s="70"/>
      <c r="F4" s="70"/>
      <c r="G4" s="70"/>
      <c r="H4" s="70"/>
      <c r="I4" s="70"/>
      <c r="J4" s="70"/>
      <c r="K4" s="71"/>
      <c r="L4" s="71"/>
      <c r="M4" s="72"/>
      <c r="N4" s="72"/>
      <c r="O4" s="72">
        <f>Tourists!C26</f>
        <v>1523960</v>
      </c>
      <c r="P4" s="72">
        <f>NatParkPA!C28</f>
        <v>0</v>
      </c>
      <c r="Q4" s="72">
        <f>ComRevSh!C26</f>
        <v>0</v>
      </c>
      <c r="R4" s="72">
        <f>Localgov!C26</f>
        <v>0</v>
      </c>
      <c r="S4" s="72"/>
      <c r="T4" s="72"/>
      <c r="U4" s="70">
        <f t="shared" si="0"/>
        <v>1523960</v>
      </c>
      <c r="V4" s="52">
        <f>U4/C22</f>
        <v>0.99999999999999989</v>
      </c>
      <c r="W4" s="52"/>
      <c r="X4" s="59"/>
      <c r="Y4" s="59"/>
      <c r="Z4" s="59"/>
      <c r="AA4" s="59"/>
      <c r="AB4" s="59"/>
      <c r="AC4" s="59"/>
      <c r="AD4" s="59"/>
      <c r="AE4" s="59"/>
      <c r="AF4" s="59"/>
    </row>
    <row r="5" spans="1:32" ht="14.25" customHeight="1" x14ac:dyDescent="0.2">
      <c r="A5" s="69" t="s">
        <v>34</v>
      </c>
      <c r="B5" s="70">
        <f>Ag!C28</f>
        <v>5666341.7889207778</v>
      </c>
      <c r="C5" s="70">
        <f>Tourism!C28</f>
        <v>452425.11701333337</v>
      </c>
      <c r="D5" s="70">
        <f>Nonag!C28</f>
        <v>3471966.4001378124</v>
      </c>
      <c r="E5" s="70">
        <f>Fishing!C30</f>
        <v>684883.71340488992</v>
      </c>
      <c r="F5" s="70">
        <v>0</v>
      </c>
      <c r="G5" s="70"/>
      <c r="H5" s="70"/>
      <c r="I5" s="70"/>
      <c r="J5" s="70">
        <v>0</v>
      </c>
      <c r="K5" s="71">
        <f>Households!C32</f>
        <v>4483042.0254529575</v>
      </c>
      <c r="L5" s="71">
        <f>Households!D32</f>
        <v>4900408.5681871613</v>
      </c>
      <c r="M5" s="72">
        <f>Restaurants!C29</f>
        <v>102396.75348000003</v>
      </c>
      <c r="N5" s="72">
        <f>Lodges!C29</f>
        <v>1505414.6888059587</v>
      </c>
      <c r="O5" s="72">
        <f>Tourists!C27</f>
        <v>312480</v>
      </c>
      <c r="P5" s="72">
        <f>NatParkPA!C29</f>
        <v>228909.66511716411</v>
      </c>
      <c r="Q5" s="72">
        <f>ComRevSh!C27</f>
        <v>10182.304244779674</v>
      </c>
      <c r="R5" s="72">
        <f>Localgov!C27</f>
        <v>432213.60339685268</v>
      </c>
      <c r="S5" s="72">
        <v>0</v>
      </c>
      <c r="T5" s="72">
        <v>0</v>
      </c>
      <c r="U5" s="70">
        <f t="shared" si="0"/>
        <v>22250664.628161687</v>
      </c>
      <c r="V5" s="52">
        <f>U5/D22</f>
        <v>1.4027168917537913</v>
      </c>
      <c r="W5" s="52"/>
      <c r="X5" s="59"/>
      <c r="Y5" s="59"/>
      <c r="Z5" s="59"/>
      <c r="AA5" s="59"/>
      <c r="AB5" s="59"/>
      <c r="AC5" s="59"/>
      <c r="AD5" s="59"/>
      <c r="AE5" s="59"/>
      <c r="AF5" s="59"/>
    </row>
    <row r="6" spans="1:32" ht="14.25" customHeight="1" x14ac:dyDescent="0.2">
      <c r="A6" s="69" t="s">
        <v>36</v>
      </c>
      <c r="B6" s="70">
        <f>Ag!C29</f>
        <v>0</v>
      </c>
      <c r="C6" s="70">
        <f>Tourism!C29</f>
        <v>6155.4437688888893</v>
      </c>
      <c r="D6" s="70">
        <f>Nonag!C29</f>
        <v>0</v>
      </c>
      <c r="E6" s="70">
        <f>Fishing!C31</f>
        <v>469272.17399964679</v>
      </c>
      <c r="F6" s="70"/>
      <c r="G6" s="70"/>
      <c r="H6" s="70"/>
      <c r="I6" s="70"/>
      <c r="J6" s="70"/>
      <c r="K6" s="71">
        <f>Households!C33</f>
        <v>1541045.6962494543</v>
      </c>
      <c r="L6" s="71">
        <f>Households!D33</f>
        <v>1006933.2674357181</v>
      </c>
      <c r="M6" s="72">
        <f>Restaurants!C30</f>
        <v>22050.038360000006</v>
      </c>
      <c r="N6" s="72">
        <f>Lodges!C30</f>
        <v>63327.407573387194</v>
      </c>
      <c r="O6" s="72">
        <f>Tourists!C28</f>
        <v>0</v>
      </c>
      <c r="P6" s="72">
        <f>NatParkPA!C30</f>
        <v>0</v>
      </c>
      <c r="Q6" s="72">
        <f>ComRevSh!C28</f>
        <v>0</v>
      </c>
      <c r="R6" s="72">
        <f>Localgov!C28</f>
        <v>0</v>
      </c>
      <c r="S6" s="72">
        <v>0</v>
      </c>
      <c r="T6" s="72"/>
      <c r="U6" s="70">
        <f t="shared" si="0"/>
        <v>3108784.0273870951</v>
      </c>
      <c r="V6" s="52">
        <f>U6/E22</f>
        <v>0.80798621516332036</v>
      </c>
      <c r="W6" s="52"/>
      <c r="X6" s="59"/>
      <c r="Y6" s="59"/>
      <c r="Z6" s="59"/>
      <c r="AA6" s="59"/>
      <c r="AB6" s="59"/>
      <c r="AC6" s="59"/>
      <c r="AD6" s="59"/>
      <c r="AE6" s="59"/>
      <c r="AF6" s="59"/>
    </row>
    <row r="7" spans="1:32" ht="14.25" customHeight="1" x14ac:dyDescent="0.2">
      <c r="A7" s="13" t="s">
        <v>38</v>
      </c>
      <c r="B7" s="70">
        <f>Ag!C30</f>
        <v>2220451.8655290292</v>
      </c>
      <c r="C7" s="70">
        <f>Tourism!C30</f>
        <v>46678.781914074068</v>
      </c>
      <c r="D7" s="70">
        <f>Nonag!C30</f>
        <v>1615667.5327373976</v>
      </c>
      <c r="E7" s="70">
        <f>Fishing!C32</f>
        <v>1046350.1177019151</v>
      </c>
      <c r="F7" s="70">
        <v>0</v>
      </c>
      <c r="G7" s="70"/>
      <c r="H7" s="70"/>
      <c r="I7" s="70"/>
      <c r="J7" s="70">
        <v>0</v>
      </c>
      <c r="K7" s="71">
        <f>Households!C34</f>
        <v>0</v>
      </c>
      <c r="L7" s="71">
        <f>Households!D34</f>
        <v>0</v>
      </c>
      <c r="M7" s="72">
        <f>Restaurants!C31</f>
        <v>16310.987280000003</v>
      </c>
      <c r="N7" s="72">
        <f>Lodges!C31</f>
        <v>350791.14532224589</v>
      </c>
      <c r="O7" s="72">
        <f>Tourists!C29</f>
        <v>0</v>
      </c>
      <c r="P7" s="72">
        <f>NatParkPA!C31</f>
        <v>0</v>
      </c>
      <c r="Q7" s="72">
        <f>ComRevSh!C29</f>
        <v>290.92297842227634</v>
      </c>
      <c r="R7" s="72">
        <f>Localgov!C29</f>
        <v>22164.800174197575</v>
      </c>
      <c r="S7" s="72">
        <v>0</v>
      </c>
      <c r="T7" s="72">
        <v>0</v>
      </c>
      <c r="U7" s="70">
        <f t="shared" si="0"/>
        <v>5318706.1536372807</v>
      </c>
      <c r="V7" s="52">
        <f>U7/F22</f>
        <v>1</v>
      </c>
      <c r="W7" s="493" t="s">
        <v>332</v>
      </c>
      <c r="X7" s="59"/>
      <c r="Y7" s="59"/>
      <c r="Z7" s="59"/>
      <c r="AA7" s="59"/>
      <c r="AB7" s="59"/>
      <c r="AC7" s="59"/>
      <c r="AD7" s="59"/>
      <c r="AE7" s="59"/>
      <c r="AF7" s="59"/>
    </row>
    <row r="8" spans="1:32" ht="14.25" customHeight="1" x14ac:dyDescent="0.2">
      <c r="A8" s="13" t="s">
        <v>41</v>
      </c>
      <c r="B8" s="70">
        <f>Ag!C31</f>
        <v>83790.636435057706</v>
      </c>
      <c r="C8" s="70">
        <f>Tourism!C31</f>
        <v>66068.429786074077</v>
      </c>
      <c r="D8" s="70">
        <f>Nonag!C31</f>
        <v>687518.09903719055</v>
      </c>
      <c r="E8" s="70">
        <f>Fishing!C33</f>
        <v>88781.222108041271</v>
      </c>
      <c r="F8" s="70"/>
      <c r="G8" s="70"/>
      <c r="H8" s="70"/>
      <c r="I8" s="70"/>
      <c r="J8" s="70"/>
      <c r="K8" s="71"/>
      <c r="L8" s="71"/>
      <c r="M8" s="72">
        <f>Restaurants!C32</f>
        <v>5739.0510800000011</v>
      </c>
      <c r="N8" s="72">
        <f>Lodges!C32</f>
        <v>404369.15307012259</v>
      </c>
      <c r="O8" s="72"/>
      <c r="P8" s="72">
        <f>NatParkPA!C32</f>
        <v>59461.27807330931</v>
      </c>
      <c r="Q8" s="72">
        <f>ComRevSh!C30</f>
        <v>290.92297842227634</v>
      </c>
      <c r="R8" s="72">
        <f>Localgov!C30</f>
        <v>121906.40095808666</v>
      </c>
      <c r="S8" s="72"/>
      <c r="T8" s="72"/>
      <c r="U8" s="70">
        <f t="shared" si="0"/>
        <v>1517925.1935263046</v>
      </c>
      <c r="V8" s="52">
        <f>U8/G22</f>
        <v>0.99999999999999989</v>
      </c>
      <c r="W8" s="485"/>
      <c r="X8" s="59"/>
      <c r="Y8" s="59"/>
      <c r="Z8" s="59"/>
      <c r="AA8" s="59"/>
      <c r="AB8" s="59"/>
      <c r="AC8" s="59"/>
      <c r="AD8" s="59"/>
      <c r="AE8" s="59"/>
      <c r="AF8" s="59"/>
    </row>
    <row r="9" spans="1:32" ht="14.25" customHeight="1" x14ac:dyDescent="0.2">
      <c r="A9" s="13" t="s">
        <v>40</v>
      </c>
      <c r="B9" s="70">
        <f>Ag!C32</f>
        <v>230424.25019640874</v>
      </c>
      <c r="C9" s="70">
        <f>Tourism!C32</f>
        <v>54578.268084148149</v>
      </c>
      <c r="D9" s="70">
        <f>Nonag!C32</f>
        <v>309383.14456673578</v>
      </c>
      <c r="E9" s="70">
        <f>Fishing!C34</f>
        <v>0</v>
      </c>
      <c r="F9" s="70"/>
      <c r="G9" s="70"/>
      <c r="H9" s="70"/>
      <c r="I9" s="70"/>
      <c r="J9" s="70"/>
      <c r="K9" s="71"/>
      <c r="L9" s="71"/>
      <c r="M9" s="72">
        <f>Restaurants!C33</f>
        <v>42589.800120000007</v>
      </c>
      <c r="N9" s="72">
        <f>Lodges!C33</f>
        <v>489200.99867092713</v>
      </c>
      <c r="O9" s="72"/>
      <c r="P9" s="72">
        <f>NatParkPA!C33</f>
        <v>0</v>
      </c>
      <c r="Q9" s="72">
        <f>ComRevSh!C31</f>
        <v>290.92297842227634</v>
      </c>
      <c r="R9" s="72">
        <f>Localgov!C31</f>
        <v>11082.400087098787</v>
      </c>
      <c r="S9" s="72"/>
      <c r="T9" s="72"/>
      <c r="U9" s="70">
        <f t="shared" si="0"/>
        <v>1137549.7847037409</v>
      </c>
      <c r="V9" s="52">
        <f>U9/H22</f>
        <v>1</v>
      </c>
      <c r="W9" s="485"/>
      <c r="X9" s="59"/>
      <c r="Y9" s="59"/>
      <c r="Z9" s="59"/>
      <c r="AA9" s="59"/>
      <c r="AB9" s="59"/>
      <c r="AC9" s="59"/>
      <c r="AD9" s="59"/>
      <c r="AE9" s="59"/>
      <c r="AF9" s="59"/>
    </row>
    <row r="10" spans="1:32" ht="14.25" customHeight="1" x14ac:dyDescent="0.2">
      <c r="A10" s="13" t="s">
        <v>42</v>
      </c>
      <c r="B10" s="70">
        <f>Ag!C33</f>
        <v>10473.829554382213</v>
      </c>
      <c r="C10" s="70">
        <f>Tourism!C33</f>
        <v>16517.107446518519</v>
      </c>
      <c r="D10" s="70">
        <f>Nonag!C33</f>
        <v>1907862.7248282041</v>
      </c>
      <c r="E10" s="70">
        <f>Fishing!C35</f>
        <v>0</v>
      </c>
      <c r="F10" s="70"/>
      <c r="G10" s="70"/>
      <c r="H10" s="70"/>
      <c r="I10" s="70"/>
      <c r="J10" s="70"/>
      <c r="K10" s="71"/>
      <c r="L10" s="71"/>
      <c r="M10" s="72">
        <f>Restaurants!C34</f>
        <v>5436.9957600000016</v>
      </c>
      <c r="N10" s="72">
        <f>Lodges!C34</f>
        <v>175817.92182129767</v>
      </c>
      <c r="O10" s="72"/>
      <c r="P10" s="72">
        <f>NatParkPA!C34</f>
        <v>45277.118748544162</v>
      </c>
      <c r="Q10" s="72">
        <f>ComRevSh!C32</f>
        <v>290.92297842227634</v>
      </c>
      <c r="R10" s="72">
        <f>Localgov!C32</f>
        <v>177318.4013935806</v>
      </c>
      <c r="S10" s="72"/>
      <c r="T10" s="72"/>
      <c r="U10" s="70">
        <f t="shared" si="0"/>
        <v>2338995.0225309497</v>
      </c>
      <c r="V10" s="52">
        <f>U10/I22</f>
        <v>1</v>
      </c>
      <c r="W10" s="485"/>
      <c r="X10" s="59"/>
      <c r="Y10" s="59"/>
      <c r="Z10" s="59"/>
      <c r="AA10" s="59"/>
      <c r="AB10" s="59"/>
      <c r="AC10" s="59"/>
      <c r="AD10" s="59"/>
      <c r="AE10" s="59"/>
      <c r="AF10" s="59"/>
    </row>
    <row r="11" spans="1:32" ht="14.25" customHeight="1" x14ac:dyDescent="0.2">
      <c r="A11" s="69" t="s">
        <v>43</v>
      </c>
      <c r="B11" s="70">
        <f>Ag!C34</f>
        <v>3398792.3719518441</v>
      </c>
      <c r="C11" s="70">
        <f>Tourism!C34</f>
        <v>324450.40668444446</v>
      </c>
      <c r="D11" s="70">
        <f>Nonag!C34</f>
        <v>2971584.0724382265</v>
      </c>
      <c r="E11" s="70">
        <f>Fishing!C36</f>
        <v>1333159.5852262694</v>
      </c>
      <c r="F11" s="70">
        <v>0</v>
      </c>
      <c r="G11" s="70"/>
      <c r="H11" s="70"/>
      <c r="I11" s="70"/>
      <c r="J11" s="70">
        <v>0</v>
      </c>
      <c r="K11" s="71">
        <f>Households!C38</f>
        <v>1961330.8861356692</v>
      </c>
      <c r="L11" s="71">
        <f>Households!D38</f>
        <v>2618026.4953328669</v>
      </c>
      <c r="M11" s="72">
        <f>Restaurants!C35</f>
        <v>84204.68</v>
      </c>
      <c r="N11" s="72">
        <f>Lodges!C35</f>
        <v>1193665.0603590459</v>
      </c>
      <c r="O11" s="72">
        <f>Tourists!C33</f>
        <v>0</v>
      </c>
      <c r="P11" s="72">
        <f>NatParkPA!C35</f>
        <v>0</v>
      </c>
      <c r="Q11" s="72">
        <f>ComRevSh!C33</f>
        <v>0</v>
      </c>
      <c r="R11" s="72">
        <f>Localgov!C33</f>
        <v>11082.400087098787</v>
      </c>
      <c r="S11" s="72">
        <v>0</v>
      </c>
      <c r="T11" s="72">
        <v>0</v>
      </c>
      <c r="U11" s="70">
        <f t="shared" si="0"/>
        <v>13896295.958215466</v>
      </c>
      <c r="V11" s="52">
        <f>U11/J22</f>
        <v>1</v>
      </c>
      <c r="W11" s="485"/>
      <c r="X11" s="59"/>
      <c r="Y11" s="59"/>
      <c r="Z11" s="59"/>
      <c r="AA11" s="59"/>
      <c r="AB11" s="59"/>
      <c r="AC11" s="59"/>
      <c r="AD11" s="59"/>
      <c r="AE11" s="59"/>
      <c r="AF11" s="59"/>
    </row>
    <row r="12" spans="1:32" ht="14.25" customHeight="1" x14ac:dyDescent="0.2">
      <c r="A12" s="69" t="s">
        <v>45</v>
      </c>
      <c r="B12" s="70">
        <f>Ag!C35</f>
        <v>0</v>
      </c>
      <c r="C12" s="70">
        <f>Tourism!C35</f>
        <v>0</v>
      </c>
      <c r="D12" s="70">
        <f>Nonag!C35</f>
        <v>0</v>
      </c>
      <c r="E12" s="70">
        <f>Fishing!C37</f>
        <v>0</v>
      </c>
      <c r="F12" s="74">
        <f>Households!G7*SUM($B$7:$T$7)</f>
        <v>2134025.284072753</v>
      </c>
      <c r="G12" s="74">
        <f>Households!H7*SUM($B$8:$T$8)</f>
        <v>804806.81755361345</v>
      </c>
      <c r="H12" s="74">
        <f>Households!I7*SUM($B$9:$T$9)</f>
        <v>562112.31808475917</v>
      </c>
      <c r="I12" s="74">
        <f>Households!J7*SUM($B$10:$T$10)</f>
        <v>1053745.1978637753</v>
      </c>
      <c r="J12" s="103">
        <f>Households!K7*SUM($B$11:$T$11)</f>
        <v>8980068.5760217588</v>
      </c>
      <c r="K12" s="71">
        <f>Households!C39</f>
        <v>0</v>
      </c>
      <c r="L12" s="71">
        <f>Households!D39</f>
        <v>0</v>
      </c>
      <c r="M12" s="72">
        <f>Restaurants!C36</f>
        <v>0</v>
      </c>
      <c r="N12" s="72">
        <f>Lodges!C36</f>
        <v>0</v>
      </c>
      <c r="O12" s="72">
        <f>Tourists!C34</f>
        <v>0</v>
      </c>
      <c r="P12" s="72">
        <f>NatParkPA!C36</f>
        <v>0</v>
      </c>
      <c r="Q12" s="72">
        <f>ComRevSh!C34</f>
        <v>0</v>
      </c>
      <c r="R12" s="72">
        <f>Localgov!C34</f>
        <v>0</v>
      </c>
      <c r="S12" s="72">
        <v>0</v>
      </c>
      <c r="T12" s="75">
        <f>Households!G14</f>
        <v>1308580.2615504859</v>
      </c>
      <c r="U12" s="70">
        <f t="shared" si="0"/>
        <v>14843338.455147145</v>
      </c>
      <c r="V12" s="52">
        <f>U12/K22</f>
        <v>1.1904708120515806</v>
      </c>
      <c r="W12" s="485"/>
      <c r="X12" s="59"/>
      <c r="Y12" s="59"/>
      <c r="Z12" s="59"/>
      <c r="AA12" s="59"/>
      <c r="AB12" s="59"/>
      <c r="AC12" s="59"/>
      <c r="AD12" s="59"/>
      <c r="AE12" s="59"/>
      <c r="AF12" s="59"/>
    </row>
    <row r="13" spans="1:32" ht="14.25" customHeight="1" x14ac:dyDescent="0.2">
      <c r="A13" s="69" t="s">
        <v>47</v>
      </c>
      <c r="B13" s="70">
        <f>Ag!C36</f>
        <v>0</v>
      </c>
      <c r="C13" s="70">
        <f>Tourism!C36</f>
        <v>0</v>
      </c>
      <c r="D13" s="70">
        <f>Nonag!C36</f>
        <v>0</v>
      </c>
      <c r="E13" s="70">
        <f>Fishing!C38</f>
        <v>0</v>
      </c>
      <c r="F13" s="74">
        <f>Households!G8*SUM($B$7:$T$7)</f>
        <v>3184680.8695645281</v>
      </c>
      <c r="G13" s="74">
        <f>Households!H8*SUM($B$8:$T$8)</f>
        <v>713118.37597269134</v>
      </c>
      <c r="H13" s="74">
        <f>Households!I8*SUM($B$9:$T$9)</f>
        <v>575437.46661898156</v>
      </c>
      <c r="I13" s="74">
        <f>Households!J8*SUM($B$10:$T$10)</f>
        <v>1285249.8246671744</v>
      </c>
      <c r="J13" s="103">
        <f>Households!K8*SUM($B$11:$T$11)</f>
        <v>4916227.3821937069</v>
      </c>
      <c r="K13" s="71">
        <f>Households!C40</f>
        <v>0</v>
      </c>
      <c r="L13" s="71">
        <f>Households!D40</f>
        <v>0</v>
      </c>
      <c r="M13" s="72">
        <f>Restaurants!C37</f>
        <v>0</v>
      </c>
      <c r="N13" s="72">
        <f>Lodges!C37</f>
        <v>0</v>
      </c>
      <c r="O13" s="72">
        <f>Tourists!C35</f>
        <v>0</v>
      </c>
      <c r="P13" s="72">
        <f>NatParkPA!C37</f>
        <v>0</v>
      </c>
      <c r="Q13" s="72">
        <f>ComRevSh!C35</f>
        <v>0</v>
      </c>
      <c r="R13" s="72">
        <f>Localgov!C35</f>
        <v>0</v>
      </c>
      <c r="S13" s="72">
        <v>0</v>
      </c>
      <c r="T13" s="72">
        <f>Households!H14</f>
        <v>502569.18873796985</v>
      </c>
      <c r="U13" s="70">
        <f t="shared" si="0"/>
        <v>11177283.107755052</v>
      </c>
      <c r="V13" s="52">
        <f>U13/L22</f>
        <v>0.9624556308740897</v>
      </c>
      <c r="W13" s="485"/>
      <c r="X13" s="59"/>
      <c r="Y13" s="59"/>
      <c r="Z13" s="59"/>
      <c r="AA13" s="59"/>
      <c r="AB13" s="59"/>
      <c r="AC13" s="59"/>
      <c r="AD13" s="59"/>
      <c r="AE13" s="59"/>
      <c r="AF13" s="59"/>
    </row>
    <row r="14" spans="1:32" ht="14.25" customHeight="1" x14ac:dyDescent="0.2">
      <c r="A14" s="69" t="s">
        <v>48</v>
      </c>
      <c r="B14" s="70">
        <f>Ag!C37</f>
        <v>0</v>
      </c>
      <c r="C14" s="70">
        <f>Tourism!C37</f>
        <v>0</v>
      </c>
      <c r="D14" s="70">
        <f>Nonag!C37</f>
        <v>0</v>
      </c>
      <c r="E14" s="70">
        <f>Fishing!C39</f>
        <v>0</v>
      </c>
      <c r="F14" s="72"/>
      <c r="G14" s="72"/>
      <c r="H14" s="72"/>
      <c r="I14" s="72"/>
      <c r="J14" s="72"/>
      <c r="K14" s="71">
        <f>Households!C41</f>
        <v>0</v>
      </c>
      <c r="L14" s="71">
        <f>Households!D41</f>
        <v>0</v>
      </c>
      <c r="M14" s="72">
        <f>Restaurants!C38</f>
        <v>0</v>
      </c>
      <c r="N14" s="72">
        <f>Lodges!C38</f>
        <v>0</v>
      </c>
      <c r="O14" s="72">
        <f>Tourists!C36</f>
        <v>386260</v>
      </c>
      <c r="P14" s="72">
        <f>NatParkPA!C38</f>
        <v>0</v>
      </c>
      <c r="Q14" s="72">
        <f>ComRevSh!C36</f>
        <v>0</v>
      </c>
      <c r="R14" s="72">
        <f>Localgov!C36</f>
        <v>0</v>
      </c>
      <c r="S14" s="72">
        <v>0</v>
      </c>
      <c r="T14" s="70"/>
      <c r="U14" s="76">
        <f t="shared" si="0"/>
        <v>386260</v>
      </c>
      <c r="V14" s="52">
        <f>U14/M22</f>
        <v>1</v>
      </c>
      <c r="W14" s="485"/>
      <c r="X14" s="59"/>
      <c r="Y14" s="59"/>
      <c r="Z14" s="59"/>
      <c r="AA14" s="59"/>
      <c r="AB14" s="59"/>
      <c r="AC14" s="59"/>
      <c r="AD14" s="59"/>
      <c r="AE14" s="59"/>
      <c r="AF14" s="59"/>
    </row>
    <row r="15" spans="1:32" ht="14.25" customHeight="1" x14ac:dyDescent="0.2">
      <c r="A15" s="69" t="s">
        <v>50</v>
      </c>
      <c r="B15" s="70">
        <f>Ag!C38</f>
        <v>0</v>
      </c>
      <c r="C15" s="70">
        <f>Tourism!C38</f>
        <v>0</v>
      </c>
      <c r="D15" s="70">
        <f>Nonag!C38</f>
        <v>0</v>
      </c>
      <c r="E15" s="70">
        <f>Fishing!C40</f>
        <v>0</v>
      </c>
      <c r="F15" s="72"/>
      <c r="G15" s="72"/>
      <c r="H15" s="72"/>
      <c r="I15" s="72"/>
      <c r="J15" s="72"/>
      <c r="K15" s="71">
        <f>Households!C42</f>
        <v>0</v>
      </c>
      <c r="L15" s="71">
        <f>Households!D42</f>
        <v>0</v>
      </c>
      <c r="M15" s="72">
        <f>Restaurants!C39</f>
        <v>0</v>
      </c>
      <c r="N15" s="72">
        <f>Lodges!C39</f>
        <v>0</v>
      </c>
      <c r="O15" s="72">
        <f>Tourists!C37</f>
        <v>6950200</v>
      </c>
      <c r="P15" s="72">
        <f>NatParkPA!C39</f>
        <v>0</v>
      </c>
      <c r="Q15" s="72">
        <f>ComRevSh!C37</f>
        <v>0</v>
      </c>
      <c r="R15" s="72">
        <f>Localgov!C37</f>
        <v>0</v>
      </c>
      <c r="S15" s="72">
        <v>0</v>
      </c>
      <c r="T15" s="70"/>
      <c r="U15" s="76">
        <f t="shared" si="0"/>
        <v>6950200</v>
      </c>
      <c r="V15" s="52">
        <f>U15/N22</f>
        <v>1.0202225612954352</v>
      </c>
      <c r="W15" s="485"/>
      <c r="X15" s="59"/>
      <c r="Y15" s="59"/>
      <c r="Z15" s="59"/>
      <c r="AA15" s="59"/>
      <c r="AB15" s="59"/>
      <c r="AC15" s="59"/>
      <c r="AD15" s="59"/>
      <c r="AE15" s="59"/>
      <c r="AF15" s="59"/>
    </row>
    <row r="16" spans="1:32" ht="14.25" customHeight="1" x14ac:dyDescent="0.2">
      <c r="A16" s="69" t="s">
        <v>52</v>
      </c>
      <c r="B16" s="70">
        <f>Ag!C39</f>
        <v>0</v>
      </c>
      <c r="C16" s="70">
        <f>Tourism!C39</f>
        <v>0</v>
      </c>
      <c r="D16" s="70">
        <f>Nonag!C39</f>
        <v>0</v>
      </c>
      <c r="E16" s="70">
        <f>Fishing!C41</f>
        <v>0</v>
      </c>
      <c r="F16" s="72">
        <v>0</v>
      </c>
      <c r="G16" s="72"/>
      <c r="H16" s="72"/>
      <c r="I16" s="72"/>
      <c r="J16" s="72">
        <v>0</v>
      </c>
      <c r="K16" s="71">
        <f>Households!C43</f>
        <v>0</v>
      </c>
      <c r="L16" s="71">
        <f>Households!D43</f>
        <v>0</v>
      </c>
      <c r="M16" s="72">
        <f>Restaurants!C40</f>
        <v>0</v>
      </c>
      <c r="N16" s="72">
        <f>Lodges!C40</f>
        <v>0</v>
      </c>
      <c r="O16" s="72">
        <f>Tourists!C38</f>
        <v>0</v>
      </c>
      <c r="P16" s="72">
        <f>NatParkPA!C40</f>
        <v>0</v>
      </c>
      <c r="Q16" s="72">
        <f>ComRevSh!C38</f>
        <v>0</v>
      </c>
      <c r="R16" s="72">
        <f>Localgov!C38</f>
        <v>0</v>
      </c>
      <c r="S16" s="72">
        <v>0</v>
      </c>
      <c r="T16" s="105">
        <f>O22</f>
        <v>9384864.4602199327</v>
      </c>
      <c r="U16" s="70">
        <f t="shared" si="0"/>
        <v>9384864.4602199327</v>
      </c>
      <c r="V16" s="52">
        <f>U16/O22</f>
        <v>1</v>
      </c>
      <c r="W16" s="485"/>
      <c r="X16" s="59"/>
      <c r="Y16" s="59"/>
      <c r="Z16" s="59"/>
      <c r="AA16" s="59"/>
      <c r="AB16" s="59"/>
      <c r="AC16" s="59"/>
      <c r="AD16" s="59"/>
      <c r="AE16" s="59"/>
      <c r="AF16" s="59"/>
    </row>
    <row r="17" spans="1:32" ht="14.25" customHeight="1" x14ac:dyDescent="0.2">
      <c r="A17" s="69" t="s">
        <v>54</v>
      </c>
      <c r="B17" s="70">
        <f>Ag!C40</f>
        <v>0</v>
      </c>
      <c r="C17" s="70">
        <f>Tourism!C40</f>
        <v>0</v>
      </c>
      <c r="D17" s="70">
        <f>Nonag!C40</f>
        <v>0</v>
      </c>
      <c r="E17" s="70">
        <f>Fishing!C42</f>
        <v>0</v>
      </c>
      <c r="F17" s="72"/>
      <c r="G17" s="72"/>
      <c r="H17" s="72"/>
      <c r="I17" s="72"/>
      <c r="J17" s="72"/>
      <c r="K17" s="71">
        <f>Households!C44</f>
        <v>0</v>
      </c>
      <c r="L17" s="71">
        <f>Households!D44</f>
        <v>0</v>
      </c>
      <c r="M17" s="72">
        <f>Restaurants!C41</f>
        <v>0</v>
      </c>
      <c r="N17" s="72">
        <f>Lodges!C41</f>
        <v>0</v>
      </c>
      <c r="O17" s="104">
        <f>Tourists!C39</f>
        <v>211964.46021993327</v>
      </c>
      <c r="P17" s="72">
        <f>NatParkPA!C41</f>
        <v>0</v>
      </c>
      <c r="Q17" s="72">
        <f>ComRevSh!C39</f>
        <v>0</v>
      </c>
      <c r="R17" s="72">
        <f>Localgov!C39</f>
        <v>0</v>
      </c>
      <c r="S17" s="104">
        <f>NatParkPA!C47</f>
        <v>168934.60635537535</v>
      </c>
      <c r="T17" s="70"/>
      <c r="U17" s="70">
        <f t="shared" si="0"/>
        <v>380899.06657530862</v>
      </c>
      <c r="V17" s="52">
        <f>U17/P22</f>
        <v>1</v>
      </c>
      <c r="W17" s="485"/>
      <c r="X17" s="59"/>
      <c r="Y17" s="59"/>
      <c r="Z17" s="59"/>
      <c r="AA17" s="59"/>
      <c r="AB17" s="59"/>
      <c r="AC17" s="59"/>
      <c r="AD17" s="59"/>
      <c r="AE17" s="59"/>
      <c r="AF17" s="59"/>
    </row>
    <row r="18" spans="1:32" ht="14.25" customHeight="1" x14ac:dyDescent="0.2">
      <c r="A18" s="77" t="s">
        <v>55</v>
      </c>
      <c r="B18" s="70"/>
      <c r="C18" s="70">
        <f>Tourism!C41</f>
        <v>0</v>
      </c>
      <c r="D18" s="70"/>
      <c r="E18" s="70"/>
      <c r="F18" s="72"/>
      <c r="G18" s="72"/>
      <c r="H18" s="72"/>
      <c r="I18" s="72"/>
      <c r="J18" s="72"/>
      <c r="K18" s="71"/>
      <c r="L18" s="71"/>
      <c r="M18" s="72"/>
      <c r="N18" s="72"/>
      <c r="O18" s="72"/>
      <c r="P18" s="72">
        <f>NatParkPA!C42</f>
        <v>29092.297842227636</v>
      </c>
      <c r="Q18" s="72">
        <f>ComRevSh!C40</f>
        <v>0</v>
      </c>
      <c r="R18" s="72">
        <f>Localgov!C40</f>
        <v>0</v>
      </c>
      <c r="S18" s="72"/>
      <c r="T18" s="70"/>
      <c r="U18" s="70">
        <f t="shared" si="0"/>
        <v>29092.297842227636</v>
      </c>
      <c r="V18" s="52">
        <f>U18/Q22</f>
        <v>2.5639647164904877</v>
      </c>
      <c r="W18" s="485"/>
      <c r="X18" s="59"/>
      <c r="Y18" s="59"/>
      <c r="Z18" s="59"/>
      <c r="AA18" s="59"/>
      <c r="AB18" s="59"/>
      <c r="AC18" s="59"/>
      <c r="AD18" s="59"/>
      <c r="AE18" s="59"/>
      <c r="AF18" s="59"/>
    </row>
    <row r="19" spans="1:32" ht="14.25" customHeight="1" x14ac:dyDescent="0.2">
      <c r="A19" s="464" t="s">
        <v>555</v>
      </c>
      <c r="B19" s="70">
        <f>Ag!C41</f>
        <v>251371.90930517312</v>
      </c>
      <c r="C19" s="70">
        <f>Tourism!C42</f>
        <v>46935.258737777782</v>
      </c>
      <c r="D19" s="70">
        <f>Nonag!C41</f>
        <v>395322.90694638464</v>
      </c>
      <c r="E19" s="70">
        <f>Fishing!C43</f>
        <v>38049.095189160544</v>
      </c>
      <c r="F19" s="72"/>
      <c r="G19" s="72"/>
      <c r="H19" s="72"/>
      <c r="I19" s="72"/>
      <c r="J19" s="72"/>
      <c r="K19" s="71">
        <f>Households!C44</f>
        <v>0</v>
      </c>
      <c r="L19" s="71">
        <f>Households!D44</f>
        <v>0</v>
      </c>
      <c r="M19" s="72">
        <f>Restaurants!C42</f>
        <v>11780.157480000003</v>
      </c>
      <c r="N19" s="72">
        <f>Lodges!C42</f>
        <v>364780.68105138239</v>
      </c>
      <c r="O19" s="72">
        <v>0</v>
      </c>
      <c r="P19" s="72">
        <v>0</v>
      </c>
      <c r="Q19" s="72">
        <v>0</v>
      </c>
      <c r="R19" s="72" t="str">
        <f>Localgov!C41</f>
        <v>-</v>
      </c>
      <c r="S19" s="72">
        <v>0</v>
      </c>
      <c r="T19" s="70"/>
      <c r="U19" s="465">
        <f t="shared" si="0"/>
        <v>1108240.0087098787</v>
      </c>
      <c r="V19" s="52"/>
      <c r="W19" s="485"/>
      <c r="X19" s="59"/>
      <c r="Y19" s="59"/>
      <c r="Z19" s="59"/>
      <c r="AA19" s="59"/>
      <c r="AB19" s="59"/>
      <c r="AC19" s="59"/>
      <c r="AD19" s="59"/>
      <c r="AE19" s="59"/>
      <c r="AF19" s="59"/>
    </row>
    <row r="20" spans="1:32" ht="14.25" customHeight="1" x14ac:dyDescent="0.2">
      <c r="A20" s="69" t="s">
        <v>57</v>
      </c>
      <c r="B20" s="70">
        <f>Ag!C42</f>
        <v>73316.806880675489</v>
      </c>
      <c r="C20" s="70">
        <f>Tourism!C43</f>
        <v>26930.066488888893</v>
      </c>
      <c r="D20" s="70">
        <f>Nonag!C42</f>
        <v>446886.76437417383</v>
      </c>
      <c r="E20" s="70">
        <f>Fishing!C44</f>
        <v>0</v>
      </c>
      <c r="F20" s="72"/>
      <c r="G20" s="72"/>
      <c r="H20" s="72"/>
      <c r="I20" s="72"/>
      <c r="J20" s="72"/>
      <c r="K20" s="71">
        <f>Households!C45</f>
        <v>0</v>
      </c>
      <c r="L20" s="71">
        <f>Households!D45</f>
        <v>0</v>
      </c>
      <c r="M20" s="72">
        <f>Restaurants!C43</f>
        <v>4832.8851200000017</v>
      </c>
      <c r="N20" s="72">
        <f>Lodges!C43</f>
        <v>116161.96983734377</v>
      </c>
      <c r="O20" s="72">
        <f>Tourists!C42</f>
        <v>0</v>
      </c>
      <c r="P20" s="72">
        <f>NatParkPA!C43</f>
        <v>0</v>
      </c>
      <c r="Q20" s="72">
        <f>ComRevSh!C41</f>
        <v>0</v>
      </c>
      <c r="R20" s="72">
        <f>Localgov!C42</f>
        <v>0</v>
      </c>
      <c r="S20" s="72">
        <v>0</v>
      </c>
      <c r="T20" s="70"/>
      <c r="U20" s="76">
        <f t="shared" si="0"/>
        <v>668128.49270108202</v>
      </c>
      <c r="V20" s="52">
        <f>U20/S22</f>
        <v>1</v>
      </c>
      <c r="W20" s="485"/>
      <c r="X20" s="59"/>
      <c r="Y20" s="59"/>
      <c r="Z20" s="59"/>
      <c r="AA20" s="59"/>
      <c r="AB20" s="59"/>
      <c r="AC20" s="59"/>
      <c r="AD20" s="59"/>
      <c r="AE20" s="59"/>
      <c r="AF20" s="59"/>
    </row>
    <row r="21" spans="1:32" ht="14.25" customHeight="1" x14ac:dyDescent="0.2">
      <c r="A21" s="78" t="s">
        <v>59</v>
      </c>
      <c r="B21" s="70">
        <f>Ag!C43</f>
        <v>879801.68256810599</v>
      </c>
      <c r="C21" s="70">
        <f>Tourism!C44</f>
        <v>477065.67630696308</v>
      </c>
      <c r="D21" s="70">
        <f>Nonag!C43</f>
        <v>3661033.8773730402</v>
      </c>
      <c r="E21" s="70">
        <f>Fishing!C45</f>
        <v>133171.8331620619</v>
      </c>
      <c r="F21" s="72">
        <v>0</v>
      </c>
      <c r="G21" s="72"/>
      <c r="H21" s="72"/>
      <c r="I21" s="72"/>
      <c r="J21" s="72">
        <v>0</v>
      </c>
      <c r="K21" s="71">
        <f>Households!C46</f>
        <v>350237.65823851235</v>
      </c>
      <c r="L21" s="71">
        <f>Households!D46</f>
        <v>335644.4224785727</v>
      </c>
      <c r="M21" s="72">
        <f>Restaurants!C44</f>
        <v>61619.285280000011</v>
      </c>
      <c r="N21" s="72">
        <f>Lodges!C44</f>
        <v>1921026.1757643651</v>
      </c>
      <c r="O21" s="72">
        <f>Tourists!C43</f>
        <v>0</v>
      </c>
      <c r="P21" s="72">
        <f>NatParkPA!C44</f>
        <v>18158.706794063371</v>
      </c>
      <c r="Q21" s="72">
        <f>ComRevSh!C42</f>
        <v>0.61</v>
      </c>
      <c r="R21" s="72">
        <f>Localgov!C43</f>
        <v>332472.00261296361</v>
      </c>
      <c r="S21" s="104">
        <f>IF(SUM(B20:P20)-SUM(S3:S17)&gt;0,SUM(B20:P20)-SUM(S3:S17),0)</f>
        <v>499193.88634570665</v>
      </c>
      <c r="T21" s="70"/>
      <c r="U21" s="70">
        <f t="shared" si="0"/>
        <v>8669425.8169243559</v>
      </c>
      <c r="V21" s="52">
        <f>U21/T22</f>
        <v>0.77433146173455358</v>
      </c>
      <c r="W21" s="485"/>
      <c r="X21" s="59"/>
      <c r="Y21" s="59"/>
      <c r="Z21" s="59"/>
      <c r="AA21" s="59"/>
      <c r="AB21" s="59"/>
      <c r="AC21" s="59"/>
      <c r="AD21" s="59"/>
      <c r="AE21" s="59"/>
      <c r="AF21" s="59"/>
    </row>
    <row r="22" spans="1:32" ht="14.25" customHeight="1" x14ac:dyDescent="0.2">
      <c r="A22" s="79" t="s">
        <v>181</v>
      </c>
      <c r="B22" s="70">
        <f t="shared" ref="B22:T22" si="1">SUM(B3:B21)</f>
        <v>13872621.926334061</v>
      </c>
      <c r="C22" s="70">
        <f t="shared" si="1"/>
        <v>1523960.0000000002</v>
      </c>
      <c r="D22" s="70">
        <f t="shared" si="1"/>
        <v>15862548.429385552</v>
      </c>
      <c r="E22" s="70">
        <f t="shared" si="1"/>
        <v>3847570.6256432957</v>
      </c>
      <c r="F22" s="70">
        <f t="shared" si="1"/>
        <v>5318706.1536372807</v>
      </c>
      <c r="G22" s="70">
        <f t="shared" si="1"/>
        <v>1517925.1935263048</v>
      </c>
      <c r="H22" s="70">
        <f t="shared" si="1"/>
        <v>1137549.7847037409</v>
      </c>
      <c r="I22" s="70">
        <f t="shared" si="1"/>
        <v>2338995.0225309497</v>
      </c>
      <c r="J22" s="70">
        <f t="shared" si="1"/>
        <v>13896295.958215466</v>
      </c>
      <c r="K22" s="70">
        <f t="shared" si="1"/>
        <v>12468460.633291038</v>
      </c>
      <c r="L22" s="70">
        <f t="shared" si="1"/>
        <v>11613297.017758615</v>
      </c>
      <c r="M22" s="70">
        <f t="shared" si="1"/>
        <v>386260</v>
      </c>
      <c r="N22" s="70">
        <f t="shared" si="1"/>
        <v>6812435.1133491229</v>
      </c>
      <c r="O22" s="70">
        <f t="shared" si="1"/>
        <v>9384864.4602199327</v>
      </c>
      <c r="P22" s="70">
        <f t="shared" si="1"/>
        <v>380899.06657530862</v>
      </c>
      <c r="Q22" s="70">
        <f t="shared" si="1"/>
        <v>11346.606158468783</v>
      </c>
      <c r="R22" s="465">
        <f t="shared" si="1"/>
        <v>1108240.0087098789</v>
      </c>
      <c r="S22" s="104">
        <f t="shared" si="1"/>
        <v>668128.49270108202</v>
      </c>
      <c r="T22" s="105">
        <f t="shared" si="1"/>
        <v>11196013.910508389</v>
      </c>
      <c r="U22" s="70"/>
      <c r="V22" s="59"/>
      <c r="W22" s="59"/>
      <c r="X22" s="59"/>
      <c r="Y22" s="59"/>
      <c r="Z22" s="59"/>
      <c r="AA22" s="59"/>
      <c r="AB22" s="59"/>
      <c r="AC22" s="59"/>
      <c r="AD22" s="59"/>
      <c r="AE22" s="59"/>
      <c r="AF22" s="59"/>
    </row>
    <row r="23" spans="1:32" ht="14.25" customHeight="1" x14ac:dyDescent="0.2">
      <c r="A23" s="59"/>
      <c r="B23" s="59"/>
      <c r="C23" s="59"/>
      <c r="D23" s="59"/>
      <c r="E23" s="59"/>
      <c r="F23" s="59"/>
      <c r="G23" s="59"/>
      <c r="H23" s="59"/>
      <c r="I23" s="59"/>
      <c r="J23" s="59"/>
      <c r="K23" s="59"/>
      <c r="L23" s="59"/>
      <c r="M23" s="59"/>
      <c r="N23" s="59"/>
      <c r="O23" s="59"/>
      <c r="P23" s="59"/>
      <c r="Q23" s="59"/>
      <c r="R23" s="59"/>
      <c r="S23" s="59"/>
      <c r="T23" s="59"/>
      <c r="U23" s="59"/>
      <c r="V23" s="59"/>
      <c r="W23" s="59"/>
      <c r="X23" s="59"/>
      <c r="Y23" s="59"/>
      <c r="Z23" s="59"/>
      <c r="AA23" s="59"/>
      <c r="AB23" s="59"/>
      <c r="AC23" s="59"/>
      <c r="AD23" s="59"/>
      <c r="AE23" s="59"/>
      <c r="AF23" s="59"/>
    </row>
    <row r="24" spans="1:32" ht="14.25" customHeight="1" x14ac:dyDescent="0.2">
      <c r="A24" s="59"/>
      <c r="B24" s="59"/>
      <c r="C24" s="59"/>
      <c r="D24" s="59"/>
      <c r="E24" s="59"/>
      <c r="F24" s="59"/>
      <c r="G24" s="59"/>
      <c r="H24" s="59"/>
      <c r="I24" s="59"/>
      <c r="J24" s="59"/>
      <c r="K24" s="59"/>
      <c r="L24" s="59"/>
      <c r="M24" s="59"/>
      <c r="N24" s="59"/>
      <c r="O24" s="59"/>
      <c r="P24" s="59"/>
      <c r="Q24" s="59"/>
      <c r="R24" s="59"/>
      <c r="S24" s="59"/>
      <c r="T24" s="59"/>
      <c r="U24" s="59"/>
      <c r="V24" s="59"/>
      <c r="W24" s="59"/>
      <c r="X24" s="59"/>
      <c r="Y24" s="59"/>
      <c r="Z24" s="59"/>
      <c r="AA24" s="59"/>
      <c r="AB24" s="59"/>
      <c r="AC24" s="59"/>
      <c r="AD24" s="59"/>
      <c r="AE24" s="59"/>
      <c r="AF24" s="59"/>
    </row>
    <row r="25" spans="1:32" ht="14.25" customHeight="1" x14ac:dyDescent="0.2">
      <c r="A25" s="59"/>
      <c r="B25" s="59">
        <f>B22-853262</f>
        <v>13019359.926334061</v>
      </c>
      <c r="C25" s="59"/>
      <c r="D25" s="59"/>
      <c r="E25" s="59"/>
      <c r="F25" s="59"/>
      <c r="G25" s="59"/>
      <c r="H25" s="59"/>
      <c r="I25" s="59"/>
      <c r="J25" s="59"/>
      <c r="K25" s="59"/>
      <c r="L25" s="59"/>
      <c r="M25" s="59"/>
      <c r="N25" s="59"/>
      <c r="O25" s="59"/>
      <c r="P25" s="59"/>
      <c r="Q25" s="59"/>
      <c r="R25" s="59"/>
      <c r="S25" s="59"/>
      <c r="T25" s="59"/>
      <c r="U25" s="59"/>
      <c r="V25" s="59"/>
      <c r="W25" s="59"/>
      <c r="X25" s="59"/>
      <c r="Y25" s="59"/>
      <c r="Z25" s="59"/>
      <c r="AA25" s="59"/>
      <c r="AB25" s="59"/>
      <c r="AC25" s="59"/>
      <c r="AD25" s="59"/>
      <c r="AE25" s="59"/>
      <c r="AF25" s="59"/>
    </row>
    <row r="26" spans="1:32" ht="14.25" customHeight="1" x14ac:dyDescent="0.2">
      <c r="A26" s="59"/>
      <c r="B26" s="59"/>
      <c r="C26" s="59"/>
      <c r="D26" s="59"/>
      <c r="E26" s="59"/>
      <c r="F26" s="59"/>
      <c r="G26" s="59"/>
      <c r="H26" s="59"/>
      <c r="I26" s="59"/>
      <c r="J26" s="59"/>
      <c r="K26" s="59"/>
      <c r="L26" s="59"/>
      <c r="M26" s="59"/>
      <c r="N26" s="59"/>
      <c r="O26" s="59"/>
      <c r="P26" s="59"/>
      <c r="Q26" s="59"/>
      <c r="R26" s="59"/>
      <c r="S26" s="59"/>
      <c r="T26" s="59"/>
      <c r="U26" s="59"/>
      <c r="V26" s="59"/>
      <c r="W26" s="59"/>
      <c r="X26" s="59"/>
      <c r="Y26" s="59"/>
      <c r="Z26" s="59"/>
      <c r="AA26" s="59"/>
      <c r="AB26" s="59"/>
      <c r="AC26" s="59"/>
      <c r="AD26" s="59"/>
      <c r="AE26" s="59"/>
      <c r="AF26" s="59"/>
    </row>
    <row r="27" spans="1:32" ht="14.25" customHeight="1" x14ac:dyDescent="0.2">
      <c r="A27" s="59"/>
      <c r="B27" s="59">
        <f>SUM(K3:Q3)+C3</f>
        <v>7148423.3524206765</v>
      </c>
      <c r="C27" s="106">
        <f>B25/B22</f>
        <v>0.93849309780581036</v>
      </c>
      <c r="D27" s="107">
        <f>B25/B27</f>
        <v>1.8212911133649219</v>
      </c>
      <c r="E27" s="59"/>
      <c r="F27" s="59">
        <f>SUM(K6:N6)+C6</f>
        <v>2639511.8533874485</v>
      </c>
      <c r="G27" s="59"/>
      <c r="H27" s="59"/>
      <c r="I27" s="59"/>
      <c r="J27" s="59"/>
      <c r="K27" s="59"/>
      <c r="L27" s="59"/>
      <c r="M27" s="59"/>
      <c r="N27" s="59"/>
      <c r="O27" s="59"/>
      <c r="P27" s="59"/>
      <c r="Q27" s="59"/>
      <c r="R27" s="59"/>
      <c r="S27" s="59"/>
      <c r="T27" s="59"/>
      <c r="U27" s="59"/>
      <c r="V27" s="59"/>
      <c r="W27" s="59"/>
      <c r="X27" s="59"/>
      <c r="Y27" s="59"/>
      <c r="Z27" s="59"/>
      <c r="AA27" s="59"/>
      <c r="AB27" s="59"/>
      <c r="AC27" s="59"/>
      <c r="AD27" s="59"/>
      <c r="AE27" s="59"/>
      <c r="AF27" s="59"/>
    </row>
    <row r="28" spans="1:32" ht="14.25" customHeight="1" x14ac:dyDescent="0.2">
      <c r="A28" s="59"/>
      <c r="B28" s="59">
        <f>B27/(1-0.05-0.02-0.075)</f>
        <v>8360729.067158686</v>
      </c>
      <c r="C28" s="59"/>
      <c r="D28" s="59"/>
      <c r="E28" s="59"/>
      <c r="F28" s="59"/>
      <c r="G28" s="59"/>
      <c r="H28" s="59"/>
      <c r="I28" s="59"/>
      <c r="J28" s="59"/>
      <c r="K28" s="59"/>
      <c r="L28" s="59"/>
      <c r="M28" s="59"/>
      <c r="N28" s="59"/>
      <c r="O28" s="59"/>
      <c r="P28" s="59"/>
      <c r="Q28" s="59"/>
      <c r="R28" s="59"/>
      <c r="S28" s="59">
        <f>605550 - 606915</f>
        <v>-1365</v>
      </c>
      <c r="T28" s="59"/>
      <c r="U28" s="59"/>
      <c r="V28" s="59"/>
      <c r="W28" s="59"/>
      <c r="X28" s="59"/>
      <c r="Y28" s="59"/>
      <c r="Z28" s="59"/>
      <c r="AA28" s="59"/>
      <c r="AB28" s="59"/>
      <c r="AC28" s="59"/>
      <c r="AD28" s="59"/>
      <c r="AE28" s="59"/>
      <c r="AF28" s="59"/>
    </row>
    <row r="29" spans="1:32" ht="14.25" customHeight="1" x14ac:dyDescent="0.2">
      <c r="A29" s="59"/>
      <c r="B29" s="59"/>
      <c r="C29" s="59"/>
      <c r="D29" s="59"/>
      <c r="E29" s="59"/>
      <c r="F29" s="59"/>
      <c r="G29" s="59"/>
      <c r="H29" s="59"/>
      <c r="I29" s="59"/>
      <c r="J29" s="59"/>
      <c r="K29" s="59"/>
      <c r="L29" s="59"/>
      <c r="M29" s="59"/>
      <c r="N29" s="59"/>
      <c r="O29" s="59"/>
      <c r="P29" s="59"/>
      <c r="Q29" s="59"/>
      <c r="R29" s="59"/>
      <c r="S29" s="59"/>
      <c r="T29" s="59"/>
      <c r="U29" s="59"/>
      <c r="V29" s="59"/>
      <c r="W29" s="59"/>
      <c r="X29" s="59"/>
      <c r="Y29" s="59"/>
      <c r="Z29" s="59"/>
      <c r="AA29" s="59"/>
      <c r="AB29" s="59"/>
      <c r="AC29" s="59"/>
      <c r="AD29" s="59"/>
      <c r="AE29" s="59"/>
      <c r="AF29" s="59"/>
    </row>
    <row r="30" spans="1:32" ht="14.25" customHeight="1" x14ac:dyDescent="0.2">
      <c r="A30" s="59"/>
      <c r="B30" s="59"/>
      <c r="C30" s="59"/>
      <c r="D30" s="59"/>
      <c r="E30" s="59"/>
      <c r="F30" s="59"/>
      <c r="G30" s="59"/>
      <c r="H30" s="59"/>
      <c r="I30" s="59"/>
      <c r="J30" s="59"/>
      <c r="K30" s="59"/>
      <c r="L30" s="59"/>
      <c r="M30" s="59"/>
      <c r="N30" s="59"/>
      <c r="O30" s="59"/>
      <c r="P30" s="59"/>
      <c r="Q30" s="59"/>
      <c r="R30" s="59"/>
      <c r="S30" s="59"/>
      <c r="T30" s="59"/>
      <c r="U30" s="59"/>
      <c r="V30" s="59"/>
      <c r="W30" s="59"/>
      <c r="X30" s="59"/>
      <c r="Y30" s="59"/>
      <c r="Z30" s="59"/>
      <c r="AA30" s="59"/>
      <c r="AB30" s="59"/>
      <c r="AC30" s="59"/>
      <c r="AD30" s="59"/>
      <c r="AE30" s="59"/>
      <c r="AF30" s="59"/>
    </row>
    <row r="31" spans="1:32" ht="14.25" customHeight="1" x14ac:dyDescent="0.2">
      <c r="A31" s="59"/>
      <c r="B31" s="59"/>
      <c r="C31" s="59"/>
      <c r="D31" s="59"/>
      <c r="E31" s="59"/>
      <c r="F31" s="59"/>
      <c r="G31" s="59"/>
      <c r="H31" s="59"/>
      <c r="I31" s="59"/>
      <c r="J31" s="59"/>
      <c r="K31" s="59"/>
      <c r="L31" s="59"/>
      <c r="M31" s="59"/>
      <c r="N31" s="59"/>
      <c r="O31" s="59"/>
      <c r="P31" s="59"/>
      <c r="Q31" s="59"/>
      <c r="R31" s="59"/>
      <c r="S31" s="59"/>
      <c r="T31" s="59"/>
      <c r="U31" s="59"/>
      <c r="V31" s="59"/>
      <c r="W31" s="59"/>
      <c r="X31" s="59"/>
      <c r="Y31" s="59"/>
      <c r="Z31" s="59"/>
      <c r="AA31" s="59"/>
      <c r="AB31" s="59"/>
      <c r="AC31" s="59"/>
      <c r="AD31" s="59"/>
      <c r="AE31" s="59"/>
      <c r="AF31" s="59"/>
    </row>
    <row r="32" spans="1:32" ht="14.25" customHeight="1" x14ac:dyDescent="0.2">
      <c r="A32" s="59"/>
      <c r="B32" s="59"/>
      <c r="C32" s="59"/>
      <c r="D32" s="59"/>
      <c r="E32" s="59"/>
      <c r="F32" s="59"/>
      <c r="G32" s="59"/>
      <c r="H32" s="59"/>
      <c r="I32" s="59"/>
      <c r="J32" s="59"/>
      <c r="K32" s="59"/>
      <c r="L32" s="59"/>
      <c r="M32" s="59"/>
      <c r="N32" s="59"/>
      <c r="O32" s="59"/>
      <c r="P32" s="59"/>
      <c r="Q32" s="59"/>
      <c r="R32" s="59"/>
      <c r="S32" s="59"/>
      <c r="T32" s="59"/>
      <c r="U32" s="59"/>
      <c r="V32" s="59"/>
      <c r="W32" s="59"/>
      <c r="X32" s="59"/>
      <c r="Y32" s="59"/>
      <c r="Z32" s="59"/>
      <c r="AA32" s="59"/>
      <c r="AB32" s="59"/>
      <c r="AC32" s="59"/>
      <c r="AD32" s="59"/>
      <c r="AE32" s="59"/>
      <c r="AF32" s="59"/>
    </row>
    <row r="33" spans="1:32" ht="14.25" customHeight="1" x14ac:dyDescent="0.2">
      <c r="A33" s="59"/>
      <c r="B33" s="59"/>
      <c r="C33" s="59"/>
      <c r="D33" s="59"/>
      <c r="E33" s="59"/>
      <c r="F33" s="59"/>
      <c r="G33" s="59"/>
      <c r="H33" s="59"/>
      <c r="I33" s="59"/>
      <c r="J33" s="59"/>
      <c r="K33" s="59"/>
      <c r="L33" s="59"/>
      <c r="M33" s="59"/>
      <c r="N33" s="59"/>
      <c r="O33" s="59"/>
      <c r="P33" s="59"/>
      <c r="Q33" s="59"/>
      <c r="R33" s="59"/>
      <c r="S33" s="59"/>
      <c r="T33" s="59"/>
      <c r="U33" s="59"/>
      <c r="V33" s="59"/>
      <c r="W33" s="59"/>
      <c r="X33" s="59"/>
      <c r="Y33" s="59"/>
      <c r="Z33" s="59"/>
      <c r="AA33" s="59"/>
      <c r="AB33" s="59"/>
      <c r="AC33" s="59"/>
      <c r="AD33" s="59"/>
      <c r="AE33" s="59"/>
      <c r="AF33" s="59"/>
    </row>
    <row r="34" spans="1:32" ht="14.25" customHeight="1" x14ac:dyDescent="0.2">
      <c r="A34" s="59"/>
      <c r="B34" s="59"/>
      <c r="C34" s="59"/>
      <c r="D34" s="59"/>
      <c r="E34" s="59"/>
      <c r="F34" s="59"/>
      <c r="G34" s="59"/>
      <c r="H34" s="59"/>
      <c r="I34" s="59"/>
      <c r="J34" s="59"/>
      <c r="K34" s="59"/>
      <c r="L34" s="59"/>
      <c r="M34" s="59"/>
      <c r="N34" s="59"/>
      <c r="O34" s="59"/>
      <c r="P34" s="59"/>
      <c r="Q34" s="59"/>
      <c r="R34" s="59"/>
      <c r="S34" s="59"/>
      <c r="T34" s="59"/>
      <c r="U34" s="59"/>
      <c r="V34" s="59"/>
      <c r="W34" s="59"/>
      <c r="X34" s="59"/>
      <c r="Y34" s="59"/>
      <c r="Z34" s="59"/>
      <c r="AA34" s="59"/>
      <c r="AB34" s="59"/>
      <c r="AC34" s="59"/>
      <c r="AD34" s="59"/>
      <c r="AE34" s="59"/>
      <c r="AF34" s="59"/>
    </row>
    <row r="35" spans="1:32" ht="14.25" customHeight="1" x14ac:dyDescent="0.2">
      <c r="A35" s="59"/>
      <c r="B35" s="59"/>
      <c r="C35" s="59"/>
      <c r="D35" s="59"/>
      <c r="E35" s="59"/>
      <c r="F35" s="59"/>
      <c r="G35" s="59"/>
      <c r="H35" s="59"/>
      <c r="I35" s="59"/>
      <c r="J35" s="59"/>
      <c r="K35" s="59"/>
      <c r="L35" s="59"/>
      <c r="M35" s="59"/>
      <c r="N35" s="59"/>
      <c r="O35" s="59"/>
      <c r="P35" s="59"/>
      <c r="Q35" s="59"/>
      <c r="R35" s="59"/>
      <c r="S35" s="59"/>
      <c r="T35" s="59"/>
      <c r="U35" s="59"/>
      <c r="V35" s="59"/>
      <c r="W35" s="59"/>
      <c r="X35" s="59"/>
      <c r="Y35" s="59"/>
      <c r="Z35" s="59"/>
      <c r="AA35" s="59"/>
      <c r="AB35" s="59"/>
      <c r="AC35" s="59"/>
      <c r="AD35" s="59"/>
      <c r="AE35" s="59"/>
      <c r="AF35" s="59"/>
    </row>
    <row r="36" spans="1:32" ht="14.25" customHeight="1" x14ac:dyDescent="0.2">
      <c r="A36" s="59"/>
      <c r="B36" s="59"/>
      <c r="C36" s="59"/>
      <c r="D36" s="59"/>
      <c r="E36" s="59"/>
      <c r="F36" s="59"/>
      <c r="G36" s="59"/>
      <c r="H36" s="59"/>
      <c r="I36" s="59"/>
      <c r="J36" s="59"/>
      <c r="K36" s="59"/>
      <c r="L36" s="59"/>
      <c r="M36" s="59"/>
      <c r="N36" s="59"/>
      <c r="O36" s="59"/>
      <c r="P36" s="59"/>
      <c r="Q36" s="59"/>
      <c r="R36" s="59"/>
      <c r="S36" s="59"/>
      <c r="T36" s="59"/>
      <c r="U36" s="59"/>
      <c r="V36" s="59"/>
      <c r="W36" s="59"/>
      <c r="X36" s="59"/>
      <c r="Y36" s="59"/>
      <c r="Z36" s="59"/>
      <c r="AA36" s="59"/>
      <c r="AB36" s="59"/>
      <c r="AC36" s="59"/>
      <c r="AD36" s="59"/>
      <c r="AE36" s="59"/>
      <c r="AF36" s="59"/>
    </row>
    <row r="37" spans="1:32" ht="14.25" customHeight="1" x14ac:dyDescent="0.2">
      <c r="A37" s="59"/>
      <c r="B37" s="59"/>
      <c r="C37" s="59"/>
      <c r="D37" s="59"/>
      <c r="E37" s="59"/>
      <c r="F37" s="59"/>
      <c r="G37" s="59"/>
      <c r="H37" s="59"/>
      <c r="I37" s="59"/>
      <c r="J37" s="59"/>
      <c r="K37" s="59"/>
      <c r="L37" s="59"/>
      <c r="M37" s="59"/>
      <c r="N37" s="59"/>
      <c r="O37" s="59"/>
      <c r="P37" s="59"/>
      <c r="Q37" s="59"/>
      <c r="R37" s="59"/>
      <c r="S37" s="59"/>
      <c r="T37" s="59"/>
      <c r="U37" s="59"/>
      <c r="V37" s="59"/>
      <c r="W37" s="59"/>
      <c r="X37" s="59"/>
      <c r="Y37" s="59"/>
      <c r="Z37" s="59"/>
      <c r="AA37" s="59"/>
      <c r="AB37" s="59"/>
      <c r="AC37" s="59"/>
      <c r="AD37" s="59"/>
      <c r="AE37" s="59"/>
      <c r="AF37" s="59"/>
    </row>
    <row r="38" spans="1:32" ht="14.25" customHeight="1" x14ac:dyDescent="0.2">
      <c r="A38" s="59"/>
      <c r="B38" s="59"/>
      <c r="C38" s="59"/>
      <c r="D38" s="59"/>
      <c r="E38" s="59"/>
      <c r="F38" s="59"/>
      <c r="G38" s="59"/>
      <c r="H38" s="59"/>
      <c r="I38" s="59"/>
      <c r="J38" s="59"/>
      <c r="K38" s="59"/>
      <c r="L38" s="59"/>
      <c r="M38" s="59"/>
      <c r="N38" s="59"/>
      <c r="O38" s="59"/>
      <c r="P38" s="59"/>
      <c r="Q38" s="59"/>
      <c r="R38" s="59"/>
      <c r="S38" s="59"/>
      <c r="T38" s="59"/>
      <c r="U38" s="59"/>
      <c r="V38" s="59"/>
      <c r="W38" s="59"/>
      <c r="X38" s="59"/>
      <c r="Y38" s="59"/>
      <c r="Z38" s="59"/>
      <c r="AA38" s="59"/>
      <c r="AB38" s="59"/>
      <c r="AC38" s="59"/>
      <c r="AD38" s="59"/>
      <c r="AE38" s="59"/>
      <c r="AF38" s="59"/>
    </row>
    <row r="39" spans="1:32" ht="14.25" customHeight="1" x14ac:dyDescent="0.2">
      <c r="A39" s="59"/>
      <c r="B39" s="59"/>
      <c r="C39" s="59"/>
      <c r="D39" s="59"/>
      <c r="E39" s="59"/>
      <c r="F39" s="59"/>
      <c r="G39" s="59"/>
      <c r="H39" s="59"/>
      <c r="I39" s="59"/>
      <c r="J39" s="59"/>
      <c r="K39" s="59"/>
      <c r="L39" s="59"/>
      <c r="M39" s="59"/>
      <c r="N39" s="59"/>
      <c r="O39" s="59"/>
      <c r="P39" s="59"/>
      <c r="Q39" s="59"/>
      <c r="R39" s="59"/>
      <c r="S39" s="59"/>
      <c r="T39" s="59"/>
      <c r="U39" s="59"/>
      <c r="V39" s="59"/>
      <c r="W39" s="59"/>
      <c r="X39" s="59"/>
      <c r="Y39" s="59"/>
      <c r="Z39" s="59"/>
      <c r="AA39" s="59"/>
      <c r="AB39" s="59"/>
      <c r="AC39" s="59"/>
      <c r="AD39" s="59"/>
      <c r="AE39" s="59"/>
      <c r="AF39" s="59"/>
    </row>
    <row r="40" spans="1:32" ht="14.25" customHeight="1" x14ac:dyDescent="0.2">
      <c r="A40" s="59"/>
      <c r="B40" s="59"/>
      <c r="C40" s="59"/>
      <c r="D40" s="59"/>
      <c r="E40" s="59"/>
      <c r="F40" s="59"/>
      <c r="G40" s="59"/>
      <c r="H40" s="59"/>
      <c r="I40" s="59"/>
      <c r="J40" s="59"/>
      <c r="K40" s="59"/>
      <c r="L40" s="59"/>
      <c r="M40" s="59"/>
      <c r="N40" s="59"/>
      <c r="O40" s="59"/>
      <c r="P40" s="59"/>
      <c r="Q40" s="59"/>
      <c r="R40" s="59"/>
      <c r="S40" s="59"/>
      <c r="T40" s="59"/>
      <c r="U40" s="59"/>
      <c r="V40" s="59"/>
      <c r="W40" s="59"/>
      <c r="X40" s="59"/>
      <c r="Y40" s="59"/>
      <c r="Z40" s="59"/>
      <c r="AA40" s="59"/>
      <c r="AB40" s="59"/>
      <c r="AC40" s="59"/>
      <c r="AD40" s="59"/>
      <c r="AE40" s="59"/>
      <c r="AF40" s="59"/>
    </row>
    <row r="41" spans="1:32" ht="14.25" customHeight="1" x14ac:dyDescent="0.2">
      <c r="A41" s="59"/>
      <c r="B41" s="59"/>
      <c r="C41" s="59"/>
      <c r="D41" s="59"/>
      <c r="E41" s="59"/>
      <c r="F41" s="59"/>
      <c r="G41" s="59"/>
      <c r="H41" s="59"/>
      <c r="I41" s="59"/>
      <c r="J41" s="59"/>
      <c r="K41" s="59"/>
      <c r="L41" s="59"/>
      <c r="M41" s="59"/>
      <c r="N41" s="59"/>
      <c r="O41" s="59"/>
      <c r="P41" s="59"/>
      <c r="Q41" s="59"/>
      <c r="R41" s="59"/>
      <c r="S41" s="59"/>
      <c r="T41" s="59"/>
      <c r="U41" s="59"/>
      <c r="V41" s="59"/>
      <c r="W41" s="59"/>
      <c r="X41" s="59"/>
      <c r="Y41" s="59"/>
      <c r="Z41" s="59"/>
      <c r="AA41" s="59"/>
      <c r="AB41" s="59"/>
      <c r="AC41" s="59"/>
      <c r="AD41" s="59"/>
      <c r="AE41" s="59"/>
      <c r="AF41" s="59"/>
    </row>
    <row r="42" spans="1:32" ht="14.25" customHeight="1" x14ac:dyDescent="0.2">
      <c r="A42" s="59"/>
      <c r="B42" s="59"/>
      <c r="C42" s="59"/>
      <c r="D42" s="59"/>
      <c r="E42" s="59"/>
      <c r="F42" s="59"/>
      <c r="G42" s="59"/>
      <c r="H42" s="59"/>
      <c r="I42" s="59"/>
      <c r="J42" s="59"/>
      <c r="K42" s="59"/>
      <c r="L42" s="59"/>
      <c r="M42" s="59"/>
      <c r="N42" s="59"/>
      <c r="O42" s="59"/>
      <c r="P42" s="59"/>
      <c r="Q42" s="59"/>
      <c r="R42" s="59"/>
      <c r="S42" s="59"/>
      <c r="T42" s="59"/>
      <c r="U42" s="59"/>
      <c r="V42" s="59"/>
      <c r="W42" s="59"/>
      <c r="X42" s="59"/>
      <c r="Y42" s="59"/>
      <c r="Z42" s="59"/>
      <c r="AA42" s="59"/>
      <c r="AB42" s="59"/>
      <c r="AC42" s="59"/>
      <c r="AD42" s="59"/>
      <c r="AE42" s="59"/>
      <c r="AF42" s="59"/>
    </row>
    <row r="43" spans="1:32" ht="14.25" customHeight="1" x14ac:dyDescent="0.2">
      <c r="A43" s="59"/>
      <c r="B43" s="59"/>
      <c r="C43" s="59"/>
      <c r="D43" s="59"/>
      <c r="E43" s="59"/>
      <c r="F43" s="59"/>
      <c r="G43" s="59"/>
      <c r="H43" s="59"/>
      <c r="I43" s="59"/>
      <c r="J43" s="59"/>
      <c r="K43" s="59"/>
      <c r="L43" s="59"/>
      <c r="M43" s="59"/>
      <c r="N43" s="59"/>
      <c r="O43" s="59"/>
      <c r="P43" s="59"/>
      <c r="Q43" s="59"/>
      <c r="R43" s="59"/>
      <c r="S43" s="59"/>
      <c r="T43" s="59"/>
      <c r="U43" s="59"/>
      <c r="V43" s="59"/>
      <c r="W43" s="59"/>
      <c r="X43" s="59"/>
      <c r="Y43" s="59"/>
      <c r="Z43" s="59"/>
      <c r="AA43" s="59"/>
      <c r="AB43" s="59"/>
      <c r="AC43" s="59"/>
      <c r="AD43" s="59"/>
      <c r="AE43" s="59"/>
      <c r="AF43" s="59"/>
    </row>
    <row r="44" spans="1:32" ht="14.25" customHeight="1" x14ac:dyDescent="0.2">
      <c r="A44" s="59"/>
      <c r="B44" s="59"/>
      <c r="C44" s="59"/>
      <c r="D44" s="59"/>
      <c r="E44" s="59"/>
      <c r="F44" s="59"/>
      <c r="G44" s="59"/>
      <c r="H44" s="59"/>
      <c r="I44" s="59"/>
      <c r="J44" s="59"/>
      <c r="K44" s="59"/>
      <c r="L44" s="59"/>
      <c r="M44" s="59"/>
      <c r="N44" s="59"/>
      <c r="O44" s="59"/>
      <c r="P44" s="59"/>
      <c r="Q44" s="59"/>
      <c r="R44" s="59"/>
      <c r="S44" s="59"/>
      <c r="T44" s="59"/>
      <c r="U44" s="59"/>
      <c r="V44" s="59"/>
      <c r="W44" s="59"/>
      <c r="X44" s="59"/>
      <c r="Y44" s="59"/>
      <c r="Z44" s="59"/>
      <c r="AA44" s="59"/>
      <c r="AB44" s="59"/>
      <c r="AC44" s="59"/>
      <c r="AD44" s="59"/>
      <c r="AE44" s="59"/>
      <c r="AF44" s="59"/>
    </row>
    <row r="45" spans="1:32" ht="14.25" customHeight="1" x14ac:dyDescent="0.2">
      <c r="A45" s="59"/>
      <c r="B45" s="59"/>
      <c r="C45" s="59"/>
      <c r="D45" s="59"/>
      <c r="E45" s="59"/>
      <c r="F45" s="59"/>
      <c r="G45" s="59"/>
      <c r="H45" s="59"/>
      <c r="I45" s="59"/>
      <c r="J45" s="59"/>
      <c r="K45" s="59"/>
      <c r="L45" s="59"/>
      <c r="M45" s="59"/>
      <c r="N45" s="59"/>
      <c r="O45" s="59"/>
      <c r="P45" s="59"/>
      <c r="Q45" s="59"/>
      <c r="R45" s="59"/>
      <c r="S45" s="59"/>
      <c r="T45" s="59"/>
      <c r="U45" s="59"/>
      <c r="V45" s="59"/>
      <c r="W45" s="59"/>
      <c r="X45" s="59"/>
      <c r="Y45" s="59"/>
      <c r="Z45" s="59"/>
      <c r="AA45" s="59"/>
      <c r="AB45" s="59"/>
      <c r="AC45" s="59"/>
      <c r="AD45" s="59"/>
      <c r="AE45" s="59"/>
      <c r="AF45" s="59"/>
    </row>
    <row r="46" spans="1:32" ht="14.25" customHeight="1" x14ac:dyDescent="0.2">
      <c r="A46" s="59"/>
      <c r="B46" s="59"/>
      <c r="C46" s="59"/>
      <c r="D46" s="59"/>
      <c r="E46" s="59"/>
      <c r="F46" s="59"/>
      <c r="G46" s="59"/>
      <c r="H46" s="59"/>
      <c r="I46" s="59"/>
      <c r="J46" s="59"/>
      <c r="K46" s="59"/>
      <c r="L46" s="59"/>
      <c r="M46" s="59"/>
      <c r="N46" s="59"/>
      <c r="O46" s="59"/>
      <c r="P46" s="59"/>
      <c r="Q46" s="59"/>
      <c r="R46" s="59"/>
      <c r="S46" s="59"/>
      <c r="T46" s="59"/>
      <c r="U46" s="59"/>
      <c r="V46" s="59"/>
      <c r="W46" s="59"/>
      <c r="X46" s="59"/>
      <c r="Y46" s="59"/>
      <c r="Z46" s="59"/>
      <c r="AA46" s="59"/>
      <c r="AB46" s="59"/>
      <c r="AC46" s="59"/>
      <c r="AD46" s="59"/>
      <c r="AE46" s="59"/>
      <c r="AF46" s="59"/>
    </row>
    <row r="47" spans="1:32" ht="14.25" customHeight="1" x14ac:dyDescent="0.2">
      <c r="A47" s="59"/>
      <c r="B47" s="59"/>
      <c r="C47" s="59"/>
      <c r="D47" s="59"/>
      <c r="E47" s="59"/>
      <c r="F47" s="59"/>
      <c r="G47" s="59"/>
      <c r="H47" s="59"/>
      <c r="I47" s="59"/>
      <c r="J47" s="59"/>
      <c r="K47" s="59"/>
      <c r="L47" s="59"/>
      <c r="M47" s="59"/>
      <c r="N47" s="59"/>
      <c r="O47" s="59"/>
      <c r="P47" s="59"/>
      <c r="Q47" s="59"/>
      <c r="R47" s="59"/>
      <c r="S47" s="59"/>
      <c r="T47" s="59"/>
      <c r="U47" s="59"/>
      <c r="V47" s="59"/>
      <c r="W47" s="59"/>
      <c r="X47" s="59"/>
      <c r="Y47" s="59"/>
      <c r="Z47" s="59"/>
      <c r="AA47" s="59"/>
      <c r="AB47" s="59"/>
      <c r="AC47" s="59"/>
      <c r="AD47" s="59"/>
      <c r="AE47" s="59"/>
      <c r="AF47" s="59"/>
    </row>
    <row r="48" spans="1:32" ht="14.25" customHeight="1" x14ac:dyDescent="0.2">
      <c r="A48" s="59"/>
      <c r="B48" s="59"/>
      <c r="C48" s="59"/>
      <c r="D48" s="59"/>
      <c r="E48" s="59"/>
      <c r="F48" s="59"/>
      <c r="G48" s="59"/>
      <c r="H48" s="59"/>
      <c r="I48" s="59"/>
      <c r="J48" s="59"/>
      <c r="K48" s="59"/>
      <c r="L48" s="59"/>
      <c r="M48" s="59"/>
      <c r="N48" s="59"/>
      <c r="O48" s="59"/>
      <c r="P48" s="59"/>
      <c r="Q48" s="59"/>
      <c r="R48" s="59"/>
      <c r="S48" s="59"/>
      <c r="T48" s="59"/>
      <c r="U48" s="59"/>
      <c r="V48" s="59"/>
      <c r="W48" s="59"/>
      <c r="X48" s="59"/>
      <c r="Y48" s="59"/>
      <c r="Z48" s="59"/>
      <c r="AA48" s="59"/>
      <c r="AB48" s="59"/>
      <c r="AC48" s="59"/>
      <c r="AD48" s="59"/>
      <c r="AE48" s="59"/>
      <c r="AF48" s="59"/>
    </row>
    <row r="49" spans="1:32" ht="14.25" customHeight="1" x14ac:dyDescent="0.2">
      <c r="A49" s="59"/>
      <c r="B49" s="59"/>
      <c r="C49" s="59"/>
      <c r="D49" s="59"/>
      <c r="E49" s="59"/>
      <c r="F49" s="59"/>
      <c r="G49" s="59"/>
      <c r="H49" s="59"/>
      <c r="I49" s="59"/>
      <c r="J49" s="59"/>
      <c r="K49" s="59"/>
      <c r="L49" s="59"/>
      <c r="M49" s="59"/>
      <c r="N49" s="59"/>
      <c r="O49" s="59"/>
      <c r="P49" s="59"/>
      <c r="Q49" s="59"/>
      <c r="R49" s="59"/>
      <c r="S49" s="59"/>
      <c r="T49" s="59"/>
      <c r="U49" s="59"/>
      <c r="V49" s="59"/>
      <c r="W49" s="59"/>
      <c r="X49" s="59"/>
      <c r="Y49" s="59"/>
      <c r="Z49" s="59"/>
      <c r="AA49" s="59"/>
      <c r="AB49" s="59"/>
      <c r="AC49" s="59"/>
      <c r="AD49" s="59"/>
      <c r="AE49" s="59"/>
      <c r="AF49" s="59"/>
    </row>
    <row r="50" spans="1:32" ht="14.25" customHeight="1" x14ac:dyDescent="0.2">
      <c r="A50" s="59"/>
      <c r="B50" s="59"/>
      <c r="C50" s="59"/>
      <c r="D50" s="59"/>
      <c r="E50" s="59"/>
      <c r="F50" s="59"/>
      <c r="G50" s="59"/>
      <c r="H50" s="59"/>
      <c r="I50" s="59"/>
      <c r="J50" s="59"/>
      <c r="K50" s="59"/>
      <c r="L50" s="59"/>
      <c r="M50" s="59"/>
      <c r="N50" s="59"/>
      <c r="O50" s="59"/>
      <c r="P50" s="59"/>
      <c r="Q50" s="59"/>
      <c r="R50" s="59"/>
      <c r="S50" s="59"/>
      <c r="T50" s="59"/>
      <c r="U50" s="59"/>
      <c r="V50" s="59"/>
      <c r="W50" s="59"/>
      <c r="X50" s="59"/>
      <c r="Y50" s="59"/>
      <c r="Z50" s="59"/>
      <c r="AA50" s="59"/>
      <c r="AB50" s="59"/>
      <c r="AC50" s="59"/>
      <c r="AD50" s="59"/>
      <c r="AE50" s="59"/>
      <c r="AF50" s="59"/>
    </row>
    <row r="51" spans="1:32" ht="14.25" customHeight="1" x14ac:dyDescent="0.2">
      <c r="A51" s="59"/>
      <c r="B51" s="59"/>
      <c r="C51" s="59"/>
      <c r="D51" s="59"/>
      <c r="E51" s="59"/>
      <c r="F51" s="59"/>
      <c r="G51" s="59"/>
      <c r="H51" s="59"/>
      <c r="I51" s="59"/>
      <c r="J51" s="59"/>
      <c r="K51" s="59"/>
      <c r="L51" s="59"/>
      <c r="M51" s="59"/>
      <c r="N51" s="59"/>
      <c r="O51" s="59"/>
      <c r="P51" s="59"/>
      <c r="Q51" s="59"/>
      <c r="R51" s="59"/>
      <c r="S51" s="59"/>
      <c r="T51" s="59"/>
      <c r="U51" s="59"/>
      <c r="V51" s="59"/>
      <c r="W51" s="59"/>
      <c r="X51" s="59"/>
      <c r="Y51" s="59"/>
      <c r="Z51" s="59"/>
      <c r="AA51" s="59"/>
      <c r="AB51" s="59"/>
      <c r="AC51" s="59"/>
      <c r="AD51" s="59"/>
      <c r="AE51" s="59"/>
      <c r="AF51" s="59"/>
    </row>
    <row r="52" spans="1:32" ht="14.25" customHeight="1" x14ac:dyDescent="0.2">
      <c r="A52" s="59"/>
      <c r="B52" s="59"/>
      <c r="C52" s="59"/>
      <c r="D52" s="59"/>
      <c r="E52" s="59"/>
      <c r="F52" s="59"/>
      <c r="G52" s="59"/>
      <c r="H52" s="59"/>
      <c r="I52" s="59"/>
      <c r="J52" s="59"/>
      <c r="K52" s="59"/>
      <c r="L52" s="59"/>
      <c r="M52" s="59"/>
      <c r="N52" s="59"/>
      <c r="O52" s="59"/>
      <c r="P52" s="59"/>
      <c r="Q52" s="59"/>
      <c r="R52" s="59"/>
      <c r="S52" s="59"/>
      <c r="T52" s="59"/>
      <c r="U52" s="59"/>
      <c r="V52" s="59"/>
      <c r="W52" s="59"/>
      <c r="X52" s="59"/>
      <c r="Y52" s="59"/>
      <c r="Z52" s="59"/>
      <c r="AA52" s="59"/>
      <c r="AB52" s="59"/>
      <c r="AC52" s="59"/>
      <c r="AD52" s="59"/>
      <c r="AE52" s="59"/>
      <c r="AF52" s="59"/>
    </row>
    <row r="53" spans="1:32" ht="14.25" customHeight="1" x14ac:dyDescent="0.2">
      <c r="A53" s="59"/>
      <c r="B53" s="59"/>
      <c r="C53" s="59"/>
      <c r="D53" s="59"/>
      <c r="E53" s="59"/>
      <c r="F53" s="59"/>
      <c r="G53" s="59"/>
      <c r="H53" s="59"/>
      <c r="I53" s="59"/>
      <c r="J53" s="59"/>
      <c r="K53" s="59"/>
      <c r="L53" s="59"/>
      <c r="M53" s="59"/>
      <c r="N53" s="59"/>
      <c r="O53" s="59"/>
      <c r="P53" s="59"/>
      <c r="Q53" s="59"/>
      <c r="R53" s="59"/>
      <c r="S53" s="59"/>
      <c r="T53" s="59"/>
      <c r="U53" s="59"/>
      <c r="V53" s="59"/>
      <c r="W53" s="59"/>
      <c r="X53" s="59"/>
      <c r="Y53" s="59"/>
      <c r="Z53" s="59"/>
      <c r="AA53" s="59"/>
      <c r="AB53" s="59"/>
      <c r="AC53" s="59"/>
      <c r="AD53" s="59"/>
      <c r="AE53" s="59"/>
      <c r="AF53" s="59"/>
    </row>
    <row r="54" spans="1:32" ht="14.25" customHeight="1" x14ac:dyDescent="0.2">
      <c r="A54" s="59"/>
      <c r="B54" s="59"/>
      <c r="C54" s="59"/>
      <c r="D54" s="59"/>
      <c r="E54" s="59"/>
      <c r="F54" s="59"/>
      <c r="G54" s="59"/>
      <c r="H54" s="59"/>
      <c r="I54" s="59"/>
      <c r="J54" s="59"/>
      <c r="K54" s="59"/>
      <c r="L54" s="59"/>
      <c r="M54" s="59"/>
      <c r="N54" s="59"/>
      <c r="O54" s="59"/>
      <c r="P54" s="59"/>
      <c r="Q54" s="59"/>
      <c r="R54" s="59"/>
      <c r="S54" s="59"/>
      <c r="T54" s="59"/>
      <c r="U54" s="59"/>
      <c r="V54" s="59"/>
      <c r="W54" s="59"/>
      <c r="X54" s="59"/>
      <c r="Y54" s="59"/>
      <c r="Z54" s="59"/>
      <c r="AA54" s="59"/>
      <c r="AB54" s="59"/>
      <c r="AC54" s="59"/>
      <c r="AD54" s="59"/>
      <c r="AE54" s="59"/>
      <c r="AF54" s="59"/>
    </row>
    <row r="55" spans="1:32" ht="14.25" customHeight="1" x14ac:dyDescent="0.2">
      <c r="A55" s="59"/>
      <c r="B55" s="59"/>
      <c r="C55" s="59"/>
      <c r="D55" s="59"/>
      <c r="E55" s="59"/>
      <c r="F55" s="59"/>
      <c r="G55" s="59"/>
      <c r="H55" s="59"/>
      <c r="I55" s="59"/>
      <c r="J55" s="59"/>
      <c r="K55" s="59"/>
      <c r="L55" s="59"/>
      <c r="M55" s="59"/>
      <c r="N55" s="59"/>
      <c r="O55" s="59"/>
      <c r="P55" s="59"/>
      <c r="Q55" s="59"/>
      <c r="R55" s="59"/>
      <c r="S55" s="59"/>
      <c r="T55" s="59"/>
      <c r="U55" s="59"/>
      <c r="V55" s="59"/>
      <c r="W55" s="59"/>
      <c r="X55" s="59"/>
      <c r="Y55" s="59"/>
      <c r="Z55" s="59"/>
      <c r="AA55" s="59"/>
      <c r="AB55" s="59"/>
      <c r="AC55" s="59"/>
      <c r="AD55" s="59"/>
      <c r="AE55" s="59"/>
      <c r="AF55" s="59"/>
    </row>
    <row r="56" spans="1:32" ht="14.25" customHeight="1" x14ac:dyDescent="0.2">
      <c r="A56" s="59"/>
      <c r="B56" s="59"/>
      <c r="C56" s="59"/>
      <c r="D56" s="59"/>
      <c r="E56" s="59"/>
      <c r="F56" s="59"/>
      <c r="G56" s="59"/>
      <c r="H56" s="59"/>
      <c r="I56" s="59"/>
      <c r="J56" s="59"/>
      <c r="K56" s="59"/>
      <c r="L56" s="59"/>
      <c r="M56" s="59"/>
      <c r="N56" s="59"/>
      <c r="O56" s="59"/>
      <c r="P56" s="59"/>
      <c r="Q56" s="59"/>
      <c r="R56" s="59"/>
      <c r="S56" s="59"/>
      <c r="T56" s="59"/>
      <c r="U56" s="59"/>
      <c r="V56" s="59"/>
      <c r="W56" s="59"/>
      <c r="X56" s="59"/>
      <c r="Y56" s="59"/>
      <c r="Z56" s="59"/>
      <c r="AA56" s="59"/>
      <c r="AB56" s="59"/>
      <c r="AC56" s="59"/>
      <c r="AD56" s="59"/>
      <c r="AE56" s="59"/>
      <c r="AF56" s="59"/>
    </row>
    <row r="57" spans="1:32" ht="14.25" customHeight="1" x14ac:dyDescent="0.2">
      <c r="A57" s="59"/>
      <c r="B57" s="59"/>
      <c r="C57" s="59"/>
      <c r="D57" s="59"/>
      <c r="E57" s="59"/>
      <c r="F57" s="59"/>
      <c r="G57" s="59"/>
      <c r="H57" s="59"/>
      <c r="I57" s="59"/>
      <c r="J57" s="59"/>
      <c r="K57" s="59"/>
      <c r="L57" s="59"/>
      <c r="M57" s="59"/>
      <c r="N57" s="59"/>
      <c r="O57" s="59"/>
      <c r="P57" s="59"/>
      <c r="Q57" s="59"/>
      <c r="R57" s="59"/>
      <c r="S57" s="59"/>
      <c r="T57" s="59"/>
      <c r="U57" s="59"/>
      <c r="V57" s="59"/>
      <c r="W57" s="59"/>
      <c r="X57" s="59"/>
      <c r="Y57" s="59"/>
      <c r="Z57" s="59"/>
      <c r="AA57" s="59"/>
      <c r="AB57" s="59"/>
      <c r="AC57" s="59"/>
      <c r="AD57" s="59"/>
      <c r="AE57" s="59"/>
      <c r="AF57" s="59"/>
    </row>
    <row r="58" spans="1:32" ht="14.25" customHeight="1" x14ac:dyDescent="0.2">
      <c r="A58" s="59"/>
      <c r="B58" s="59"/>
      <c r="C58" s="59"/>
      <c r="D58" s="59"/>
      <c r="E58" s="59"/>
      <c r="F58" s="59"/>
      <c r="G58" s="59"/>
      <c r="H58" s="59"/>
      <c r="I58" s="59"/>
      <c r="J58" s="59"/>
      <c r="K58" s="59"/>
      <c r="L58" s="59"/>
      <c r="M58" s="59"/>
      <c r="N58" s="59"/>
      <c r="O58" s="59"/>
      <c r="P58" s="59"/>
      <c r="Q58" s="59"/>
      <c r="R58" s="59"/>
      <c r="S58" s="59"/>
      <c r="T58" s="59"/>
      <c r="U58" s="59"/>
      <c r="V58" s="59"/>
      <c r="W58" s="59"/>
      <c r="X58" s="59"/>
      <c r="Y58" s="59"/>
      <c r="Z58" s="59"/>
      <c r="AA58" s="59"/>
      <c r="AB58" s="59"/>
      <c r="AC58" s="59"/>
      <c r="AD58" s="59"/>
      <c r="AE58" s="59"/>
      <c r="AF58" s="59"/>
    </row>
    <row r="59" spans="1:32" ht="14.25" customHeight="1" x14ac:dyDescent="0.2">
      <c r="A59" s="59"/>
      <c r="B59" s="59"/>
      <c r="C59" s="59"/>
      <c r="D59" s="59"/>
      <c r="E59" s="59"/>
      <c r="F59" s="59"/>
      <c r="G59" s="59"/>
      <c r="H59" s="59"/>
      <c r="I59" s="59"/>
      <c r="J59" s="59"/>
      <c r="K59" s="59"/>
      <c r="L59" s="59"/>
      <c r="M59" s="59"/>
      <c r="N59" s="59"/>
      <c r="O59" s="59"/>
      <c r="P59" s="59"/>
      <c r="Q59" s="59"/>
      <c r="R59" s="59"/>
      <c r="S59" s="59"/>
      <c r="T59" s="59"/>
      <c r="U59" s="59"/>
      <c r="V59" s="59"/>
      <c r="W59" s="59"/>
      <c r="X59" s="59"/>
      <c r="Y59" s="59"/>
      <c r="Z59" s="59"/>
      <c r="AA59" s="59"/>
      <c r="AB59" s="59"/>
      <c r="AC59" s="59"/>
      <c r="AD59" s="59"/>
      <c r="AE59" s="59"/>
      <c r="AF59" s="59"/>
    </row>
    <row r="60" spans="1:32" ht="14.25" customHeight="1" x14ac:dyDescent="0.2">
      <c r="A60" s="59"/>
      <c r="B60" s="59"/>
      <c r="C60" s="59"/>
      <c r="D60" s="59"/>
      <c r="E60" s="59"/>
      <c r="F60" s="59"/>
      <c r="G60" s="59"/>
      <c r="H60" s="59"/>
      <c r="I60" s="59"/>
      <c r="J60" s="59"/>
      <c r="K60" s="59"/>
      <c r="L60" s="59"/>
      <c r="M60" s="59"/>
      <c r="N60" s="59"/>
      <c r="O60" s="59"/>
      <c r="P60" s="59"/>
      <c r="Q60" s="59"/>
      <c r="R60" s="59"/>
      <c r="S60" s="59"/>
      <c r="T60" s="59"/>
      <c r="U60" s="59"/>
      <c r="V60" s="59"/>
      <c r="W60" s="59"/>
      <c r="X60" s="59"/>
      <c r="Y60" s="59"/>
      <c r="Z60" s="59"/>
      <c r="AA60" s="59"/>
      <c r="AB60" s="59"/>
      <c r="AC60" s="59"/>
      <c r="AD60" s="59"/>
      <c r="AE60" s="59"/>
      <c r="AF60" s="59"/>
    </row>
    <row r="61" spans="1:32" ht="14.25" customHeight="1" x14ac:dyDescent="0.2">
      <c r="A61" s="59"/>
      <c r="B61" s="59"/>
      <c r="C61" s="59"/>
      <c r="D61" s="59"/>
      <c r="E61" s="59"/>
      <c r="F61" s="59"/>
      <c r="G61" s="59"/>
      <c r="H61" s="59"/>
      <c r="I61" s="59"/>
      <c r="J61" s="59"/>
      <c r="K61" s="59"/>
      <c r="L61" s="59"/>
      <c r="M61" s="59"/>
      <c r="N61" s="59"/>
      <c r="O61" s="59"/>
      <c r="P61" s="59"/>
      <c r="Q61" s="59"/>
      <c r="R61" s="59"/>
      <c r="S61" s="59"/>
      <c r="T61" s="59"/>
      <c r="U61" s="59"/>
      <c r="V61" s="59"/>
      <c r="W61" s="59"/>
      <c r="X61" s="59"/>
      <c r="Y61" s="59"/>
      <c r="Z61" s="59"/>
      <c r="AA61" s="59"/>
      <c r="AB61" s="59"/>
      <c r="AC61" s="59"/>
      <c r="AD61" s="59"/>
      <c r="AE61" s="59"/>
      <c r="AF61" s="59"/>
    </row>
    <row r="62" spans="1:32" ht="14.25" customHeight="1" x14ac:dyDescent="0.2">
      <c r="A62" s="59"/>
      <c r="B62" s="59"/>
      <c r="C62" s="59"/>
      <c r="D62" s="59"/>
      <c r="E62" s="59"/>
      <c r="F62" s="59"/>
      <c r="G62" s="59"/>
      <c r="H62" s="59"/>
      <c r="I62" s="59"/>
      <c r="J62" s="59"/>
      <c r="K62" s="59"/>
      <c r="L62" s="59"/>
      <c r="M62" s="59"/>
      <c r="N62" s="59"/>
      <c r="O62" s="59"/>
      <c r="P62" s="59"/>
      <c r="Q62" s="59"/>
      <c r="R62" s="59"/>
      <c r="S62" s="59"/>
      <c r="T62" s="59"/>
      <c r="U62" s="59"/>
      <c r="V62" s="59"/>
      <c r="W62" s="59"/>
      <c r="X62" s="59"/>
      <c r="Y62" s="59"/>
      <c r="Z62" s="59"/>
      <c r="AA62" s="59"/>
      <c r="AB62" s="59"/>
      <c r="AC62" s="59"/>
      <c r="AD62" s="59"/>
      <c r="AE62" s="59"/>
      <c r="AF62" s="59"/>
    </row>
    <row r="63" spans="1:32" ht="14.25" customHeight="1" x14ac:dyDescent="0.2">
      <c r="A63" s="59"/>
      <c r="B63" s="59"/>
      <c r="C63" s="59"/>
      <c r="D63" s="59"/>
      <c r="E63" s="59"/>
      <c r="F63" s="59"/>
      <c r="G63" s="59"/>
      <c r="H63" s="59"/>
      <c r="I63" s="59"/>
      <c r="J63" s="59"/>
      <c r="K63" s="59"/>
      <c r="L63" s="59"/>
      <c r="M63" s="59"/>
      <c r="N63" s="59"/>
      <c r="O63" s="59"/>
      <c r="P63" s="59"/>
      <c r="Q63" s="59"/>
      <c r="R63" s="59"/>
      <c r="S63" s="59"/>
      <c r="T63" s="59"/>
      <c r="U63" s="59"/>
      <c r="V63" s="59"/>
      <c r="W63" s="59"/>
      <c r="X63" s="59"/>
      <c r="Y63" s="59"/>
      <c r="Z63" s="59"/>
      <c r="AA63" s="59"/>
      <c r="AB63" s="59"/>
      <c r="AC63" s="59"/>
      <c r="AD63" s="59"/>
      <c r="AE63" s="59"/>
      <c r="AF63" s="59"/>
    </row>
    <row r="64" spans="1:32" ht="14.25" customHeight="1" x14ac:dyDescent="0.2">
      <c r="A64" s="59"/>
      <c r="B64" s="59"/>
      <c r="C64" s="59"/>
      <c r="D64" s="59"/>
      <c r="E64" s="59"/>
      <c r="F64" s="59"/>
      <c r="G64" s="59"/>
      <c r="H64" s="59"/>
      <c r="I64" s="59"/>
      <c r="J64" s="59"/>
      <c r="K64" s="59"/>
      <c r="L64" s="59"/>
      <c r="M64" s="59"/>
      <c r="N64" s="59"/>
      <c r="O64" s="59"/>
      <c r="P64" s="59"/>
      <c r="Q64" s="59"/>
      <c r="R64" s="59"/>
      <c r="S64" s="59"/>
      <c r="T64" s="59"/>
      <c r="U64" s="59"/>
      <c r="V64" s="59"/>
      <c r="W64" s="59"/>
      <c r="X64" s="59"/>
      <c r="Y64" s="59"/>
      <c r="Z64" s="59"/>
      <c r="AA64" s="59"/>
      <c r="AB64" s="59"/>
      <c r="AC64" s="59"/>
      <c r="AD64" s="59"/>
      <c r="AE64" s="59"/>
      <c r="AF64" s="59"/>
    </row>
    <row r="65" spans="1:32" ht="14.25" customHeight="1" x14ac:dyDescent="0.2">
      <c r="A65" s="59"/>
      <c r="B65" s="59"/>
      <c r="C65" s="59"/>
      <c r="D65" s="59"/>
      <c r="E65" s="59"/>
      <c r="F65" s="59"/>
      <c r="G65" s="59"/>
      <c r="H65" s="59"/>
      <c r="I65" s="59"/>
      <c r="J65" s="59"/>
      <c r="K65" s="59"/>
      <c r="L65" s="59"/>
      <c r="M65" s="59"/>
      <c r="N65" s="59"/>
      <c r="O65" s="59"/>
      <c r="P65" s="59"/>
      <c r="Q65" s="59"/>
      <c r="R65" s="59"/>
      <c r="S65" s="59"/>
      <c r="T65" s="59"/>
      <c r="U65" s="59"/>
      <c r="V65" s="59"/>
      <c r="W65" s="59"/>
      <c r="X65" s="59"/>
      <c r="Y65" s="59"/>
      <c r="Z65" s="59"/>
      <c r="AA65" s="59"/>
      <c r="AB65" s="59"/>
      <c r="AC65" s="59"/>
      <c r="AD65" s="59"/>
      <c r="AE65" s="59"/>
      <c r="AF65" s="59"/>
    </row>
    <row r="66" spans="1:32" ht="14.25" customHeight="1" x14ac:dyDescent="0.2">
      <c r="A66" s="59"/>
      <c r="B66" s="59"/>
      <c r="C66" s="59"/>
      <c r="D66" s="59"/>
      <c r="E66" s="59"/>
      <c r="F66" s="59"/>
      <c r="G66" s="59"/>
      <c r="H66" s="59"/>
      <c r="I66" s="59"/>
      <c r="J66" s="59"/>
      <c r="K66" s="59"/>
      <c r="L66" s="59"/>
      <c r="M66" s="59"/>
      <c r="N66" s="59"/>
      <c r="O66" s="59"/>
      <c r="P66" s="59"/>
      <c r="Q66" s="59"/>
      <c r="R66" s="59"/>
      <c r="S66" s="59"/>
      <c r="T66" s="59"/>
      <c r="U66" s="59"/>
      <c r="V66" s="59"/>
      <c r="W66" s="59"/>
      <c r="X66" s="59"/>
      <c r="Y66" s="59"/>
      <c r="Z66" s="59"/>
      <c r="AA66" s="59"/>
      <c r="AB66" s="59"/>
      <c r="AC66" s="59"/>
      <c r="AD66" s="59"/>
      <c r="AE66" s="59"/>
      <c r="AF66" s="59"/>
    </row>
    <row r="67" spans="1:32" ht="14.25" customHeight="1" x14ac:dyDescent="0.2">
      <c r="A67" s="59"/>
      <c r="B67" s="59"/>
      <c r="C67" s="59"/>
      <c r="D67" s="59"/>
      <c r="E67" s="59"/>
      <c r="F67" s="59"/>
      <c r="G67" s="59"/>
      <c r="H67" s="59"/>
      <c r="I67" s="59"/>
      <c r="J67" s="59"/>
      <c r="K67" s="59"/>
      <c r="L67" s="59"/>
      <c r="M67" s="59"/>
      <c r="N67" s="59"/>
      <c r="O67" s="59"/>
      <c r="P67" s="59"/>
      <c r="Q67" s="59"/>
      <c r="R67" s="59"/>
      <c r="S67" s="59"/>
      <c r="T67" s="59"/>
      <c r="U67" s="59"/>
      <c r="V67" s="59"/>
      <c r="W67" s="59"/>
      <c r="X67" s="59"/>
      <c r="Y67" s="59"/>
      <c r="Z67" s="59"/>
      <c r="AA67" s="59"/>
      <c r="AB67" s="59"/>
      <c r="AC67" s="59"/>
      <c r="AD67" s="59"/>
      <c r="AE67" s="59"/>
      <c r="AF67" s="59"/>
    </row>
    <row r="68" spans="1:32" ht="14.25" customHeight="1" x14ac:dyDescent="0.2">
      <c r="A68" s="59"/>
      <c r="B68" s="59"/>
      <c r="C68" s="59"/>
      <c r="D68" s="59"/>
      <c r="E68" s="59"/>
      <c r="F68" s="59"/>
      <c r="G68" s="59"/>
      <c r="H68" s="59"/>
      <c r="I68" s="59"/>
      <c r="J68" s="59"/>
      <c r="K68" s="59"/>
      <c r="L68" s="59"/>
      <c r="M68" s="59"/>
      <c r="N68" s="59"/>
      <c r="O68" s="59"/>
      <c r="P68" s="59"/>
      <c r="Q68" s="59"/>
      <c r="R68" s="59"/>
      <c r="S68" s="59"/>
      <c r="T68" s="59"/>
      <c r="U68" s="59"/>
      <c r="V68" s="59"/>
      <c r="W68" s="59"/>
      <c r="X68" s="59"/>
      <c r="Y68" s="59"/>
      <c r="Z68" s="59"/>
      <c r="AA68" s="59"/>
      <c r="AB68" s="59"/>
      <c r="AC68" s="59"/>
      <c r="AD68" s="59"/>
      <c r="AE68" s="59"/>
      <c r="AF68" s="59"/>
    </row>
    <row r="69" spans="1:32" ht="14.25" customHeight="1" x14ac:dyDescent="0.2">
      <c r="A69" s="59"/>
      <c r="B69" s="59"/>
      <c r="C69" s="59"/>
      <c r="D69" s="59"/>
      <c r="E69" s="59"/>
      <c r="F69" s="59"/>
      <c r="G69" s="59"/>
      <c r="H69" s="59"/>
      <c r="I69" s="59"/>
      <c r="J69" s="59"/>
      <c r="K69" s="59"/>
      <c r="L69" s="59"/>
      <c r="M69" s="59"/>
      <c r="N69" s="59"/>
      <c r="O69" s="59"/>
      <c r="P69" s="59"/>
      <c r="Q69" s="59"/>
      <c r="R69" s="59"/>
      <c r="S69" s="59"/>
      <c r="T69" s="59"/>
      <c r="U69" s="59"/>
      <c r="V69" s="59"/>
      <c r="W69" s="59"/>
      <c r="X69" s="59"/>
      <c r="Y69" s="59"/>
      <c r="Z69" s="59"/>
      <c r="AA69" s="59"/>
      <c r="AB69" s="59"/>
      <c r="AC69" s="59"/>
      <c r="AD69" s="59"/>
      <c r="AE69" s="59"/>
      <c r="AF69" s="59"/>
    </row>
    <row r="70" spans="1:32" ht="14.25" customHeight="1" x14ac:dyDescent="0.2">
      <c r="A70" s="59"/>
      <c r="B70" s="59"/>
      <c r="C70" s="59"/>
      <c r="D70" s="59"/>
      <c r="E70" s="59"/>
      <c r="F70" s="59"/>
      <c r="G70" s="59"/>
      <c r="H70" s="59"/>
      <c r="I70" s="59"/>
      <c r="J70" s="59"/>
      <c r="K70" s="59"/>
      <c r="L70" s="59"/>
      <c r="M70" s="59"/>
      <c r="N70" s="59"/>
      <c r="O70" s="59"/>
      <c r="P70" s="59"/>
      <c r="Q70" s="59"/>
      <c r="R70" s="59"/>
      <c r="S70" s="59"/>
      <c r="T70" s="59"/>
      <c r="U70" s="59"/>
      <c r="V70" s="59"/>
      <c r="W70" s="59"/>
      <c r="X70" s="59"/>
      <c r="Y70" s="59"/>
      <c r="Z70" s="59"/>
      <c r="AA70" s="59"/>
      <c r="AB70" s="59"/>
      <c r="AC70" s="59"/>
      <c r="AD70" s="59"/>
      <c r="AE70" s="59"/>
      <c r="AF70" s="59"/>
    </row>
    <row r="71" spans="1:32" ht="14.25" customHeight="1" x14ac:dyDescent="0.2">
      <c r="A71" s="59"/>
      <c r="B71" s="59"/>
      <c r="C71" s="59"/>
      <c r="D71" s="59"/>
      <c r="E71" s="59"/>
      <c r="F71" s="59"/>
      <c r="G71" s="59"/>
      <c r="H71" s="59"/>
      <c r="I71" s="59"/>
      <c r="J71" s="59"/>
      <c r="K71" s="59"/>
      <c r="L71" s="59"/>
      <c r="M71" s="59"/>
      <c r="N71" s="59"/>
      <c r="O71" s="59"/>
      <c r="P71" s="59"/>
      <c r="Q71" s="59"/>
      <c r="R71" s="59"/>
      <c r="S71" s="59"/>
      <c r="T71" s="59"/>
      <c r="U71" s="59"/>
      <c r="V71" s="59"/>
      <c r="W71" s="59"/>
      <c r="X71" s="59"/>
      <c r="Y71" s="59"/>
      <c r="Z71" s="59"/>
      <c r="AA71" s="59"/>
      <c r="AB71" s="59"/>
      <c r="AC71" s="59"/>
      <c r="AD71" s="59"/>
      <c r="AE71" s="59"/>
      <c r="AF71" s="59"/>
    </row>
    <row r="72" spans="1:32" ht="14.25" customHeight="1" x14ac:dyDescent="0.2">
      <c r="A72" s="59"/>
      <c r="B72" s="59"/>
      <c r="C72" s="59"/>
      <c r="D72" s="59"/>
      <c r="E72" s="59"/>
      <c r="F72" s="59"/>
      <c r="G72" s="59"/>
      <c r="H72" s="59"/>
      <c r="I72" s="59"/>
      <c r="J72" s="59"/>
      <c r="K72" s="59"/>
      <c r="L72" s="59"/>
      <c r="M72" s="59"/>
      <c r="N72" s="59"/>
      <c r="O72" s="59"/>
      <c r="P72" s="59"/>
      <c r="Q72" s="59"/>
      <c r="R72" s="59"/>
      <c r="S72" s="59"/>
      <c r="T72" s="59"/>
      <c r="U72" s="59"/>
      <c r="V72" s="59"/>
      <c r="W72" s="59"/>
      <c r="X72" s="59"/>
      <c r="Y72" s="59"/>
      <c r="Z72" s="59"/>
      <c r="AA72" s="59"/>
      <c r="AB72" s="59"/>
      <c r="AC72" s="59"/>
      <c r="AD72" s="59"/>
      <c r="AE72" s="59"/>
      <c r="AF72" s="59"/>
    </row>
    <row r="73" spans="1:32" ht="14.25" customHeight="1" x14ac:dyDescent="0.2">
      <c r="A73" s="59"/>
      <c r="B73" s="59"/>
      <c r="C73" s="59"/>
      <c r="D73" s="59"/>
      <c r="E73" s="59"/>
      <c r="F73" s="59"/>
      <c r="G73" s="59"/>
      <c r="H73" s="59"/>
      <c r="I73" s="59"/>
      <c r="J73" s="59"/>
      <c r="K73" s="59"/>
      <c r="L73" s="59"/>
      <c r="M73" s="59"/>
      <c r="N73" s="59"/>
      <c r="O73" s="59"/>
      <c r="P73" s="59"/>
      <c r="Q73" s="59"/>
      <c r="R73" s="59"/>
      <c r="S73" s="59"/>
      <c r="T73" s="59"/>
      <c r="U73" s="59"/>
      <c r="V73" s="59"/>
      <c r="W73" s="59"/>
      <c r="X73" s="59"/>
      <c r="Y73" s="59"/>
      <c r="Z73" s="59"/>
      <c r="AA73" s="59"/>
      <c r="AB73" s="59"/>
      <c r="AC73" s="59"/>
      <c r="AD73" s="59"/>
      <c r="AE73" s="59"/>
      <c r="AF73" s="59"/>
    </row>
    <row r="74" spans="1:32" ht="14.25" customHeight="1" x14ac:dyDescent="0.2">
      <c r="A74" s="59"/>
      <c r="B74" s="59"/>
      <c r="C74" s="59"/>
      <c r="D74" s="59"/>
      <c r="E74" s="59"/>
      <c r="F74" s="59"/>
      <c r="G74" s="59"/>
      <c r="H74" s="59"/>
      <c r="I74" s="59"/>
      <c r="J74" s="59"/>
      <c r="K74" s="59"/>
      <c r="L74" s="59"/>
      <c r="M74" s="59"/>
      <c r="N74" s="59"/>
      <c r="O74" s="59"/>
      <c r="P74" s="59"/>
      <c r="Q74" s="59"/>
      <c r="R74" s="59"/>
      <c r="S74" s="59"/>
      <c r="T74" s="59"/>
      <c r="U74" s="59"/>
      <c r="V74" s="59"/>
      <c r="W74" s="59"/>
      <c r="X74" s="59"/>
      <c r="Y74" s="59"/>
      <c r="Z74" s="59"/>
      <c r="AA74" s="59"/>
      <c r="AB74" s="59"/>
      <c r="AC74" s="59"/>
      <c r="AD74" s="59"/>
      <c r="AE74" s="59"/>
      <c r="AF74" s="59"/>
    </row>
    <row r="75" spans="1:32" ht="14.25" customHeight="1" x14ac:dyDescent="0.2">
      <c r="A75" s="59"/>
      <c r="B75" s="59"/>
      <c r="C75" s="59"/>
      <c r="D75" s="59"/>
      <c r="E75" s="59"/>
      <c r="F75" s="59"/>
      <c r="G75" s="59"/>
      <c r="H75" s="59"/>
      <c r="I75" s="59"/>
      <c r="J75" s="59"/>
      <c r="K75" s="59"/>
      <c r="L75" s="59"/>
      <c r="M75" s="59"/>
      <c r="N75" s="59"/>
      <c r="O75" s="59"/>
      <c r="P75" s="59"/>
      <c r="Q75" s="59"/>
      <c r="R75" s="59"/>
      <c r="S75" s="59"/>
      <c r="T75" s="59"/>
      <c r="U75" s="59"/>
      <c r="V75" s="59"/>
      <c r="W75" s="59"/>
      <c r="X75" s="59"/>
      <c r="Y75" s="59"/>
      <c r="Z75" s="59"/>
      <c r="AA75" s="59"/>
      <c r="AB75" s="59"/>
      <c r="AC75" s="59"/>
      <c r="AD75" s="59"/>
      <c r="AE75" s="59"/>
      <c r="AF75" s="59"/>
    </row>
    <row r="76" spans="1:32" ht="14.25" customHeight="1" x14ac:dyDescent="0.2">
      <c r="A76" s="59"/>
      <c r="B76" s="59"/>
      <c r="C76" s="59"/>
      <c r="D76" s="59"/>
      <c r="E76" s="59"/>
      <c r="F76" s="59"/>
      <c r="G76" s="59"/>
      <c r="H76" s="59"/>
      <c r="I76" s="59"/>
      <c r="J76" s="59"/>
      <c r="K76" s="59"/>
      <c r="L76" s="59"/>
      <c r="M76" s="59"/>
      <c r="N76" s="59"/>
      <c r="O76" s="59"/>
      <c r="P76" s="59"/>
      <c r="Q76" s="59"/>
      <c r="R76" s="59"/>
      <c r="S76" s="59"/>
      <c r="T76" s="59"/>
      <c r="U76" s="59"/>
      <c r="V76" s="59"/>
      <c r="W76" s="59"/>
      <c r="X76" s="59"/>
      <c r="Y76" s="59"/>
      <c r="Z76" s="59"/>
      <c r="AA76" s="59"/>
      <c r="AB76" s="59"/>
      <c r="AC76" s="59"/>
      <c r="AD76" s="59"/>
      <c r="AE76" s="59"/>
      <c r="AF76" s="59"/>
    </row>
    <row r="77" spans="1:32" ht="14.25" customHeight="1" x14ac:dyDescent="0.2">
      <c r="A77" s="59"/>
      <c r="B77" s="59"/>
      <c r="C77" s="59"/>
      <c r="D77" s="59"/>
      <c r="E77" s="59"/>
      <c r="F77" s="59"/>
      <c r="G77" s="59"/>
      <c r="H77" s="59"/>
      <c r="I77" s="59"/>
      <c r="J77" s="59"/>
      <c r="K77" s="59"/>
      <c r="L77" s="59"/>
      <c r="M77" s="59"/>
      <c r="N77" s="59"/>
      <c r="O77" s="59"/>
      <c r="P77" s="59"/>
      <c r="Q77" s="59"/>
      <c r="R77" s="59"/>
      <c r="S77" s="59"/>
      <c r="T77" s="59"/>
      <c r="U77" s="59"/>
      <c r="V77" s="59"/>
      <c r="W77" s="59"/>
      <c r="X77" s="59"/>
      <c r="Y77" s="59"/>
      <c r="Z77" s="59"/>
      <c r="AA77" s="59"/>
      <c r="AB77" s="59"/>
      <c r="AC77" s="59"/>
      <c r="AD77" s="59"/>
      <c r="AE77" s="59"/>
      <c r="AF77" s="59"/>
    </row>
    <row r="78" spans="1:32" ht="14.25" customHeight="1" x14ac:dyDescent="0.2">
      <c r="A78" s="59"/>
      <c r="B78" s="59"/>
      <c r="C78" s="59"/>
      <c r="D78" s="59"/>
      <c r="E78" s="59"/>
      <c r="F78" s="59"/>
      <c r="G78" s="59"/>
      <c r="H78" s="59"/>
      <c r="I78" s="59"/>
      <c r="J78" s="59"/>
      <c r="K78" s="59"/>
      <c r="L78" s="59"/>
      <c r="M78" s="59"/>
      <c r="N78" s="59"/>
      <c r="O78" s="59"/>
      <c r="P78" s="59"/>
      <c r="Q78" s="59"/>
      <c r="R78" s="59"/>
      <c r="S78" s="59"/>
      <c r="T78" s="59"/>
      <c r="U78" s="59"/>
      <c r="V78" s="59"/>
      <c r="W78" s="59"/>
      <c r="X78" s="59"/>
      <c r="Y78" s="59"/>
      <c r="Z78" s="59"/>
      <c r="AA78" s="59"/>
      <c r="AB78" s="59"/>
      <c r="AC78" s="59"/>
      <c r="AD78" s="59"/>
      <c r="AE78" s="59"/>
      <c r="AF78" s="59"/>
    </row>
    <row r="79" spans="1:32" ht="14.25" customHeight="1" x14ac:dyDescent="0.2">
      <c r="A79" s="59"/>
      <c r="B79" s="59"/>
      <c r="C79" s="59"/>
      <c r="D79" s="59"/>
      <c r="E79" s="59"/>
      <c r="F79" s="59"/>
      <c r="G79" s="59"/>
      <c r="H79" s="59"/>
      <c r="I79" s="59"/>
      <c r="J79" s="59"/>
      <c r="K79" s="59"/>
      <c r="L79" s="59"/>
      <c r="M79" s="59"/>
      <c r="N79" s="59"/>
      <c r="O79" s="59"/>
      <c r="P79" s="59"/>
      <c r="Q79" s="59"/>
      <c r="R79" s="59"/>
      <c r="S79" s="59"/>
      <c r="T79" s="59"/>
      <c r="U79" s="59"/>
      <c r="V79" s="59"/>
      <c r="W79" s="59"/>
      <c r="X79" s="59"/>
      <c r="Y79" s="59"/>
      <c r="Z79" s="59"/>
      <c r="AA79" s="59"/>
      <c r="AB79" s="59"/>
      <c r="AC79" s="59"/>
      <c r="AD79" s="59"/>
      <c r="AE79" s="59"/>
      <c r="AF79" s="59"/>
    </row>
    <row r="80" spans="1:32" ht="14.25" customHeight="1" x14ac:dyDescent="0.2">
      <c r="A80" s="59"/>
      <c r="B80" s="59"/>
      <c r="C80" s="59"/>
      <c r="D80" s="59"/>
      <c r="E80" s="59"/>
      <c r="F80" s="59"/>
      <c r="G80" s="59"/>
      <c r="H80" s="59"/>
      <c r="I80" s="59"/>
      <c r="J80" s="59"/>
      <c r="K80" s="59"/>
      <c r="L80" s="59"/>
      <c r="M80" s="59"/>
      <c r="N80" s="59"/>
      <c r="O80" s="59"/>
      <c r="P80" s="59"/>
      <c r="Q80" s="59"/>
      <c r="R80" s="59"/>
      <c r="S80" s="59"/>
      <c r="T80" s="59"/>
      <c r="U80" s="59"/>
      <c r="V80" s="59"/>
      <c r="W80" s="59"/>
      <c r="X80" s="59"/>
      <c r="Y80" s="59"/>
      <c r="Z80" s="59"/>
      <c r="AA80" s="59"/>
      <c r="AB80" s="59"/>
      <c r="AC80" s="59"/>
      <c r="AD80" s="59"/>
      <c r="AE80" s="59"/>
      <c r="AF80" s="59"/>
    </row>
    <row r="81" spans="1:32" ht="14.25" customHeight="1" x14ac:dyDescent="0.2">
      <c r="A81" s="59"/>
      <c r="B81" s="59"/>
      <c r="C81" s="59"/>
      <c r="D81" s="59"/>
      <c r="E81" s="59"/>
      <c r="F81" s="59"/>
      <c r="G81" s="59"/>
      <c r="H81" s="59"/>
      <c r="I81" s="59"/>
      <c r="J81" s="59"/>
      <c r="K81" s="59"/>
      <c r="L81" s="59"/>
      <c r="M81" s="59"/>
      <c r="N81" s="59"/>
      <c r="O81" s="59"/>
      <c r="P81" s="59"/>
      <c r="Q81" s="59"/>
      <c r="R81" s="59"/>
      <c r="S81" s="59"/>
      <c r="T81" s="59"/>
      <c r="U81" s="59"/>
      <c r="V81" s="59"/>
      <c r="W81" s="59"/>
      <c r="X81" s="59"/>
      <c r="Y81" s="59"/>
      <c r="Z81" s="59"/>
      <c r="AA81" s="59"/>
      <c r="AB81" s="59"/>
      <c r="AC81" s="59"/>
      <c r="AD81" s="59"/>
      <c r="AE81" s="59"/>
      <c r="AF81" s="59"/>
    </row>
    <row r="82" spans="1:32" ht="14.25" customHeight="1" x14ac:dyDescent="0.2">
      <c r="A82" s="59"/>
      <c r="B82" s="59"/>
      <c r="C82" s="59"/>
      <c r="D82" s="59"/>
      <c r="E82" s="59"/>
      <c r="F82" s="59"/>
      <c r="G82" s="59"/>
      <c r="H82" s="59"/>
      <c r="I82" s="59"/>
      <c r="J82" s="59"/>
      <c r="K82" s="59"/>
      <c r="L82" s="59"/>
      <c r="M82" s="59"/>
      <c r="N82" s="59"/>
      <c r="O82" s="59"/>
      <c r="P82" s="59"/>
      <c r="Q82" s="59"/>
      <c r="R82" s="59"/>
      <c r="S82" s="59"/>
      <c r="T82" s="59"/>
      <c r="U82" s="59"/>
      <c r="V82" s="59"/>
      <c r="W82" s="59"/>
      <c r="X82" s="59"/>
      <c r="Y82" s="59"/>
      <c r="Z82" s="59"/>
      <c r="AA82" s="59"/>
      <c r="AB82" s="59"/>
      <c r="AC82" s="59"/>
      <c r="AD82" s="59"/>
      <c r="AE82" s="59"/>
      <c r="AF82" s="59"/>
    </row>
    <row r="83" spans="1:32" ht="14.25" customHeight="1" x14ac:dyDescent="0.2">
      <c r="A83" s="59"/>
      <c r="B83" s="59"/>
      <c r="C83" s="59"/>
      <c r="D83" s="59"/>
      <c r="E83" s="59"/>
      <c r="F83" s="59"/>
      <c r="G83" s="59"/>
      <c r="H83" s="59"/>
      <c r="I83" s="59"/>
      <c r="J83" s="59"/>
      <c r="K83" s="59"/>
      <c r="L83" s="59"/>
      <c r="M83" s="59"/>
      <c r="N83" s="59"/>
      <c r="O83" s="59"/>
      <c r="P83" s="59"/>
      <c r="Q83" s="59"/>
      <c r="R83" s="59"/>
      <c r="S83" s="59"/>
      <c r="T83" s="59"/>
      <c r="U83" s="59"/>
      <c r="V83" s="59"/>
      <c r="W83" s="59"/>
      <c r="X83" s="59"/>
      <c r="Y83" s="59"/>
      <c r="Z83" s="59"/>
      <c r="AA83" s="59"/>
      <c r="AB83" s="59"/>
      <c r="AC83" s="59"/>
      <c r="AD83" s="59"/>
      <c r="AE83" s="59"/>
      <c r="AF83" s="59"/>
    </row>
    <row r="84" spans="1:32" ht="14.25" customHeight="1" x14ac:dyDescent="0.2">
      <c r="A84" s="59"/>
      <c r="B84" s="59"/>
      <c r="C84" s="59"/>
      <c r="D84" s="59"/>
      <c r="E84" s="59"/>
      <c r="F84" s="59"/>
      <c r="G84" s="59"/>
      <c r="H84" s="59"/>
      <c r="I84" s="59"/>
      <c r="J84" s="59"/>
      <c r="K84" s="59"/>
      <c r="L84" s="59"/>
      <c r="M84" s="59"/>
      <c r="N84" s="59"/>
      <c r="O84" s="59"/>
      <c r="P84" s="59"/>
      <c r="Q84" s="59"/>
      <c r="R84" s="59"/>
      <c r="S84" s="59"/>
      <c r="T84" s="59"/>
      <c r="U84" s="59"/>
      <c r="V84" s="59"/>
      <c r="W84" s="59"/>
      <c r="X84" s="59"/>
      <c r="Y84" s="59"/>
      <c r="Z84" s="59"/>
      <c r="AA84" s="59"/>
      <c r="AB84" s="59"/>
      <c r="AC84" s="59"/>
      <c r="AD84" s="59"/>
      <c r="AE84" s="59"/>
      <c r="AF84" s="59"/>
    </row>
    <row r="85" spans="1:32" ht="14.25" customHeight="1" x14ac:dyDescent="0.2">
      <c r="A85" s="59"/>
      <c r="B85" s="59"/>
      <c r="C85" s="59"/>
      <c r="D85" s="59"/>
      <c r="E85" s="59"/>
      <c r="F85" s="59"/>
      <c r="G85" s="59"/>
      <c r="H85" s="59"/>
      <c r="I85" s="59"/>
      <c r="J85" s="59"/>
      <c r="K85" s="59"/>
      <c r="L85" s="59"/>
      <c r="M85" s="59"/>
      <c r="N85" s="59"/>
      <c r="O85" s="59"/>
      <c r="P85" s="59"/>
      <c r="Q85" s="59"/>
      <c r="R85" s="59"/>
      <c r="S85" s="59"/>
      <c r="T85" s="59"/>
      <c r="U85" s="59"/>
      <c r="V85" s="59"/>
      <c r="W85" s="59"/>
      <c r="X85" s="59"/>
      <c r="Y85" s="59"/>
      <c r="Z85" s="59"/>
      <c r="AA85" s="59"/>
      <c r="AB85" s="59"/>
      <c r="AC85" s="59"/>
      <c r="AD85" s="59"/>
      <c r="AE85" s="59"/>
      <c r="AF85" s="59"/>
    </row>
    <row r="86" spans="1:32" ht="14.25" customHeight="1" x14ac:dyDescent="0.2">
      <c r="A86" s="59"/>
      <c r="B86" s="59"/>
      <c r="C86" s="59"/>
      <c r="D86" s="59"/>
      <c r="E86" s="59"/>
      <c r="F86" s="59"/>
      <c r="G86" s="59"/>
      <c r="H86" s="59"/>
      <c r="I86" s="59"/>
      <c r="J86" s="59"/>
      <c r="K86" s="59"/>
      <c r="L86" s="59"/>
      <c r="M86" s="59"/>
      <c r="N86" s="59"/>
      <c r="O86" s="59"/>
      <c r="P86" s="59"/>
      <c r="Q86" s="59"/>
      <c r="R86" s="59"/>
      <c r="S86" s="59"/>
      <c r="T86" s="59"/>
      <c r="U86" s="59"/>
      <c r="V86" s="59"/>
      <c r="W86" s="59"/>
      <c r="X86" s="59"/>
      <c r="Y86" s="59"/>
      <c r="Z86" s="59"/>
      <c r="AA86" s="59"/>
      <c r="AB86" s="59"/>
      <c r="AC86" s="59"/>
      <c r="AD86" s="59"/>
      <c r="AE86" s="59"/>
      <c r="AF86" s="59"/>
    </row>
    <row r="87" spans="1:32" ht="14.25" customHeight="1" x14ac:dyDescent="0.2">
      <c r="A87" s="59"/>
      <c r="B87" s="59"/>
      <c r="C87" s="59"/>
      <c r="D87" s="59"/>
      <c r="E87" s="59"/>
      <c r="F87" s="59"/>
      <c r="G87" s="59"/>
      <c r="H87" s="59"/>
      <c r="I87" s="59"/>
      <c r="J87" s="59"/>
      <c r="K87" s="59"/>
      <c r="L87" s="59"/>
      <c r="M87" s="59"/>
      <c r="N87" s="59"/>
      <c r="O87" s="59"/>
      <c r="P87" s="59"/>
      <c r="Q87" s="59"/>
      <c r="R87" s="59"/>
      <c r="S87" s="59"/>
      <c r="T87" s="59"/>
      <c r="U87" s="59"/>
      <c r="V87" s="59"/>
      <c r="W87" s="59"/>
      <c r="X87" s="59"/>
      <c r="Y87" s="59"/>
      <c r="Z87" s="59"/>
      <c r="AA87" s="59"/>
      <c r="AB87" s="59"/>
      <c r="AC87" s="59"/>
      <c r="AD87" s="59"/>
      <c r="AE87" s="59"/>
      <c r="AF87" s="59"/>
    </row>
    <row r="88" spans="1:32" ht="14.25" customHeight="1" x14ac:dyDescent="0.2">
      <c r="A88" s="59"/>
      <c r="B88" s="59"/>
      <c r="C88" s="59"/>
      <c r="D88" s="59"/>
      <c r="E88" s="59"/>
      <c r="F88" s="59"/>
      <c r="G88" s="59"/>
      <c r="H88" s="59"/>
      <c r="I88" s="59"/>
      <c r="J88" s="59"/>
      <c r="K88" s="59"/>
      <c r="L88" s="59"/>
      <c r="M88" s="59"/>
      <c r="N88" s="59"/>
      <c r="O88" s="59"/>
      <c r="P88" s="59"/>
      <c r="Q88" s="59"/>
      <c r="R88" s="59"/>
      <c r="S88" s="59"/>
      <c r="T88" s="59"/>
      <c r="U88" s="59"/>
      <c r="V88" s="59"/>
      <c r="W88" s="59"/>
      <c r="X88" s="59"/>
      <c r="Y88" s="59"/>
      <c r="Z88" s="59"/>
      <c r="AA88" s="59"/>
      <c r="AB88" s="59"/>
      <c r="AC88" s="59"/>
      <c r="AD88" s="59"/>
      <c r="AE88" s="59"/>
      <c r="AF88" s="59"/>
    </row>
    <row r="89" spans="1:32" ht="14.25" customHeight="1" x14ac:dyDescent="0.2">
      <c r="A89" s="59"/>
      <c r="B89" s="59"/>
      <c r="C89" s="59"/>
      <c r="D89" s="59"/>
      <c r="E89" s="59"/>
      <c r="F89" s="59"/>
      <c r="G89" s="59"/>
      <c r="H89" s="59"/>
      <c r="I89" s="59"/>
      <c r="J89" s="59"/>
      <c r="K89" s="59"/>
      <c r="L89" s="59"/>
      <c r="M89" s="59"/>
      <c r="N89" s="59"/>
      <c r="O89" s="59"/>
      <c r="P89" s="59"/>
      <c r="Q89" s="59"/>
      <c r="R89" s="59"/>
      <c r="S89" s="59"/>
      <c r="T89" s="59"/>
      <c r="U89" s="59"/>
      <c r="V89" s="59"/>
      <c r="W89" s="59"/>
      <c r="X89" s="59"/>
      <c r="Y89" s="59"/>
      <c r="Z89" s="59"/>
      <c r="AA89" s="59"/>
      <c r="AB89" s="59"/>
      <c r="AC89" s="59"/>
      <c r="AD89" s="59"/>
      <c r="AE89" s="59"/>
      <c r="AF89" s="59"/>
    </row>
    <row r="90" spans="1:32" ht="14.25" customHeight="1" x14ac:dyDescent="0.2">
      <c r="A90" s="59"/>
      <c r="B90" s="59"/>
      <c r="C90" s="59"/>
      <c r="D90" s="59"/>
      <c r="E90" s="59"/>
      <c r="F90" s="59"/>
      <c r="G90" s="59"/>
      <c r="H90" s="59"/>
      <c r="I90" s="59"/>
      <c r="J90" s="59"/>
      <c r="K90" s="59"/>
      <c r="L90" s="59"/>
      <c r="M90" s="59"/>
      <c r="N90" s="59"/>
      <c r="O90" s="59"/>
      <c r="P90" s="59"/>
      <c r="Q90" s="59"/>
      <c r="R90" s="59"/>
      <c r="S90" s="59"/>
      <c r="T90" s="59"/>
      <c r="U90" s="59"/>
      <c r="V90" s="59"/>
      <c r="W90" s="59"/>
      <c r="X90" s="59"/>
      <c r="Y90" s="59"/>
      <c r="Z90" s="59"/>
      <c r="AA90" s="59"/>
      <c r="AB90" s="59"/>
      <c r="AC90" s="59"/>
      <c r="AD90" s="59"/>
      <c r="AE90" s="59"/>
      <c r="AF90" s="59"/>
    </row>
    <row r="91" spans="1:32" ht="14.25" customHeight="1" x14ac:dyDescent="0.2">
      <c r="A91" s="59"/>
      <c r="B91" s="59"/>
      <c r="C91" s="59"/>
      <c r="D91" s="59"/>
      <c r="E91" s="59"/>
      <c r="F91" s="59"/>
      <c r="G91" s="59"/>
      <c r="H91" s="59"/>
      <c r="I91" s="59"/>
      <c r="J91" s="59"/>
      <c r="K91" s="59"/>
      <c r="L91" s="59"/>
      <c r="M91" s="59"/>
      <c r="N91" s="59"/>
      <c r="O91" s="59"/>
      <c r="P91" s="59"/>
      <c r="Q91" s="59"/>
      <c r="R91" s="59"/>
      <c r="S91" s="59"/>
      <c r="T91" s="59"/>
      <c r="U91" s="59"/>
      <c r="V91" s="59"/>
      <c r="W91" s="59"/>
      <c r="X91" s="59"/>
      <c r="Y91" s="59"/>
      <c r="Z91" s="59"/>
      <c r="AA91" s="59"/>
      <c r="AB91" s="59"/>
      <c r="AC91" s="59"/>
      <c r="AD91" s="59"/>
      <c r="AE91" s="59"/>
      <c r="AF91" s="59"/>
    </row>
    <row r="92" spans="1:32" ht="14.25" customHeight="1" x14ac:dyDescent="0.2">
      <c r="A92" s="59"/>
      <c r="B92" s="59"/>
      <c r="C92" s="59"/>
      <c r="D92" s="59"/>
      <c r="E92" s="59"/>
      <c r="F92" s="59"/>
      <c r="G92" s="59"/>
      <c r="H92" s="59"/>
      <c r="I92" s="59"/>
      <c r="J92" s="59"/>
      <c r="K92" s="59"/>
      <c r="L92" s="59"/>
      <c r="M92" s="59"/>
      <c r="N92" s="59"/>
      <c r="O92" s="59"/>
      <c r="P92" s="59"/>
      <c r="Q92" s="59"/>
      <c r="R92" s="59"/>
      <c r="S92" s="59"/>
      <c r="T92" s="59"/>
      <c r="U92" s="59"/>
      <c r="V92" s="59"/>
      <c r="W92" s="59"/>
      <c r="X92" s="59"/>
      <c r="Y92" s="59"/>
      <c r="Z92" s="59"/>
      <c r="AA92" s="59"/>
      <c r="AB92" s="59"/>
      <c r="AC92" s="59"/>
      <c r="AD92" s="59"/>
      <c r="AE92" s="59"/>
      <c r="AF92" s="59"/>
    </row>
    <row r="93" spans="1:32" ht="14.25" customHeight="1" x14ac:dyDescent="0.2">
      <c r="A93" s="59"/>
      <c r="B93" s="59"/>
      <c r="C93" s="59"/>
      <c r="D93" s="59"/>
      <c r="E93" s="59"/>
      <c r="F93" s="59"/>
      <c r="G93" s="59"/>
      <c r="H93" s="59"/>
      <c r="I93" s="59"/>
      <c r="J93" s="59"/>
      <c r="K93" s="59"/>
      <c r="L93" s="59"/>
      <c r="M93" s="59"/>
      <c r="N93" s="59"/>
      <c r="O93" s="59"/>
      <c r="P93" s="59"/>
      <c r="Q93" s="59"/>
      <c r="R93" s="59"/>
      <c r="S93" s="59"/>
      <c r="T93" s="59"/>
      <c r="U93" s="59"/>
      <c r="V93" s="59"/>
      <c r="W93" s="59"/>
      <c r="X93" s="59"/>
      <c r="Y93" s="59"/>
      <c r="Z93" s="59"/>
      <c r="AA93" s="59"/>
      <c r="AB93" s="59"/>
      <c r="AC93" s="59"/>
      <c r="AD93" s="59"/>
      <c r="AE93" s="59"/>
      <c r="AF93" s="59"/>
    </row>
    <row r="94" spans="1:32" ht="14.25" customHeight="1" x14ac:dyDescent="0.2">
      <c r="A94" s="59"/>
      <c r="B94" s="59"/>
      <c r="C94" s="59"/>
      <c r="D94" s="59"/>
      <c r="E94" s="59"/>
      <c r="F94" s="59"/>
      <c r="G94" s="59"/>
      <c r="H94" s="59"/>
      <c r="I94" s="59"/>
      <c r="J94" s="59"/>
      <c r="K94" s="59"/>
      <c r="L94" s="59"/>
      <c r="M94" s="59"/>
      <c r="N94" s="59"/>
      <c r="O94" s="59"/>
      <c r="P94" s="59"/>
      <c r="Q94" s="59"/>
      <c r="R94" s="59"/>
      <c r="S94" s="59"/>
      <c r="T94" s="59"/>
      <c r="U94" s="59"/>
      <c r="V94" s="59"/>
      <c r="W94" s="59"/>
      <c r="X94" s="59"/>
      <c r="Y94" s="59"/>
      <c r="Z94" s="59"/>
      <c r="AA94" s="59"/>
      <c r="AB94" s="59"/>
      <c r="AC94" s="59"/>
      <c r="AD94" s="59"/>
      <c r="AE94" s="59"/>
      <c r="AF94" s="59"/>
    </row>
    <row r="95" spans="1:32" ht="14.25" customHeight="1" x14ac:dyDescent="0.2">
      <c r="A95" s="59"/>
      <c r="B95" s="59"/>
      <c r="C95" s="59"/>
      <c r="D95" s="59"/>
      <c r="E95" s="59"/>
      <c r="F95" s="59"/>
      <c r="G95" s="59"/>
      <c r="H95" s="59"/>
      <c r="I95" s="59"/>
      <c r="J95" s="59"/>
      <c r="K95" s="59"/>
      <c r="L95" s="59"/>
      <c r="M95" s="59"/>
      <c r="N95" s="59"/>
      <c r="O95" s="59"/>
      <c r="P95" s="59"/>
      <c r="Q95" s="59"/>
      <c r="R95" s="59"/>
      <c r="S95" s="59"/>
      <c r="T95" s="59"/>
      <c r="U95" s="59"/>
      <c r="V95" s="59"/>
      <c r="W95" s="59"/>
      <c r="X95" s="59"/>
      <c r="Y95" s="59"/>
      <c r="Z95" s="59"/>
      <c r="AA95" s="59"/>
      <c r="AB95" s="59"/>
      <c r="AC95" s="59"/>
      <c r="AD95" s="59"/>
      <c r="AE95" s="59"/>
      <c r="AF95" s="59"/>
    </row>
    <row r="96" spans="1:32" ht="14.25" customHeight="1" x14ac:dyDescent="0.2">
      <c r="A96" s="59"/>
      <c r="B96" s="59"/>
      <c r="C96" s="59"/>
      <c r="D96" s="59"/>
      <c r="E96" s="59"/>
      <c r="F96" s="59"/>
      <c r="G96" s="59"/>
      <c r="H96" s="59"/>
      <c r="I96" s="59"/>
      <c r="J96" s="59"/>
      <c r="K96" s="59"/>
      <c r="L96" s="59"/>
      <c r="M96" s="59"/>
      <c r="N96" s="59"/>
      <c r="O96" s="59"/>
      <c r="P96" s="59"/>
      <c r="Q96" s="59"/>
      <c r="R96" s="59"/>
      <c r="S96" s="59"/>
      <c r="T96" s="59"/>
      <c r="U96" s="59"/>
      <c r="V96" s="59"/>
      <c r="W96" s="59"/>
      <c r="X96" s="59"/>
      <c r="Y96" s="59"/>
      <c r="Z96" s="59"/>
      <c r="AA96" s="59"/>
      <c r="AB96" s="59"/>
      <c r="AC96" s="59"/>
      <c r="AD96" s="59"/>
      <c r="AE96" s="59"/>
      <c r="AF96" s="59"/>
    </row>
    <row r="97" spans="1:32" ht="14.25" customHeight="1" x14ac:dyDescent="0.2">
      <c r="A97" s="59"/>
      <c r="B97" s="59"/>
      <c r="C97" s="59"/>
      <c r="D97" s="59"/>
      <c r="E97" s="59"/>
      <c r="F97" s="59"/>
      <c r="G97" s="59"/>
      <c r="H97" s="59"/>
      <c r="I97" s="59"/>
      <c r="J97" s="59"/>
      <c r="K97" s="59"/>
      <c r="L97" s="59"/>
      <c r="M97" s="59"/>
      <c r="N97" s="59"/>
      <c r="O97" s="59"/>
      <c r="P97" s="59"/>
      <c r="Q97" s="59"/>
      <c r="R97" s="59"/>
      <c r="S97" s="59"/>
      <c r="T97" s="59"/>
      <c r="U97" s="59"/>
      <c r="V97" s="59"/>
      <c r="W97" s="59"/>
      <c r="X97" s="59"/>
      <c r="Y97" s="59"/>
      <c r="Z97" s="59"/>
      <c r="AA97" s="59"/>
      <c r="AB97" s="59"/>
      <c r="AC97" s="59"/>
      <c r="AD97" s="59"/>
      <c r="AE97" s="59"/>
      <c r="AF97" s="59"/>
    </row>
    <row r="98" spans="1:32" ht="14.25" customHeight="1" x14ac:dyDescent="0.2">
      <c r="A98" s="59"/>
      <c r="B98" s="59"/>
      <c r="C98" s="59"/>
      <c r="D98" s="59"/>
      <c r="E98" s="59"/>
      <c r="F98" s="59"/>
      <c r="G98" s="59"/>
      <c r="H98" s="59"/>
      <c r="I98" s="59"/>
      <c r="J98" s="59"/>
      <c r="K98" s="59"/>
      <c r="L98" s="59"/>
      <c r="M98" s="59"/>
      <c r="N98" s="59"/>
      <c r="O98" s="59"/>
      <c r="P98" s="59"/>
      <c r="Q98" s="59"/>
      <c r="R98" s="59"/>
      <c r="S98" s="59"/>
      <c r="T98" s="59"/>
      <c r="U98" s="59"/>
      <c r="V98" s="59"/>
      <c r="W98" s="59"/>
      <c r="X98" s="59"/>
      <c r="Y98" s="59"/>
      <c r="Z98" s="59"/>
      <c r="AA98" s="59"/>
      <c r="AB98" s="59"/>
      <c r="AC98" s="59"/>
      <c r="AD98" s="59"/>
      <c r="AE98" s="59"/>
      <c r="AF98" s="59"/>
    </row>
    <row r="99" spans="1:32" ht="14.25" customHeight="1" x14ac:dyDescent="0.2">
      <c r="A99" s="59"/>
      <c r="B99" s="59"/>
      <c r="C99" s="59"/>
      <c r="D99" s="59"/>
      <c r="E99" s="59"/>
      <c r="F99" s="59"/>
      <c r="G99" s="59"/>
      <c r="H99" s="59"/>
      <c r="I99" s="59"/>
      <c r="J99" s="59"/>
      <c r="K99" s="59"/>
      <c r="L99" s="59"/>
      <c r="M99" s="59"/>
      <c r="N99" s="59"/>
      <c r="O99" s="59"/>
      <c r="P99" s="59"/>
      <c r="Q99" s="59"/>
      <c r="R99" s="59"/>
      <c r="S99" s="59"/>
      <c r="T99" s="59"/>
      <c r="U99" s="59"/>
      <c r="V99" s="59"/>
      <c r="W99" s="59"/>
      <c r="X99" s="59"/>
      <c r="Y99" s="59"/>
      <c r="Z99" s="59"/>
      <c r="AA99" s="59"/>
      <c r="AB99" s="59"/>
      <c r="AC99" s="59"/>
      <c r="AD99" s="59"/>
      <c r="AE99" s="59"/>
      <c r="AF99" s="59"/>
    </row>
    <row r="100" spans="1:32" ht="14.25" customHeight="1" x14ac:dyDescent="0.2">
      <c r="A100" s="59"/>
      <c r="B100" s="59"/>
      <c r="C100" s="59"/>
      <c r="D100" s="59"/>
      <c r="E100" s="59"/>
      <c r="F100" s="59"/>
      <c r="G100" s="59"/>
      <c r="H100" s="59"/>
      <c r="I100" s="59"/>
      <c r="J100" s="59"/>
      <c r="K100" s="59"/>
      <c r="L100" s="59"/>
      <c r="M100" s="59"/>
      <c r="N100" s="59"/>
      <c r="O100" s="59"/>
      <c r="P100" s="59"/>
      <c r="Q100" s="59"/>
      <c r="R100" s="59"/>
      <c r="S100" s="59"/>
      <c r="T100" s="59"/>
      <c r="U100" s="59"/>
      <c r="V100" s="59"/>
      <c r="W100" s="59"/>
      <c r="X100" s="59"/>
      <c r="Y100" s="59"/>
      <c r="Z100" s="59"/>
      <c r="AA100" s="59"/>
      <c r="AB100" s="59"/>
      <c r="AC100" s="59"/>
      <c r="AD100" s="59"/>
      <c r="AE100" s="59"/>
      <c r="AF100" s="59"/>
    </row>
    <row r="101" spans="1:32" ht="14.25" customHeight="1" x14ac:dyDescent="0.2">
      <c r="A101" s="59"/>
      <c r="B101" s="59"/>
      <c r="C101" s="59"/>
      <c r="D101" s="59"/>
      <c r="E101" s="59"/>
      <c r="F101" s="59"/>
      <c r="G101" s="59"/>
      <c r="H101" s="59"/>
      <c r="I101" s="59"/>
      <c r="J101" s="59"/>
      <c r="K101" s="59"/>
      <c r="L101" s="59"/>
      <c r="M101" s="59"/>
      <c r="N101" s="59"/>
      <c r="O101" s="59"/>
      <c r="P101" s="59"/>
      <c r="Q101" s="59"/>
      <c r="R101" s="59"/>
      <c r="S101" s="59"/>
      <c r="T101" s="59"/>
      <c r="U101" s="59"/>
      <c r="V101" s="59"/>
      <c r="W101" s="59"/>
      <c r="X101" s="59"/>
      <c r="Y101" s="59"/>
      <c r="Z101" s="59"/>
      <c r="AA101" s="59"/>
      <c r="AB101" s="59"/>
      <c r="AC101" s="59"/>
      <c r="AD101" s="59"/>
      <c r="AE101" s="59"/>
      <c r="AF101" s="59"/>
    </row>
    <row r="102" spans="1:32" ht="14.25" customHeight="1" x14ac:dyDescent="0.2">
      <c r="A102" s="59"/>
      <c r="B102" s="59"/>
      <c r="C102" s="59"/>
      <c r="D102" s="59"/>
      <c r="E102" s="59"/>
      <c r="F102" s="59"/>
      <c r="G102" s="59"/>
      <c r="H102" s="59"/>
      <c r="I102" s="59"/>
      <c r="J102" s="59"/>
      <c r="K102" s="59"/>
      <c r="L102" s="59"/>
      <c r="M102" s="59"/>
      <c r="N102" s="59"/>
      <c r="O102" s="59"/>
      <c r="P102" s="59"/>
      <c r="Q102" s="59"/>
      <c r="R102" s="59"/>
      <c r="S102" s="59"/>
      <c r="T102" s="59"/>
      <c r="U102" s="59"/>
      <c r="V102" s="59"/>
      <c r="W102" s="59"/>
      <c r="X102" s="59"/>
      <c r="Y102" s="59"/>
      <c r="Z102" s="59"/>
      <c r="AA102" s="59"/>
      <c r="AB102" s="59"/>
      <c r="AC102" s="59"/>
      <c r="AD102" s="59"/>
      <c r="AE102" s="59"/>
      <c r="AF102" s="59"/>
    </row>
    <row r="103" spans="1:32" ht="14.25" customHeight="1" x14ac:dyDescent="0.2">
      <c r="A103" s="59"/>
      <c r="B103" s="59"/>
      <c r="C103" s="59"/>
      <c r="D103" s="59"/>
      <c r="E103" s="59"/>
      <c r="F103" s="59"/>
      <c r="G103" s="59"/>
      <c r="H103" s="59"/>
      <c r="I103" s="59"/>
      <c r="J103" s="59"/>
      <c r="K103" s="59"/>
      <c r="L103" s="59"/>
      <c r="M103" s="59"/>
      <c r="N103" s="59"/>
      <c r="O103" s="59"/>
      <c r="P103" s="59"/>
      <c r="Q103" s="59"/>
      <c r="R103" s="59"/>
      <c r="S103" s="59"/>
      <c r="T103" s="59"/>
      <c r="U103" s="59"/>
      <c r="V103" s="59"/>
      <c r="W103" s="59"/>
      <c r="X103" s="59"/>
      <c r="Y103" s="59"/>
      <c r="Z103" s="59"/>
      <c r="AA103" s="59"/>
      <c r="AB103" s="59"/>
      <c r="AC103" s="59"/>
      <c r="AD103" s="59"/>
      <c r="AE103" s="59"/>
      <c r="AF103" s="59"/>
    </row>
    <row r="104" spans="1:32" ht="14.25" customHeight="1" x14ac:dyDescent="0.2">
      <c r="A104" s="59"/>
      <c r="B104" s="59"/>
      <c r="C104" s="59"/>
      <c r="D104" s="59"/>
      <c r="E104" s="59"/>
      <c r="F104" s="59"/>
      <c r="G104" s="59"/>
      <c r="H104" s="59"/>
      <c r="I104" s="59"/>
      <c r="J104" s="59"/>
      <c r="K104" s="59"/>
      <c r="L104" s="59"/>
      <c r="M104" s="59"/>
      <c r="N104" s="59"/>
      <c r="O104" s="59"/>
      <c r="P104" s="59"/>
      <c r="Q104" s="59"/>
      <c r="R104" s="59"/>
      <c r="S104" s="59"/>
      <c r="T104" s="59"/>
      <c r="U104" s="59"/>
      <c r="V104" s="59"/>
      <c r="W104" s="59"/>
      <c r="X104" s="59"/>
      <c r="Y104" s="59"/>
      <c r="Z104" s="59"/>
      <c r="AA104" s="59"/>
      <c r="AB104" s="59"/>
      <c r="AC104" s="59"/>
      <c r="AD104" s="59"/>
      <c r="AE104" s="59"/>
      <c r="AF104" s="59"/>
    </row>
    <row r="105" spans="1:32" ht="14.25" customHeight="1" x14ac:dyDescent="0.2">
      <c r="A105" s="59"/>
      <c r="B105" s="59"/>
      <c r="C105" s="59"/>
      <c r="D105" s="59"/>
      <c r="E105" s="59"/>
      <c r="F105" s="59"/>
      <c r="G105" s="59"/>
      <c r="H105" s="59"/>
      <c r="I105" s="59"/>
      <c r="J105" s="59"/>
      <c r="K105" s="59"/>
      <c r="L105" s="59"/>
      <c r="M105" s="59"/>
      <c r="N105" s="59"/>
      <c r="O105" s="59"/>
      <c r="P105" s="59"/>
      <c r="Q105" s="59"/>
      <c r="R105" s="59"/>
      <c r="S105" s="59"/>
      <c r="T105" s="59"/>
      <c r="U105" s="59"/>
      <c r="V105" s="59"/>
      <c r="W105" s="59"/>
      <c r="X105" s="59"/>
      <c r="Y105" s="59"/>
      <c r="Z105" s="59"/>
      <c r="AA105" s="59"/>
      <c r="AB105" s="59"/>
      <c r="AC105" s="59"/>
      <c r="AD105" s="59"/>
      <c r="AE105" s="59"/>
      <c r="AF105" s="59"/>
    </row>
    <row r="106" spans="1:32" ht="14.25" customHeight="1" x14ac:dyDescent="0.2">
      <c r="A106" s="59"/>
      <c r="B106" s="59"/>
      <c r="C106" s="59"/>
      <c r="D106" s="59"/>
      <c r="E106" s="59"/>
      <c r="F106" s="59"/>
      <c r="G106" s="59"/>
      <c r="H106" s="59"/>
      <c r="I106" s="59"/>
      <c r="J106" s="59"/>
      <c r="K106" s="59"/>
      <c r="L106" s="59"/>
      <c r="M106" s="59"/>
      <c r="N106" s="59"/>
      <c r="O106" s="59"/>
      <c r="P106" s="59"/>
      <c r="Q106" s="59"/>
      <c r="R106" s="59"/>
      <c r="S106" s="59"/>
      <c r="T106" s="59"/>
      <c r="U106" s="59"/>
      <c r="V106" s="59"/>
      <c r="W106" s="59"/>
      <c r="X106" s="59"/>
      <c r="Y106" s="59"/>
      <c r="Z106" s="59"/>
      <c r="AA106" s="59"/>
      <c r="AB106" s="59"/>
      <c r="AC106" s="59"/>
      <c r="AD106" s="59"/>
      <c r="AE106" s="59"/>
      <c r="AF106" s="59"/>
    </row>
    <row r="107" spans="1:32" ht="14.25" customHeight="1" x14ac:dyDescent="0.2">
      <c r="A107" s="59"/>
      <c r="B107" s="59"/>
      <c r="C107" s="59"/>
      <c r="D107" s="59"/>
      <c r="E107" s="59"/>
      <c r="F107" s="59"/>
      <c r="G107" s="59"/>
      <c r="H107" s="59"/>
      <c r="I107" s="59"/>
      <c r="J107" s="59"/>
      <c r="K107" s="59"/>
      <c r="L107" s="59"/>
      <c r="M107" s="59"/>
      <c r="N107" s="59"/>
      <c r="O107" s="59"/>
      <c r="P107" s="59"/>
      <c r="Q107" s="59"/>
      <c r="R107" s="59"/>
      <c r="S107" s="59"/>
      <c r="T107" s="59"/>
      <c r="U107" s="59"/>
      <c r="V107" s="59"/>
      <c r="W107" s="59"/>
      <c r="X107" s="59"/>
      <c r="Y107" s="59"/>
      <c r="Z107" s="59"/>
      <c r="AA107" s="59"/>
      <c r="AB107" s="59"/>
      <c r="AC107" s="59"/>
      <c r="AD107" s="59"/>
      <c r="AE107" s="59"/>
      <c r="AF107" s="59"/>
    </row>
    <row r="108" spans="1:32" ht="14.25" customHeight="1" x14ac:dyDescent="0.2">
      <c r="A108" s="59"/>
      <c r="B108" s="59"/>
      <c r="C108" s="59"/>
      <c r="D108" s="59"/>
      <c r="E108" s="59"/>
      <c r="F108" s="59"/>
      <c r="G108" s="59"/>
      <c r="H108" s="59"/>
      <c r="I108" s="59"/>
      <c r="J108" s="59"/>
      <c r="K108" s="59"/>
      <c r="L108" s="59"/>
      <c r="M108" s="59"/>
      <c r="N108" s="59"/>
      <c r="O108" s="59"/>
      <c r="P108" s="59"/>
      <c r="Q108" s="59"/>
      <c r="R108" s="59"/>
      <c r="S108" s="59"/>
      <c r="T108" s="59"/>
      <c r="U108" s="59"/>
      <c r="V108" s="59"/>
      <c r="W108" s="59"/>
      <c r="X108" s="59"/>
      <c r="Y108" s="59"/>
      <c r="Z108" s="59"/>
      <c r="AA108" s="59"/>
      <c r="AB108" s="59"/>
      <c r="AC108" s="59"/>
      <c r="AD108" s="59"/>
      <c r="AE108" s="59"/>
      <c r="AF108" s="59"/>
    </row>
    <row r="109" spans="1:32" ht="14.25" customHeight="1" x14ac:dyDescent="0.2">
      <c r="A109" s="59"/>
      <c r="B109" s="59"/>
      <c r="C109" s="59"/>
      <c r="D109" s="59"/>
      <c r="E109" s="59"/>
      <c r="F109" s="59"/>
      <c r="G109" s="59"/>
      <c r="H109" s="59"/>
      <c r="I109" s="59"/>
      <c r="J109" s="59"/>
      <c r="K109" s="59"/>
      <c r="L109" s="59"/>
      <c r="M109" s="59"/>
      <c r="N109" s="59"/>
      <c r="O109" s="59"/>
      <c r="P109" s="59"/>
      <c r="Q109" s="59"/>
      <c r="R109" s="59"/>
      <c r="S109" s="59"/>
      <c r="T109" s="59"/>
      <c r="U109" s="59"/>
      <c r="V109" s="59"/>
      <c r="W109" s="59"/>
      <c r="X109" s="59"/>
      <c r="Y109" s="59"/>
      <c r="Z109" s="59"/>
      <c r="AA109" s="59"/>
      <c r="AB109" s="59"/>
      <c r="AC109" s="59"/>
      <c r="AD109" s="59"/>
      <c r="AE109" s="59"/>
      <c r="AF109" s="59"/>
    </row>
    <row r="110" spans="1:32" ht="14.25" customHeight="1" x14ac:dyDescent="0.2">
      <c r="A110" s="59"/>
      <c r="B110" s="59"/>
      <c r="C110" s="59"/>
      <c r="D110" s="59"/>
      <c r="E110" s="59"/>
      <c r="F110" s="59"/>
      <c r="G110" s="59"/>
      <c r="H110" s="59"/>
      <c r="I110" s="59"/>
      <c r="J110" s="59"/>
      <c r="K110" s="59"/>
      <c r="L110" s="59"/>
      <c r="M110" s="59"/>
      <c r="N110" s="59"/>
      <c r="O110" s="59"/>
      <c r="P110" s="59"/>
      <c r="Q110" s="59"/>
      <c r="R110" s="59"/>
      <c r="S110" s="59"/>
      <c r="T110" s="59"/>
      <c r="U110" s="59"/>
      <c r="V110" s="59"/>
      <c r="W110" s="59"/>
      <c r="X110" s="59"/>
      <c r="Y110" s="59"/>
      <c r="Z110" s="59"/>
      <c r="AA110" s="59"/>
      <c r="AB110" s="59"/>
      <c r="AC110" s="59"/>
      <c r="AD110" s="59"/>
      <c r="AE110" s="59"/>
      <c r="AF110" s="59"/>
    </row>
    <row r="111" spans="1:32" ht="14.25" customHeight="1" x14ac:dyDescent="0.2">
      <c r="A111" s="59"/>
      <c r="B111" s="59"/>
      <c r="C111" s="59"/>
      <c r="D111" s="59"/>
      <c r="E111" s="59"/>
      <c r="F111" s="59"/>
      <c r="G111" s="59"/>
      <c r="H111" s="59"/>
      <c r="I111" s="59"/>
      <c r="J111" s="59"/>
      <c r="K111" s="59"/>
      <c r="L111" s="59"/>
      <c r="M111" s="59"/>
      <c r="N111" s="59"/>
      <c r="O111" s="59"/>
      <c r="P111" s="59"/>
      <c r="Q111" s="59"/>
      <c r="R111" s="59"/>
      <c r="S111" s="59"/>
      <c r="T111" s="59"/>
      <c r="U111" s="59"/>
      <c r="V111" s="59"/>
      <c r="W111" s="59"/>
      <c r="X111" s="59"/>
      <c r="Y111" s="59"/>
      <c r="Z111" s="59"/>
      <c r="AA111" s="59"/>
      <c r="AB111" s="59"/>
      <c r="AC111" s="59"/>
      <c r="AD111" s="59"/>
      <c r="AE111" s="59"/>
      <c r="AF111" s="59"/>
    </row>
    <row r="112" spans="1:32" ht="14.25" customHeight="1" x14ac:dyDescent="0.2">
      <c r="A112" s="59"/>
      <c r="B112" s="59"/>
      <c r="C112" s="59"/>
      <c r="D112" s="59"/>
      <c r="E112" s="59"/>
      <c r="F112" s="59"/>
      <c r="G112" s="59"/>
      <c r="H112" s="59"/>
      <c r="I112" s="59"/>
      <c r="J112" s="59"/>
      <c r="K112" s="59"/>
      <c r="L112" s="59"/>
      <c r="M112" s="59"/>
      <c r="N112" s="59"/>
      <c r="O112" s="59"/>
      <c r="P112" s="59"/>
      <c r="Q112" s="59"/>
      <c r="R112" s="59"/>
      <c r="S112" s="59"/>
      <c r="T112" s="59"/>
      <c r="U112" s="59"/>
      <c r="V112" s="59"/>
      <c r="W112" s="59"/>
      <c r="X112" s="59"/>
      <c r="Y112" s="59"/>
      <c r="Z112" s="59"/>
      <c r="AA112" s="59"/>
      <c r="AB112" s="59"/>
      <c r="AC112" s="59"/>
      <c r="AD112" s="59"/>
      <c r="AE112" s="59"/>
      <c r="AF112" s="59"/>
    </row>
    <row r="113" spans="1:32" ht="14.25" customHeight="1" x14ac:dyDescent="0.2">
      <c r="A113" s="59"/>
      <c r="B113" s="59"/>
      <c r="C113" s="59"/>
      <c r="D113" s="59"/>
      <c r="E113" s="59"/>
      <c r="F113" s="59"/>
      <c r="G113" s="59"/>
      <c r="H113" s="59"/>
      <c r="I113" s="59"/>
      <c r="J113" s="59"/>
      <c r="K113" s="59"/>
      <c r="L113" s="59"/>
      <c r="M113" s="59"/>
      <c r="N113" s="59"/>
      <c r="O113" s="59"/>
      <c r="P113" s="59"/>
      <c r="Q113" s="59"/>
      <c r="R113" s="59"/>
      <c r="S113" s="59"/>
      <c r="T113" s="59"/>
      <c r="U113" s="59"/>
      <c r="V113" s="59"/>
      <c r="W113" s="59"/>
      <c r="X113" s="59"/>
      <c r="Y113" s="59"/>
      <c r="Z113" s="59"/>
      <c r="AA113" s="59"/>
      <c r="AB113" s="59"/>
      <c r="AC113" s="59"/>
      <c r="AD113" s="59"/>
      <c r="AE113" s="59"/>
      <c r="AF113" s="59"/>
    </row>
    <row r="114" spans="1:32" ht="14.25" customHeight="1" x14ac:dyDescent="0.2">
      <c r="A114" s="59"/>
      <c r="B114" s="59"/>
      <c r="C114" s="59"/>
      <c r="D114" s="59"/>
      <c r="E114" s="59"/>
      <c r="F114" s="59"/>
      <c r="G114" s="59"/>
      <c r="H114" s="59"/>
      <c r="I114" s="59"/>
      <c r="J114" s="59"/>
      <c r="K114" s="59"/>
      <c r="L114" s="59"/>
      <c r="M114" s="59"/>
      <c r="N114" s="59"/>
      <c r="O114" s="59"/>
      <c r="P114" s="59"/>
      <c r="Q114" s="59"/>
      <c r="R114" s="59"/>
      <c r="S114" s="59"/>
      <c r="T114" s="59"/>
      <c r="U114" s="59"/>
      <c r="V114" s="59"/>
      <c r="W114" s="59"/>
      <c r="X114" s="59"/>
      <c r="Y114" s="59"/>
      <c r="Z114" s="59"/>
      <c r="AA114" s="59"/>
      <c r="AB114" s="59"/>
      <c r="AC114" s="59"/>
      <c r="AD114" s="59"/>
      <c r="AE114" s="59"/>
      <c r="AF114" s="59"/>
    </row>
    <row r="115" spans="1:32" ht="14.25" customHeight="1" x14ac:dyDescent="0.2">
      <c r="A115" s="59"/>
      <c r="B115" s="59"/>
      <c r="C115" s="59"/>
      <c r="D115" s="59"/>
      <c r="E115" s="59"/>
      <c r="F115" s="59"/>
      <c r="G115" s="59"/>
      <c r="H115" s="59"/>
      <c r="I115" s="59"/>
      <c r="J115" s="59"/>
      <c r="K115" s="59"/>
      <c r="L115" s="59"/>
      <c r="M115" s="59"/>
      <c r="N115" s="59"/>
      <c r="O115" s="59"/>
      <c r="P115" s="59"/>
      <c r="Q115" s="59"/>
      <c r="R115" s="59"/>
      <c r="S115" s="59"/>
      <c r="T115" s="59"/>
      <c r="U115" s="59"/>
      <c r="V115" s="59"/>
      <c r="W115" s="59"/>
      <c r="X115" s="59"/>
      <c r="Y115" s="59"/>
      <c r="Z115" s="59"/>
      <c r="AA115" s="59"/>
      <c r="AB115" s="59"/>
      <c r="AC115" s="59"/>
      <c r="AD115" s="59"/>
      <c r="AE115" s="59"/>
      <c r="AF115" s="59"/>
    </row>
    <row r="116" spans="1:32" ht="14.25" customHeight="1" x14ac:dyDescent="0.2">
      <c r="A116" s="59"/>
      <c r="B116" s="59"/>
      <c r="C116" s="59"/>
      <c r="D116" s="59"/>
      <c r="E116" s="59"/>
      <c r="F116" s="59"/>
      <c r="G116" s="59"/>
      <c r="H116" s="59"/>
      <c r="I116" s="59"/>
      <c r="J116" s="59"/>
      <c r="K116" s="59"/>
      <c r="L116" s="59"/>
      <c r="M116" s="59"/>
      <c r="N116" s="59"/>
      <c r="O116" s="59"/>
      <c r="P116" s="59"/>
      <c r="Q116" s="59"/>
      <c r="R116" s="59"/>
      <c r="S116" s="59"/>
      <c r="T116" s="59"/>
      <c r="U116" s="59"/>
      <c r="V116" s="59"/>
      <c r="W116" s="59"/>
      <c r="X116" s="59"/>
      <c r="Y116" s="59"/>
      <c r="Z116" s="59"/>
      <c r="AA116" s="59"/>
      <c r="AB116" s="59"/>
      <c r="AC116" s="59"/>
      <c r="AD116" s="59"/>
      <c r="AE116" s="59"/>
      <c r="AF116" s="59"/>
    </row>
    <row r="117" spans="1:32" ht="14.25" customHeight="1" x14ac:dyDescent="0.2">
      <c r="A117" s="59"/>
      <c r="B117" s="59"/>
      <c r="C117" s="59"/>
      <c r="D117" s="59"/>
      <c r="E117" s="59"/>
      <c r="F117" s="59"/>
      <c r="G117" s="59"/>
      <c r="H117" s="59"/>
      <c r="I117" s="59"/>
      <c r="J117" s="59"/>
      <c r="K117" s="59"/>
      <c r="L117" s="59"/>
      <c r="M117" s="59"/>
      <c r="N117" s="59"/>
      <c r="O117" s="59"/>
      <c r="P117" s="59"/>
      <c r="Q117" s="59"/>
      <c r="R117" s="59"/>
      <c r="S117" s="59"/>
      <c r="T117" s="59"/>
      <c r="U117" s="59"/>
      <c r="V117" s="59"/>
      <c r="W117" s="59"/>
      <c r="X117" s="59"/>
      <c r="Y117" s="59"/>
      <c r="Z117" s="59"/>
      <c r="AA117" s="59"/>
      <c r="AB117" s="59"/>
      <c r="AC117" s="59"/>
      <c r="AD117" s="59"/>
      <c r="AE117" s="59"/>
      <c r="AF117" s="59"/>
    </row>
    <row r="118" spans="1:32" ht="14.25" customHeight="1" x14ac:dyDescent="0.2">
      <c r="A118" s="59"/>
      <c r="B118" s="59"/>
      <c r="C118" s="59"/>
      <c r="D118" s="59"/>
      <c r="E118" s="59"/>
      <c r="F118" s="59"/>
      <c r="G118" s="59"/>
      <c r="H118" s="59"/>
      <c r="I118" s="59"/>
      <c r="J118" s="59"/>
      <c r="K118" s="59"/>
      <c r="L118" s="59"/>
      <c r="M118" s="59"/>
      <c r="N118" s="59"/>
      <c r="O118" s="59"/>
      <c r="P118" s="59"/>
      <c r="Q118" s="59"/>
      <c r="R118" s="59"/>
      <c r="S118" s="59"/>
      <c r="T118" s="59"/>
      <c r="U118" s="59"/>
      <c r="V118" s="59"/>
      <c r="W118" s="59"/>
      <c r="X118" s="59"/>
      <c r="Y118" s="59"/>
      <c r="Z118" s="59"/>
      <c r="AA118" s="59"/>
      <c r="AB118" s="59"/>
      <c r="AC118" s="59"/>
      <c r="AD118" s="59"/>
      <c r="AE118" s="59"/>
      <c r="AF118" s="59"/>
    </row>
    <row r="119" spans="1:32" ht="14.25" customHeight="1" x14ac:dyDescent="0.2">
      <c r="A119" s="59"/>
      <c r="B119" s="59"/>
      <c r="C119" s="59"/>
      <c r="D119" s="59"/>
      <c r="E119" s="59"/>
      <c r="F119" s="59"/>
      <c r="G119" s="59"/>
      <c r="H119" s="59"/>
      <c r="I119" s="59"/>
      <c r="J119" s="59"/>
      <c r="K119" s="59"/>
      <c r="L119" s="59"/>
      <c r="M119" s="59"/>
      <c r="N119" s="59"/>
      <c r="O119" s="59"/>
      <c r="P119" s="59"/>
      <c r="Q119" s="59"/>
      <c r="R119" s="59"/>
      <c r="S119" s="59"/>
      <c r="T119" s="59"/>
      <c r="U119" s="59"/>
      <c r="V119" s="59"/>
      <c r="W119" s="59"/>
      <c r="X119" s="59"/>
      <c r="Y119" s="59"/>
      <c r="Z119" s="59"/>
      <c r="AA119" s="59"/>
      <c r="AB119" s="59"/>
      <c r="AC119" s="59"/>
      <c r="AD119" s="59"/>
      <c r="AE119" s="59"/>
      <c r="AF119" s="59"/>
    </row>
    <row r="120" spans="1:32" ht="14.25" customHeight="1" x14ac:dyDescent="0.2">
      <c r="A120" s="59"/>
      <c r="B120" s="59"/>
      <c r="C120" s="59"/>
      <c r="D120" s="59"/>
      <c r="E120" s="59"/>
      <c r="F120" s="59"/>
      <c r="G120" s="59"/>
      <c r="H120" s="59"/>
      <c r="I120" s="59"/>
      <c r="J120" s="59"/>
      <c r="K120" s="59"/>
      <c r="L120" s="59"/>
      <c r="M120" s="59"/>
      <c r="N120" s="59"/>
      <c r="O120" s="59"/>
      <c r="P120" s="59"/>
      <c r="Q120" s="59"/>
      <c r="R120" s="59"/>
      <c r="S120" s="59"/>
      <c r="T120" s="59"/>
      <c r="U120" s="59"/>
      <c r="V120" s="59"/>
      <c r="W120" s="59"/>
      <c r="X120" s="59"/>
      <c r="Y120" s="59"/>
      <c r="Z120" s="59"/>
      <c r="AA120" s="59"/>
      <c r="AB120" s="59"/>
      <c r="AC120" s="59"/>
      <c r="AD120" s="59"/>
      <c r="AE120" s="59"/>
      <c r="AF120" s="59"/>
    </row>
    <row r="121" spans="1:32" ht="14.25" customHeight="1" x14ac:dyDescent="0.2">
      <c r="A121" s="59"/>
      <c r="B121" s="59"/>
      <c r="C121" s="59"/>
      <c r="D121" s="59"/>
      <c r="E121" s="59"/>
      <c r="F121" s="59"/>
      <c r="G121" s="59"/>
      <c r="H121" s="59"/>
      <c r="I121" s="59"/>
      <c r="J121" s="59"/>
      <c r="K121" s="59"/>
      <c r="L121" s="59"/>
      <c r="M121" s="59"/>
      <c r="N121" s="59"/>
      <c r="O121" s="59"/>
      <c r="P121" s="59"/>
      <c r="Q121" s="59"/>
      <c r="R121" s="59"/>
      <c r="S121" s="59"/>
      <c r="T121" s="59"/>
      <c r="U121" s="59"/>
      <c r="V121" s="59"/>
      <c r="W121" s="59"/>
      <c r="X121" s="59"/>
      <c r="Y121" s="59"/>
      <c r="Z121" s="59"/>
      <c r="AA121" s="59"/>
      <c r="AB121" s="59"/>
      <c r="AC121" s="59"/>
      <c r="AD121" s="59"/>
      <c r="AE121" s="59"/>
      <c r="AF121" s="59"/>
    </row>
    <row r="122" spans="1:32" ht="14.25" customHeight="1" x14ac:dyDescent="0.2">
      <c r="A122" s="59"/>
      <c r="B122" s="59"/>
      <c r="C122" s="59"/>
      <c r="D122" s="59"/>
      <c r="E122" s="59"/>
      <c r="F122" s="59"/>
      <c r="G122" s="59"/>
      <c r="H122" s="59"/>
      <c r="I122" s="59"/>
      <c r="J122" s="59"/>
      <c r="K122" s="59"/>
      <c r="L122" s="59"/>
      <c r="M122" s="59"/>
      <c r="N122" s="59"/>
      <c r="O122" s="59"/>
      <c r="P122" s="59"/>
      <c r="Q122" s="59"/>
      <c r="R122" s="59"/>
      <c r="S122" s="59"/>
      <c r="T122" s="59"/>
      <c r="U122" s="59"/>
      <c r="V122" s="59"/>
      <c r="W122" s="59"/>
      <c r="X122" s="59"/>
      <c r="Y122" s="59"/>
      <c r="Z122" s="59"/>
      <c r="AA122" s="59"/>
      <c r="AB122" s="59"/>
      <c r="AC122" s="59"/>
      <c r="AD122" s="59"/>
      <c r="AE122" s="59"/>
      <c r="AF122" s="59"/>
    </row>
    <row r="123" spans="1:32" ht="14.25" customHeight="1" x14ac:dyDescent="0.2">
      <c r="A123" s="59"/>
      <c r="B123" s="59"/>
      <c r="C123" s="59"/>
      <c r="D123" s="59"/>
      <c r="E123" s="59"/>
      <c r="F123" s="59"/>
      <c r="G123" s="59"/>
      <c r="H123" s="59"/>
      <c r="I123" s="59"/>
      <c r="J123" s="59"/>
      <c r="K123" s="59"/>
      <c r="L123" s="59"/>
      <c r="M123" s="59"/>
      <c r="N123" s="59"/>
      <c r="O123" s="59"/>
      <c r="P123" s="59"/>
      <c r="Q123" s="59"/>
      <c r="R123" s="59"/>
      <c r="S123" s="59"/>
      <c r="T123" s="59"/>
      <c r="U123" s="59"/>
      <c r="V123" s="59"/>
      <c r="W123" s="59"/>
      <c r="X123" s="59"/>
      <c r="Y123" s="59"/>
      <c r="Z123" s="59"/>
      <c r="AA123" s="59"/>
      <c r="AB123" s="59"/>
      <c r="AC123" s="59"/>
      <c r="AD123" s="59"/>
      <c r="AE123" s="59"/>
      <c r="AF123" s="59"/>
    </row>
    <row r="124" spans="1:32" ht="14.25" customHeight="1" x14ac:dyDescent="0.2">
      <c r="A124" s="59"/>
      <c r="B124" s="59"/>
      <c r="C124" s="59"/>
      <c r="D124" s="59"/>
      <c r="E124" s="59"/>
      <c r="F124" s="59"/>
      <c r="G124" s="59"/>
      <c r="H124" s="59"/>
      <c r="I124" s="59"/>
      <c r="J124" s="59"/>
      <c r="K124" s="59"/>
      <c r="L124" s="59"/>
      <c r="M124" s="59"/>
      <c r="N124" s="59"/>
      <c r="O124" s="59"/>
      <c r="P124" s="59"/>
      <c r="Q124" s="59"/>
      <c r="R124" s="59"/>
      <c r="S124" s="59"/>
      <c r="T124" s="59"/>
      <c r="U124" s="59"/>
      <c r="V124" s="59"/>
      <c r="W124" s="59"/>
      <c r="X124" s="59"/>
      <c r="Y124" s="59"/>
      <c r="Z124" s="59"/>
      <c r="AA124" s="59"/>
      <c r="AB124" s="59"/>
      <c r="AC124" s="59"/>
      <c r="AD124" s="59"/>
      <c r="AE124" s="59"/>
      <c r="AF124" s="59"/>
    </row>
    <row r="125" spans="1:32" ht="14.25" customHeight="1" x14ac:dyDescent="0.2">
      <c r="A125" s="59"/>
      <c r="B125" s="59"/>
      <c r="C125" s="59"/>
      <c r="D125" s="59"/>
      <c r="E125" s="59"/>
      <c r="F125" s="59"/>
      <c r="G125" s="59"/>
      <c r="H125" s="59"/>
      <c r="I125" s="59"/>
      <c r="J125" s="59"/>
      <c r="K125" s="59"/>
      <c r="L125" s="59"/>
      <c r="M125" s="59"/>
      <c r="N125" s="59"/>
      <c r="O125" s="59"/>
      <c r="P125" s="59"/>
      <c r="Q125" s="59"/>
      <c r="R125" s="59"/>
      <c r="S125" s="59"/>
      <c r="T125" s="59"/>
      <c r="U125" s="59"/>
      <c r="V125" s="59"/>
      <c r="W125" s="59"/>
      <c r="X125" s="59"/>
      <c r="Y125" s="59"/>
      <c r="Z125" s="59"/>
      <c r="AA125" s="59"/>
      <c r="AB125" s="59"/>
      <c r="AC125" s="59"/>
      <c r="AD125" s="59"/>
      <c r="AE125" s="59"/>
      <c r="AF125" s="59"/>
    </row>
    <row r="126" spans="1:32" ht="14.25" customHeight="1" x14ac:dyDescent="0.2">
      <c r="A126" s="59"/>
      <c r="B126" s="59"/>
      <c r="C126" s="59"/>
      <c r="D126" s="59"/>
      <c r="E126" s="59"/>
      <c r="F126" s="59"/>
      <c r="G126" s="59"/>
      <c r="H126" s="59"/>
      <c r="I126" s="59"/>
      <c r="J126" s="59"/>
      <c r="K126" s="59"/>
      <c r="L126" s="59"/>
      <c r="M126" s="59"/>
      <c r="N126" s="59"/>
      <c r="O126" s="59"/>
      <c r="P126" s="59"/>
      <c r="Q126" s="59"/>
      <c r="R126" s="59"/>
      <c r="S126" s="59"/>
      <c r="T126" s="59"/>
      <c r="U126" s="59"/>
      <c r="V126" s="59"/>
      <c r="W126" s="59"/>
      <c r="X126" s="59"/>
      <c r="Y126" s="59"/>
      <c r="Z126" s="59"/>
      <c r="AA126" s="59"/>
      <c r="AB126" s="59"/>
      <c r="AC126" s="59"/>
      <c r="AD126" s="59"/>
      <c r="AE126" s="59"/>
      <c r="AF126" s="59"/>
    </row>
    <row r="127" spans="1:32" ht="14.25" customHeight="1" x14ac:dyDescent="0.2">
      <c r="A127" s="59"/>
      <c r="B127" s="59"/>
      <c r="C127" s="59"/>
      <c r="D127" s="59"/>
      <c r="E127" s="59"/>
      <c r="F127" s="59"/>
      <c r="G127" s="59"/>
      <c r="H127" s="59"/>
      <c r="I127" s="59"/>
      <c r="J127" s="59"/>
      <c r="K127" s="59"/>
      <c r="L127" s="59"/>
      <c r="M127" s="59"/>
      <c r="N127" s="59"/>
      <c r="O127" s="59"/>
      <c r="P127" s="59"/>
      <c r="Q127" s="59"/>
      <c r="R127" s="59"/>
      <c r="S127" s="59"/>
      <c r="T127" s="59"/>
      <c r="U127" s="59"/>
      <c r="V127" s="59"/>
      <c r="W127" s="59"/>
      <c r="X127" s="59"/>
      <c r="Y127" s="59"/>
      <c r="Z127" s="59"/>
      <c r="AA127" s="59"/>
      <c r="AB127" s="59"/>
      <c r="AC127" s="59"/>
      <c r="AD127" s="59"/>
      <c r="AE127" s="59"/>
      <c r="AF127" s="59"/>
    </row>
    <row r="128" spans="1:32" ht="14.25" customHeight="1" x14ac:dyDescent="0.2">
      <c r="A128" s="59"/>
      <c r="B128" s="59"/>
      <c r="C128" s="59"/>
      <c r="D128" s="59"/>
      <c r="E128" s="59"/>
      <c r="F128" s="59"/>
      <c r="G128" s="59"/>
      <c r="H128" s="59"/>
      <c r="I128" s="59"/>
      <c r="J128" s="59"/>
      <c r="K128" s="59"/>
      <c r="L128" s="59"/>
      <c r="M128" s="59"/>
      <c r="N128" s="59"/>
      <c r="O128" s="59"/>
      <c r="P128" s="59"/>
      <c r="Q128" s="59"/>
      <c r="R128" s="59"/>
      <c r="S128" s="59"/>
      <c r="T128" s="59"/>
      <c r="U128" s="59"/>
      <c r="V128" s="59"/>
      <c r="W128" s="59"/>
      <c r="X128" s="59"/>
      <c r="Y128" s="59"/>
      <c r="Z128" s="59"/>
      <c r="AA128" s="59"/>
      <c r="AB128" s="59"/>
      <c r="AC128" s="59"/>
      <c r="AD128" s="59"/>
      <c r="AE128" s="59"/>
      <c r="AF128" s="59"/>
    </row>
    <row r="129" spans="1:32" ht="14.25" customHeight="1" x14ac:dyDescent="0.2">
      <c r="A129" s="59"/>
      <c r="B129" s="59"/>
      <c r="C129" s="59"/>
      <c r="D129" s="59"/>
      <c r="E129" s="59"/>
      <c r="F129" s="59"/>
      <c r="G129" s="59"/>
      <c r="H129" s="59"/>
      <c r="I129" s="59"/>
      <c r="J129" s="59"/>
      <c r="K129" s="59"/>
      <c r="L129" s="59"/>
      <c r="M129" s="59"/>
      <c r="N129" s="59"/>
      <c r="O129" s="59"/>
      <c r="P129" s="59"/>
      <c r="Q129" s="59"/>
      <c r="R129" s="59"/>
      <c r="S129" s="59"/>
      <c r="T129" s="59"/>
      <c r="U129" s="59"/>
      <c r="V129" s="59"/>
      <c r="W129" s="59"/>
      <c r="X129" s="59"/>
      <c r="Y129" s="59"/>
      <c r="Z129" s="59"/>
      <c r="AA129" s="59"/>
      <c r="AB129" s="59"/>
      <c r="AC129" s="59"/>
      <c r="AD129" s="59"/>
      <c r="AE129" s="59"/>
      <c r="AF129" s="59"/>
    </row>
    <row r="130" spans="1:32" ht="14.25" customHeight="1" x14ac:dyDescent="0.2">
      <c r="A130" s="59"/>
      <c r="B130" s="59"/>
      <c r="C130" s="59"/>
      <c r="D130" s="59"/>
      <c r="E130" s="59"/>
      <c r="F130" s="59"/>
      <c r="G130" s="59"/>
      <c r="H130" s="59"/>
      <c r="I130" s="59"/>
      <c r="J130" s="59"/>
      <c r="K130" s="59"/>
      <c r="L130" s="59"/>
      <c r="M130" s="59"/>
      <c r="N130" s="59"/>
      <c r="O130" s="59"/>
      <c r="P130" s="59"/>
      <c r="Q130" s="59"/>
      <c r="R130" s="59"/>
      <c r="S130" s="59"/>
      <c r="T130" s="59"/>
      <c r="U130" s="59"/>
      <c r="V130" s="59"/>
      <c r="W130" s="59"/>
      <c r="X130" s="59"/>
      <c r="Y130" s="59"/>
      <c r="Z130" s="59"/>
      <c r="AA130" s="59"/>
      <c r="AB130" s="59"/>
      <c r="AC130" s="59"/>
      <c r="AD130" s="59"/>
      <c r="AE130" s="59"/>
      <c r="AF130" s="59"/>
    </row>
    <row r="131" spans="1:32" ht="14.25" customHeight="1" x14ac:dyDescent="0.2">
      <c r="A131" s="59"/>
      <c r="B131" s="59"/>
      <c r="C131" s="59"/>
      <c r="D131" s="59"/>
      <c r="E131" s="59"/>
      <c r="F131" s="59"/>
      <c r="G131" s="59"/>
      <c r="H131" s="59"/>
      <c r="I131" s="59"/>
      <c r="J131" s="59"/>
      <c r="K131" s="59"/>
      <c r="L131" s="59"/>
      <c r="M131" s="59"/>
      <c r="N131" s="59"/>
      <c r="O131" s="59"/>
      <c r="P131" s="59"/>
      <c r="Q131" s="59"/>
      <c r="R131" s="59"/>
      <c r="S131" s="59"/>
      <c r="T131" s="59"/>
      <c r="U131" s="59"/>
      <c r="V131" s="59"/>
      <c r="W131" s="59"/>
      <c r="X131" s="59"/>
      <c r="Y131" s="59"/>
      <c r="Z131" s="59"/>
      <c r="AA131" s="59"/>
      <c r="AB131" s="59"/>
      <c r="AC131" s="59"/>
      <c r="AD131" s="59"/>
      <c r="AE131" s="59"/>
      <c r="AF131" s="59"/>
    </row>
    <row r="132" spans="1:32" ht="14.25" customHeight="1" x14ac:dyDescent="0.2">
      <c r="A132" s="59"/>
      <c r="B132" s="59"/>
      <c r="C132" s="59"/>
      <c r="D132" s="59"/>
      <c r="E132" s="59"/>
      <c r="F132" s="59"/>
      <c r="G132" s="59"/>
      <c r="H132" s="59"/>
      <c r="I132" s="59"/>
      <c r="J132" s="59"/>
      <c r="K132" s="59"/>
      <c r="L132" s="59"/>
      <c r="M132" s="59"/>
      <c r="N132" s="59"/>
      <c r="O132" s="59"/>
      <c r="P132" s="59"/>
      <c r="Q132" s="59"/>
      <c r="R132" s="59"/>
      <c r="S132" s="59"/>
      <c r="T132" s="59"/>
      <c r="U132" s="59"/>
      <c r="V132" s="59"/>
      <c r="W132" s="59"/>
      <c r="X132" s="59"/>
      <c r="Y132" s="59"/>
      <c r="Z132" s="59"/>
      <c r="AA132" s="59"/>
      <c r="AB132" s="59"/>
      <c r="AC132" s="59"/>
      <c r="AD132" s="59"/>
      <c r="AE132" s="59"/>
      <c r="AF132" s="59"/>
    </row>
    <row r="133" spans="1:32" ht="14.25" customHeight="1" x14ac:dyDescent="0.2">
      <c r="A133" s="59"/>
      <c r="B133" s="59"/>
      <c r="C133" s="59"/>
      <c r="D133" s="59"/>
      <c r="E133" s="59"/>
      <c r="F133" s="59"/>
      <c r="G133" s="59"/>
      <c r="H133" s="59"/>
      <c r="I133" s="59"/>
      <c r="J133" s="59"/>
      <c r="K133" s="59"/>
      <c r="L133" s="59"/>
      <c r="M133" s="59"/>
      <c r="N133" s="59"/>
      <c r="O133" s="59"/>
      <c r="P133" s="59"/>
      <c r="Q133" s="59"/>
      <c r="R133" s="59"/>
      <c r="S133" s="59"/>
      <c r="T133" s="59"/>
      <c r="U133" s="59"/>
      <c r="V133" s="59"/>
      <c r="W133" s="59"/>
      <c r="X133" s="59"/>
      <c r="Y133" s="59"/>
      <c r="Z133" s="59"/>
      <c r="AA133" s="59"/>
      <c r="AB133" s="59"/>
      <c r="AC133" s="59"/>
      <c r="AD133" s="59"/>
      <c r="AE133" s="59"/>
      <c r="AF133" s="59"/>
    </row>
    <row r="134" spans="1:32" ht="14.25" customHeight="1" x14ac:dyDescent="0.2">
      <c r="A134" s="59"/>
      <c r="B134" s="59"/>
      <c r="C134" s="59"/>
      <c r="D134" s="59"/>
      <c r="E134" s="59"/>
      <c r="F134" s="59"/>
      <c r="G134" s="59"/>
      <c r="H134" s="59"/>
      <c r="I134" s="59"/>
      <c r="J134" s="59"/>
      <c r="K134" s="59"/>
      <c r="L134" s="59"/>
      <c r="M134" s="59"/>
      <c r="N134" s="59"/>
      <c r="O134" s="59"/>
      <c r="P134" s="59"/>
      <c r="Q134" s="59"/>
      <c r="R134" s="59"/>
      <c r="S134" s="59"/>
      <c r="T134" s="59"/>
      <c r="U134" s="59"/>
      <c r="V134" s="59"/>
      <c r="W134" s="59"/>
      <c r="X134" s="59"/>
      <c r="Y134" s="59"/>
      <c r="Z134" s="59"/>
      <c r="AA134" s="59"/>
      <c r="AB134" s="59"/>
      <c r="AC134" s="59"/>
      <c r="AD134" s="59"/>
      <c r="AE134" s="59"/>
      <c r="AF134" s="59"/>
    </row>
    <row r="135" spans="1:32" ht="14.25" customHeight="1" x14ac:dyDescent="0.2">
      <c r="A135" s="59"/>
      <c r="B135" s="59"/>
      <c r="C135" s="59"/>
      <c r="D135" s="59"/>
      <c r="E135" s="59"/>
      <c r="F135" s="59"/>
      <c r="G135" s="59"/>
      <c r="H135" s="59"/>
      <c r="I135" s="59"/>
      <c r="J135" s="59"/>
      <c r="K135" s="59"/>
      <c r="L135" s="59"/>
      <c r="M135" s="59"/>
      <c r="N135" s="59"/>
      <c r="O135" s="59"/>
      <c r="P135" s="59"/>
      <c r="Q135" s="59"/>
      <c r="R135" s="59"/>
      <c r="S135" s="59"/>
      <c r="T135" s="59"/>
      <c r="U135" s="59"/>
      <c r="V135" s="59"/>
      <c r="W135" s="59"/>
      <c r="X135" s="59"/>
      <c r="Y135" s="59"/>
      <c r="Z135" s="59"/>
      <c r="AA135" s="59"/>
      <c r="AB135" s="59"/>
      <c r="AC135" s="59"/>
      <c r="AD135" s="59"/>
      <c r="AE135" s="59"/>
      <c r="AF135" s="59"/>
    </row>
    <row r="136" spans="1:32" ht="14.25" customHeight="1" x14ac:dyDescent="0.2">
      <c r="A136" s="59"/>
      <c r="B136" s="59"/>
      <c r="C136" s="59"/>
      <c r="D136" s="59"/>
      <c r="E136" s="59"/>
      <c r="F136" s="59"/>
      <c r="G136" s="59"/>
      <c r="H136" s="59"/>
      <c r="I136" s="59"/>
      <c r="J136" s="59"/>
      <c r="K136" s="59"/>
      <c r="L136" s="59"/>
      <c r="M136" s="59"/>
      <c r="N136" s="59"/>
      <c r="O136" s="59"/>
      <c r="P136" s="59"/>
      <c r="Q136" s="59"/>
      <c r="R136" s="59"/>
      <c r="S136" s="59"/>
      <c r="T136" s="59"/>
      <c r="U136" s="59"/>
      <c r="V136" s="59"/>
      <c r="W136" s="59"/>
      <c r="X136" s="59"/>
      <c r="Y136" s="59"/>
      <c r="Z136" s="59"/>
      <c r="AA136" s="59"/>
      <c r="AB136" s="59"/>
      <c r="AC136" s="59"/>
      <c r="AD136" s="59"/>
      <c r="AE136" s="59"/>
      <c r="AF136" s="59"/>
    </row>
    <row r="137" spans="1:32" ht="14.25" customHeight="1" x14ac:dyDescent="0.2">
      <c r="A137" s="59"/>
      <c r="B137" s="59"/>
      <c r="C137" s="59"/>
      <c r="D137" s="59"/>
      <c r="E137" s="59"/>
      <c r="F137" s="59"/>
      <c r="G137" s="59"/>
      <c r="H137" s="59"/>
      <c r="I137" s="59"/>
      <c r="J137" s="59"/>
      <c r="K137" s="59"/>
      <c r="L137" s="59"/>
      <c r="M137" s="59"/>
      <c r="N137" s="59"/>
      <c r="O137" s="59"/>
      <c r="P137" s="59"/>
      <c r="Q137" s="59"/>
      <c r="R137" s="59"/>
      <c r="S137" s="59"/>
      <c r="T137" s="59"/>
      <c r="U137" s="59"/>
      <c r="V137" s="59"/>
      <c r="W137" s="59"/>
      <c r="X137" s="59"/>
      <c r="Y137" s="59"/>
      <c r="Z137" s="59"/>
      <c r="AA137" s="59"/>
      <c r="AB137" s="59"/>
      <c r="AC137" s="59"/>
      <c r="AD137" s="59"/>
      <c r="AE137" s="59"/>
      <c r="AF137" s="59"/>
    </row>
    <row r="138" spans="1:32" ht="14.25" customHeight="1" x14ac:dyDescent="0.2">
      <c r="A138" s="59"/>
      <c r="B138" s="59"/>
      <c r="C138" s="59"/>
      <c r="D138" s="59"/>
      <c r="E138" s="59"/>
      <c r="F138" s="59"/>
      <c r="G138" s="59"/>
      <c r="H138" s="59"/>
      <c r="I138" s="59"/>
      <c r="J138" s="59"/>
      <c r="K138" s="59"/>
      <c r="L138" s="59"/>
      <c r="M138" s="59"/>
      <c r="N138" s="59"/>
      <c r="O138" s="59"/>
      <c r="P138" s="59"/>
      <c r="Q138" s="59"/>
      <c r="R138" s="59"/>
      <c r="S138" s="59"/>
      <c r="T138" s="59"/>
      <c r="U138" s="59"/>
      <c r="V138" s="59"/>
      <c r="W138" s="59"/>
      <c r="X138" s="59"/>
      <c r="Y138" s="59"/>
      <c r="Z138" s="59"/>
      <c r="AA138" s="59"/>
      <c r="AB138" s="59"/>
      <c r="AC138" s="59"/>
      <c r="AD138" s="59"/>
      <c r="AE138" s="59"/>
      <c r="AF138" s="59"/>
    </row>
    <row r="139" spans="1:32" ht="14.25" customHeight="1" x14ac:dyDescent="0.2">
      <c r="A139" s="59"/>
      <c r="B139" s="59"/>
      <c r="C139" s="59"/>
      <c r="D139" s="59"/>
      <c r="E139" s="59"/>
      <c r="F139" s="59"/>
      <c r="G139" s="59"/>
      <c r="H139" s="59"/>
      <c r="I139" s="59"/>
      <c r="J139" s="59"/>
      <c r="K139" s="59"/>
      <c r="L139" s="59"/>
      <c r="M139" s="59"/>
      <c r="N139" s="59"/>
      <c r="O139" s="59"/>
      <c r="P139" s="59"/>
      <c r="Q139" s="59"/>
      <c r="R139" s="59"/>
      <c r="S139" s="59"/>
      <c r="T139" s="59"/>
      <c r="U139" s="59"/>
      <c r="V139" s="59"/>
      <c r="W139" s="59"/>
      <c r="X139" s="59"/>
      <c r="Y139" s="59"/>
      <c r="Z139" s="59"/>
      <c r="AA139" s="59"/>
      <c r="AB139" s="59"/>
      <c r="AC139" s="59"/>
      <c r="AD139" s="59"/>
      <c r="AE139" s="59"/>
      <c r="AF139" s="59"/>
    </row>
    <row r="140" spans="1:32" ht="14.25" customHeight="1" x14ac:dyDescent="0.2">
      <c r="A140" s="59"/>
      <c r="B140" s="59"/>
      <c r="C140" s="59"/>
      <c r="D140" s="59"/>
      <c r="E140" s="59"/>
      <c r="F140" s="59"/>
      <c r="G140" s="59"/>
      <c r="H140" s="59"/>
      <c r="I140" s="59"/>
      <c r="J140" s="59"/>
      <c r="K140" s="59"/>
      <c r="L140" s="59"/>
      <c r="M140" s="59"/>
      <c r="N140" s="59"/>
      <c r="O140" s="59"/>
      <c r="P140" s="59"/>
      <c r="Q140" s="59"/>
      <c r="R140" s="59"/>
      <c r="S140" s="59"/>
      <c r="T140" s="59"/>
      <c r="U140" s="59"/>
      <c r="V140" s="59"/>
      <c r="W140" s="59"/>
      <c r="X140" s="59"/>
      <c r="Y140" s="59"/>
      <c r="Z140" s="59"/>
      <c r="AA140" s="59"/>
      <c r="AB140" s="59"/>
      <c r="AC140" s="59"/>
      <c r="AD140" s="59"/>
      <c r="AE140" s="59"/>
      <c r="AF140" s="59"/>
    </row>
    <row r="141" spans="1:32" ht="14.25" customHeight="1" x14ac:dyDescent="0.2">
      <c r="A141" s="59"/>
      <c r="B141" s="59"/>
      <c r="C141" s="59"/>
      <c r="D141" s="59"/>
      <c r="E141" s="59"/>
      <c r="F141" s="59"/>
      <c r="G141" s="59"/>
      <c r="H141" s="59"/>
      <c r="I141" s="59"/>
      <c r="J141" s="59"/>
      <c r="K141" s="59"/>
      <c r="L141" s="59"/>
      <c r="M141" s="59"/>
      <c r="N141" s="59"/>
      <c r="O141" s="59"/>
      <c r="P141" s="59"/>
      <c r="Q141" s="59"/>
      <c r="R141" s="59"/>
      <c r="S141" s="59"/>
      <c r="T141" s="59"/>
      <c r="U141" s="59"/>
      <c r="V141" s="59"/>
      <c r="W141" s="59"/>
      <c r="X141" s="59"/>
      <c r="Y141" s="59"/>
      <c r="Z141" s="59"/>
      <c r="AA141" s="59"/>
      <c r="AB141" s="59"/>
      <c r="AC141" s="59"/>
      <c r="AD141" s="59"/>
      <c r="AE141" s="59"/>
      <c r="AF141" s="59"/>
    </row>
    <row r="142" spans="1:32" ht="14.25" customHeight="1" x14ac:dyDescent="0.2">
      <c r="A142" s="59"/>
      <c r="B142" s="59"/>
      <c r="C142" s="59"/>
      <c r="D142" s="59"/>
      <c r="E142" s="59"/>
      <c r="F142" s="59"/>
      <c r="G142" s="59"/>
      <c r="H142" s="59"/>
      <c r="I142" s="59"/>
      <c r="J142" s="59"/>
      <c r="K142" s="59"/>
      <c r="L142" s="59"/>
      <c r="M142" s="59"/>
      <c r="N142" s="59"/>
      <c r="O142" s="59"/>
      <c r="P142" s="59"/>
      <c r="Q142" s="59"/>
      <c r="R142" s="59"/>
      <c r="S142" s="59"/>
      <c r="T142" s="59"/>
      <c r="U142" s="59"/>
      <c r="V142" s="59"/>
      <c r="W142" s="59"/>
      <c r="X142" s="59"/>
      <c r="Y142" s="59"/>
      <c r="Z142" s="59"/>
      <c r="AA142" s="59"/>
      <c r="AB142" s="59"/>
      <c r="AC142" s="59"/>
      <c r="AD142" s="59"/>
      <c r="AE142" s="59"/>
      <c r="AF142" s="59"/>
    </row>
    <row r="143" spans="1:32" ht="14.25" customHeight="1" x14ac:dyDescent="0.2">
      <c r="A143" s="59"/>
      <c r="B143" s="59"/>
      <c r="C143" s="59"/>
      <c r="D143" s="59"/>
      <c r="E143" s="59"/>
      <c r="F143" s="59"/>
      <c r="G143" s="59"/>
      <c r="H143" s="59"/>
      <c r="I143" s="59"/>
      <c r="J143" s="59"/>
      <c r="K143" s="59"/>
      <c r="L143" s="59"/>
      <c r="M143" s="59"/>
      <c r="N143" s="59"/>
      <c r="O143" s="59"/>
      <c r="P143" s="59"/>
      <c r="Q143" s="59"/>
      <c r="R143" s="59"/>
      <c r="S143" s="59"/>
      <c r="T143" s="59"/>
      <c r="U143" s="59"/>
      <c r="V143" s="59"/>
      <c r="W143" s="59"/>
      <c r="X143" s="59"/>
      <c r="Y143" s="59"/>
      <c r="Z143" s="59"/>
      <c r="AA143" s="59"/>
      <c r="AB143" s="59"/>
      <c r="AC143" s="59"/>
      <c r="AD143" s="59"/>
      <c r="AE143" s="59"/>
      <c r="AF143" s="59"/>
    </row>
    <row r="144" spans="1:32" ht="14.25" customHeight="1" x14ac:dyDescent="0.2">
      <c r="A144" s="59"/>
      <c r="B144" s="59"/>
      <c r="C144" s="59"/>
      <c r="D144" s="59"/>
      <c r="E144" s="59"/>
      <c r="F144" s="59"/>
      <c r="G144" s="59"/>
      <c r="H144" s="59"/>
      <c r="I144" s="59"/>
      <c r="J144" s="59"/>
      <c r="K144" s="59"/>
      <c r="L144" s="59"/>
      <c r="M144" s="59"/>
      <c r="N144" s="59"/>
      <c r="O144" s="59"/>
      <c r="P144" s="59"/>
      <c r="Q144" s="59"/>
      <c r="R144" s="59"/>
      <c r="S144" s="59"/>
      <c r="T144" s="59"/>
      <c r="U144" s="59"/>
      <c r="V144" s="59"/>
      <c r="W144" s="59"/>
      <c r="X144" s="59"/>
      <c r="Y144" s="59"/>
      <c r="Z144" s="59"/>
      <c r="AA144" s="59"/>
      <c r="AB144" s="59"/>
      <c r="AC144" s="59"/>
      <c r="AD144" s="59"/>
      <c r="AE144" s="59"/>
      <c r="AF144" s="59"/>
    </row>
    <row r="145" spans="1:32" ht="14.25" customHeight="1" x14ac:dyDescent="0.2">
      <c r="A145" s="59"/>
      <c r="B145" s="59"/>
      <c r="C145" s="59"/>
      <c r="D145" s="59"/>
      <c r="E145" s="59"/>
      <c r="F145" s="59"/>
      <c r="G145" s="59"/>
      <c r="H145" s="59"/>
      <c r="I145" s="59"/>
      <c r="J145" s="59"/>
      <c r="K145" s="59"/>
      <c r="L145" s="59"/>
      <c r="M145" s="59"/>
      <c r="N145" s="59"/>
      <c r="O145" s="59"/>
      <c r="P145" s="59"/>
      <c r="Q145" s="59"/>
      <c r="R145" s="59"/>
      <c r="S145" s="59"/>
      <c r="T145" s="59"/>
      <c r="U145" s="59"/>
      <c r="V145" s="59"/>
      <c r="W145" s="59"/>
      <c r="X145" s="59"/>
      <c r="Y145" s="59"/>
      <c r="Z145" s="59"/>
      <c r="AA145" s="59"/>
      <c r="AB145" s="59"/>
      <c r="AC145" s="59"/>
      <c r="AD145" s="59"/>
      <c r="AE145" s="59"/>
      <c r="AF145" s="59"/>
    </row>
    <row r="146" spans="1:32" ht="14.25" customHeight="1" x14ac:dyDescent="0.2">
      <c r="A146" s="59"/>
      <c r="B146" s="59"/>
      <c r="C146" s="59"/>
      <c r="D146" s="59"/>
      <c r="E146" s="59"/>
      <c r="F146" s="59"/>
      <c r="G146" s="59"/>
      <c r="H146" s="59"/>
      <c r="I146" s="59"/>
      <c r="J146" s="59"/>
      <c r="K146" s="59"/>
      <c r="L146" s="59"/>
      <c r="M146" s="59"/>
      <c r="N146" s="59"/>
      <c r="O146" s="59"/>
      <c r="P146" s="59"/>
      <c r="Q146" s="59"/>
      <c r="R146" s="59"/>
      <c r="S146" s="59"/>
      <c r="T146" s="59"/>
      <c r="U146" s="59"/>
      <c r="V146" s="59"/>
      <c r="W146" s="59"/>
      <c r="X146" s="59"/>
      <c r="Y146" s="59"/>
      <c r="Z146" s="59"/>
      <c r="AA146" s="59"/>
      <c r="AB146" s="59"/>
      <c r="AC146" s="59"/>
      <c r="AD146" s="59"/>
      <c r="AE146" s="59"/>
      <c r="AF146" s="59"/>
    </row>
    <row r="147" spans="1:32" ht="14.25" customHeight="1" x14ac:dyDescent="0.2">
      <c r="A147" s="59"/>
      <c r="B147" s="59"/>
      <c r="C147" s="59"/>
      <c r="D147" s="59"/>
      <c r="E147" s="59"/>
      <c r="F147" s="59"/>
      <c r="G147" s="59"/>
      <c r="H147" s="59"/>
      <c r="I147" s="59"/>
      <c r="J147" s="59"/>
      <c r="K147" s="59"/>
      <c r="L147" s="59"/>
      <c r="M147" s="59"/>
      <c r="N147" s="59"/>
      <c r="O147" s="59"/>
      <c r="P147" s="59"/>
      <c r="Q147" s="59"/>
      <c r="R147" s="59"/>
      <c r="S147" s="59"/>
      <c r="T147" s="59"/>
      <c r="U147" s="59"/>
      <c r="V147" s="59"/>
      <c r="W147" s="59"/>
      <c r="X147" s="59"/>
      <c r="Y147" s="59"/>
      <c r="Z147" s="59"/>
      <c r="AA147" s="59"/>
      <c r="AB147" s="59"/>
      <c r="AC147" s="59"/>
      <c r="AD147" s="59"/>
      <c r="AE147" s="59"/>
      <c r="AF147" s="59"/>
    </row>
    <row r="148" spans="1:32" ht="14.25" customHeight="1" x14ac:dyDescent="0.2">
      <c r="A148" s="59"/>
      <c r="B148" s="59"/>
      <c r="C148" s="59"/>
      <c r="D148" s="59"/>
      <c r="E148" s="59"/>
      <c r="F148" s="59"/>
      <c r="G148" s="59"/>
      <c r="H148" s="59"/>
      <c r="I148" s="59"/>
      <c r="J148" s="59"/>
      <c r="K148" s="59"/>
      <c r="L148" s="59"/>
      <c r="M148" s="59"/>
      <c r="N148" s="59"/>
      <c r="O148" s="59"/>
      <c r="P148" s="59"/>
      <c r="Q148" s="59"/>
      <c r="R148" s="59"/>
      <c r="S148" s="59"/>
      <c r="T148" s="59"/>
      <c r="U148" s="59"/>
      <c r="V148" s="59"/>
      <c r="W148" s="59"/>
      <c r="X148" s="59"/>
      <c r="Y148" s="59"/>
      <c r="Z148" s="59"/>
      <c r="AA148" s="59"/>
      <c r="AB148" s="59"/>
      <c r="AC148" s="59"/>
      <c r="AD148" s="59"/>
      <c r="AE148" s="59"/>
      <c r="AF148" s="59"/>
    </row>
    <row r="149" spans="1:32" ht="14.25" customHeight="1" x14ac:dyDescent="0.2">
      <c r="A149" s="59"/>
      <c r="B149" s="59"/>
      <c r="C149" s="59"/>
      <c r="D149" s="59"/>
      <c r="E149" s="59"/>
      <c r="F149" s="59"/>
      <c r="G149" s="59"/>
      <c r="H149" s="59"/>
      <c r="I149" s="59"/>
      <c r="J149" s="59"/>
      <c r="K149" s="59"/>
      <c r="L149" s="59"/>
      <c r="M149" s="59"/>
      <c r="N149" s="59"/>
      <c r="O149" s="59"/>
      <c r="P149" s="59"/>
      <c r="Q149" s="59"/>
      <c r="R149" s="59"/>
      <c r="S149" s="59"/>
      <c r="T149" s="59"/>
      <c r="U149" s="59"/>
      <c r="V149" s="59"/>
      <c r="W149" s="59"/>
      <c r="X149" s="59"/>
      <c r="Y149" s="59"/>
      <c r="Z149" s="59"/>
      <c r="AA149" s="59"/>
      <c r="AB149" s="59"/>
      <c r="AC149" s="59"/>
      <c r="AD149" s="59"/>
      <c r="AE149" s="59"/>
      <c r="AF149" s="59"/>
    </row>
    <row r="150" spans="1:32" ht="14.25" customHeight="1" x14ac:dyDescent="0.2">
      <c r="A150" s="59"/>
      <c r="B150" s="59"/>
      <c r="C150" s="59"/>
      <c r="D150" s="59"/>
      <c r="E150" s="59"/>
      <c r="F150" s="59"/>
      <c r="G150" s="59"/>
      <c r="H150" s="59"/>
      <c r="I150" s="59"/>
      <c r="J150" s="59"/>
      <c r="K150" s="59"/>
      <c r="L150" s="59"/>
      <c r="M150" s="59"/>
      <c r="N150" s="59"/>
      <c r="O150" s="59"/>
      <c r="P150" s="59"/>
      <c r="Q150" s="59"/>
      <c r="R150" s="59"/>
      <c r="S150" s="59"/>
      <c r="T150" s="59"/>
      <c r="U150" s="59"/>
      <c r="V150" s="59"/>
      <c r="W150" s="59"/>
      <c r="X150" s="59"/>
      <c r="Y150" s="59"/>
      <c r="Z150" s="59"/>
      <c r="AA150" s="59"/>
      <c r="AB150" s="59"/>
      <c r="AC150" s="59"/>
      <c r="AD150" s="59"/>
      <c r="AE150" s="59"/>
      <c r="AF150" s="59"/>
    </row>
    <row r="151" spans="1:32" ht="14.25" customHeight="1" x14ac:dyDescent="0.2">
      <c r="A151" s="59"/>
      <c r="B151" s="59"/>
      <c r="C151" s="59"/>
      <c r="D151" s="59"/>
      <c r="E151" s="59"/>
      <c r="F151" s="59"/>
      <c r="G151" s="59"/>
      <c r="H151" s="59"/>
      <c r="I151" s="59"/>
      <c r="J151" s="59"/>
      <c r="K151" s="59"/>
      <c r="L151" s="59"/>
      <c r="M151" s="59"/>
      <c r="N151" s="59"/>
      <c r="O151" s="59"/>
      <c r="P151" s="59"/>
      <c r="Q151" s="59"/>
      <c r="R151" s="59"/>
      <c r="S151" s="59"/>
      <c r="T151" s="59"/>
      <c r="U151" s="59"/>
      <c r="V151" s="59"/>
      <c r="W151" s="59"/>
      <c r="X151" s="59"/>
      <c r="Y151" s="59"/>
      <c r="Z151" s="59"/>
      <c r="AA151" s="59"/>
      <c r="AB151" s="59"/>
      <c r="AC151" s="59"/>
      <c r="AD151" s="59"/>
      <c r="AE151" s="59"/>
      <c r="AF151" s="59"/>
    </row>
    <row r="152" spans="1:32" ht="14.25" customHeight="1" x14ac:dyDescent="0.2">
      <c r="A152" s="59"/>
      <c r="B152" s="59"/>
      <c r="C152" s="59"/>
      <c r="D152" s="59"/>
      <c r="E152" s="59"/>
      <c r="F152" s="59"/>
      <c r="G152" s="59"/>
      <c r="H152" s="59"/>
      <c r="I152" s="59"/>
      <c r="J152" s="59"/>
      <c r="K152" s="59"/>
      <c r="L152" s="59"/>
      <c r="M152" s="59"/>
      <c r="N152" s="59"/>
      <c r="O152" s="59"/>
      <c r="P152" s="59"/>
      <c r="Q152" s="59"/>
      <c r="R152" s="59"/>
      <c r="S152" s="59"/>
      <c r="T152" s="59"/>
      <c r="U152" s="59"/>
      <c r="V152" s="59"/>
      <c r="W152" s="59"/>
      <c r="X152" s="59"/>
      <c r="Y152" s="59"/>
      <c r="Z152" s="59"/>
      <c r="AA152" s="59"/>
      <c r="AB152" s="59"/>
      <c r="AC152" s="59"/>
      <c r="AD152" s="59"/>
      <c r="AE152" s="59"/>
      <c r="AF152" s="59"/>
    </row>
    <row r="153" spans="1:32" ht="14.25" customHeight="1" x14ac:dyDescent="0.2">
      <c r="A153" s="59"/>
      <c r="B153" s="59"/>
      <c r="C153" s="59"/>
      <c r="D153" s="59"/>
      <c r="E153" s="59"/>
      <c r="F153" s="59"/>
      <c r="G153" s="59"/>
      <c r="H153" s="59"/>
      <c r="I153" s="59"/>
      <c r="J153" s="59"/>
      <c r="K153" s="59"/>
      <c r="L153" s="59"/>
      <c r="M153" s="59"/>
      <c r="N153" s="59"/>
      <c r="O153" s="59"/>
      <c r="P153" s="59"/>
      <c r="Q153" s="59"/>
      <c r="R153" s="59"/>
      <c r="S153" s="59"/>
      <c r="T153" s="59"/>
      <c r="U153" s="59"/>
      <c r="V153" s="59"/>
      <c r="W153" s="59"/>
      <c r="X153" s="59"/>
      <c r="Y153" s="59"/>
      <c r="Z153" s="59"/>
      <c r="AA153" s="59"/>
      <c r="AB153" s="59"/>
      <c r="AC153" s="59"/>
      <c r="AD153" s="59"/>
      <c r="AE153" s="59"/>
      <c r="AF153" s="59"/>
    </row>
    <row r="154" spans="1:32" ht="14.25" customHeight="1" x14ac:dyDescent="0.2">
      <c r="A154" s="59"/>
      <c r="B154" s="59"/>
      <c r="C154" s="59"/>
      <c r="D154" s="59"/>
      <c r="E154" s="59"/>
      <c r="F154" s="59"/>
      <c r="G154" s="59"/>
      <c r="H154" s="59"/>
      <c r="I154" s="59"/>
      <c r="J154" s="59"/>
      <c r="K154" s="59"/>
      <c r="L154" s="59"/>
      <c r="M154" s="59"/>
      <c r="N154" s="59"/>
      <c r="O154" s="59"/>
      <c r="P154" s="59"/>
      <c r="Q154" s="59"/>
      <c r="R154" s="59"/>
      <c r="S154" s="59"/>
      <c r="T154" s="59"/>
      <c r="U154" s="59"/>
      <c r="V154" s="59"/>
      <c r="W154" s="59"/>
      <c r="X154" s="59"/>
      <c r="Y154" s="59"/>
      <c r="Z154" s="59"/>
      <c r="AA154" s="59"/>
      <c r="AB154" s="59"/>
      <c r="AC154" s="59"/>
      <c r="AD154" s="59"/>
      <c r="AE154" s="59"/>
      <c r="AF154" s="59"/>
    </row>
    <row r="155" spans="1:32" ht="14.25" customHeight="1" x14ac:dyDescent="0.2">
      <c r="A155" s="59"/>
      <c r="B155" s="59"/>
      <c r="C155" s="59"/>
      <c r="D155" s="59"/>
      <c r="E155" s="59"/>
      <c r="F155" s="59"/>
      <c r="G155" s="59"/>
      <c r="H155" s="59"/>
      <c r="I155" s="59"/>
      <c r="J155" s="59"/>
      <c r="K155" s="59"/>
      <c r="L155" s="59"/>
      <c r="M155" s="59"/>
      <c r="N155" s="59"/>
      <c r="O155" s="59"/>
      <c r="P155" s="59"/>
      <c r="Q155" s="59"/>
      <c r="R155" s="59"/>
      <c r="S155" s="59"/>
      <c r="T155" s="59"/>
      <c r="U155" s="59"/>
      <c r="V155" s="59"/>
      <c r="W155" s="59"/>
      <c r="X155" s="59"/>
      <c r="Y155" s="59"/>
      <c r="Z155" s="59"/>
      <c r="AA155" s="59"/>
      <c r="AB155" s="59"/>
      <c r="AC155" s="59"/>
      <c r="AD155" s="59"/>
      <c r="AE155" s="59"/>
      <c r="AF155" s="59"/>
    </row>
    <row r="156" spans="1:32" ht="14.25" customHeight="1" x14ac:dyDescent="0.2">
      <c r="A156" s="59"/>
      <c r="B156" s="59"/>
      <c r="C156" s="59"/>
      <c r="D156" s="59"/>
      <c r="E156" s="59"/>
      <c r="F156" s="59"/>
      <c r="G156" s="59"/>
      <c r="H156" s="59"/>
      <c r="I156" s="59"/>
      <c r="J156" s="59"/>
      <c r="K156" s="59"/>
      <c r="L156" s="59"/>
      <c r="M156" s="59"/>
      <c r="N156" s="59"/>
      <c r="O156" s="59"/>
      <c r="P156" s="59"/>
      <c r="Q156" s="59"/>
      <c r="R156" s="59"/>
      <c r="S156" s="59"/>
      <c r="T156" s="59"/>
      <c r="U156" s="59"/>
      <c r="V156" s="59"/>
      <c r="W156" s="59"/>
      <c r="X156" s="59"/>
      <c r="Y156" s="59"/>
      <c r="Z156" s="59"/>
      <c r="AA156" s="59"/>
      <c r="AB156" s="59"/>
      <c r="AC156" s="59"/>
      <c r="AD156" s="59"/>
      <c r="AE156" s="59"/>
      <c r="AF156" s="59"/>
    </row>
    <row r="157" spans="1:32" ht="14.25" customHeight="1" x14ac:dyDescent="0.2">
      <c r="A157" s="59"/>
      <c r="B157" s="59"/>
      <c r="C157" s="59"/>
      <c r="D157" s="59"/>
      <c r="E157" s="59"/>
      <c r="F157" s="59"/>
      <c r="G157" s="59"/>
      <c r="H157" s="59"/>
      <c r="I157" s="59"/>
      <c r="J157" s="59"/>
      <c r="K157" s="59"/>
      <c r="L157" s="59"/>
      <c r="M157" s="59"/>
      <c r="N157" s="59"/>
      <c r="O157" s="59"/>
      <c r="P157" s="59"/>
      <c r="Q157" s="59"/>
      <c r="R157" s="59"/>
      <c r="S157" s="59"/>
      <c r="T157" s="59"/>
      <c r="U157" s="59"/>
      <c r="V157" s="59"/>
      <c r="W157" s="59"/>
      <c r="X157" s="59"/>
      <c r="Y157" s="59"/>
      <c r="Z157" s="59"/>
      <c r="AA157" s="59"/>
      <c r="AB157" s="59"/>
      <c r="AC157" s="59"/>
      <c r="AD157" s="59"/>
      <c r="AE157" s="59"/>
      <c r="AF157" s="59"/>
    </row>
    <row r="158" spans="1:32" ht="14.25" customHeight="1" x14ac:dyDescent="0.2">
      <c r="A158" s="59"/>
      <c r="B158" s="59"/>
      <c r="C158" s="59"/>
      <c r="D158" s="59"/>
      <c r="E158" s="59"/>
      <c r="F158" s="59"/>
      <c r="G158" s="59"/>
      <c r="H158" s="59"/>
      <c r="I158" s="59"/>
      <c r="J158" s="59"/>
      <c r="K158" s="59"/>
      <c r="L158" s="59"/>
      <c r="M158" s="59"/>
      <c r="N158" s="59"/>
      <c r="O158" s="59"/>
      <c r="P158" s="59"/>
      <c r="Q158" s="59"/>
      <c r="R158" s="59"/>
      <c r="S158" s="59"/>
      <c r="T158" s="59"/>
      <c r="U158" s="59"/>
      <c r="V158" s="59"/>
      <c r="W158" s="59"/>
      <c r="X158" s="59"/>
      <c r="Y158" s="59"/>
      <c r="Z158" s="59"/>
      <c r="AA158" s="59"/>
      <c r="AB158" s="59"/>
      <c r="AC158" s="59"/>
      <c r="AD158" s="59"/>
      <c r="AE158" s="59"/>
      <c r="AF158" s="59"/>
    </row>
    <row r="159" spans="1:32" ht="14.25" customHeight="1" x14ac:dyDescent="0.2">
      <c r="A159" s="59"/>
      <c r="B159" s="59"/>
      <c r="C159" s="59"/>
      <c r="D159" s="59"/>
      <c r="E159" s="59"/>
      <c r="F159" s="59"/>
      <c r="G159" s="59"/>
      <c r="H159" s="59"/>
      <c r="I159" s="59"/>
      <c r="J159" s="59"/>
      <c r="K159" s="59"/>
      <c r="L159" s="59"/>
      <c r="M159" s="59"/>
      <c r="N159" s="59"/>
      <c r="O159" s="59"/>
      <c r="P159" s="59"/>
      <c r="Q159" s="59"/>
      <c r="R159" s="59"/>
      <c r="S159" s="59"/>
      <c r="T159" s="59"/>
      <c r="U159" s="59"/>
      <c r="V159" s="59"/>
      <c r="W159" s="59"/>
      <c r="X159" s="59"/>
      <c r="Y159" s="59"/>
      <c r="Z159" s="59"/>
      <c r="AA159" s="59"/>
      <c r="AB159" s="59"/>
      <c r="AC159" s="59"/>
      <c r="AD159" s="59"/>
      <c r="AE159" s="59"/>
      <c r="AF159" s="59"/>
    </row>
    <row r="160" spans="1:32" ht="14.25" customHeight="1" x14ac:dyDescent="0.2">
      <c r="A160" s="59"/>
      <c r="B160" s="59"/>
      <c r="C160" s="59"/>
      <c r="D160" s="59"/>
      <c r="E160" s="59"/>
      <c r="F160" s="59"/>
      <c r="G160" s="59"/>
      <c r="H160" s="59"/>
      <c r="I160" s="59"/>
      <c r="J160" s="59"/>
      <c r="K160" s="59"/>
      <c r="L160" s="59"/>
      <c r="M160" s="59"/>
      <c r="N160" s="59"/>
      <c r="O160" s="59"/>
      <c r="P160" s="59"/>
      <c r="Q160" s="59"/>
      <c r="R160" s="59"/>
      <c r="S160" s="59"/>
      <c r="T160" s="59"/>
      <c r="U160" s="59"/>
      <c r="V160" s="59"/>
      <c r="W160" s="59"/>
      <c r="X160" s="59"/>
      <c r="Y160" s="59"/>
      <c r="Z160" s="59"/>
      <c r="AA160" s="59"/>
      <c r="AB160" s="59"/>
      <c r="AC160" s="59"/>
      <c r="AD160" s="59"/>
      <c r="AE160" s="59"/>
      <c r="AF160" s="59"/>
    </row>
    <row r="161" spans="1:32" ht="14.25" customHeight="1" x14ac:dyDescent="0.2">
      <c r="A161" s="59"/>
      <c r="B161" s="59"/>
      <c r="C161" s="59"/>
      <c r="D161" s="59"/>
      <c r="E161" s="59"/>
      <c r="F161" s="59"/>
      <c r="G161" s="59"/>
      <c r="H161" s="59"/>
      <c r="I161" s="59"/>
      <c r="J161" s="59"/>
      <c r="K161" s="59"/>
      <c r="L161" s="59"/>
      <c r="M161" s="59"/>
      <c r="N161" s="59"/>
      <c r="O161" s="59"/>
      <c r="P161" s="59"/>
      <c r="Q161" s="59"/>
      <c r="R161" s="59"/>
      <c r="S161" s="59"/>
      <c r="T161" s="59"/>
      <c r="U161" s="59"/>
      <c r="V161" s="59"/>
      <c r="W161" s="59"/>
      <c r="X161" s="59"/>
      <c r="Y161" s="59"/>
      <c r="Z161" s="59"/>
      <c r="AA161" s="59"/>
      <c r="AB161" s="59"/>
      <c r="AC161" s="59"/>
      <c r="AD161" s="59"/>
      <c r="AE161" s="59"/>
      <c r="AF161" s="59"/>
    </row>
    <row r="162" spans="1:32" ht="14.25" customHeight="1" x14ac:dyDescent="0.2">
      <c r="A162" s="59"/>
      <c r="B162" s="59"/>
      <c r="C162" s="59"/>
      <c r="D162" s="59"/>
      <c r="E162" s="59"/>
      <c r="F162" s="59"/>
      <c r="G162" s="59"/>
      <c r="H162" s="59"/>
      <c r="I162" s="59"/>
      <c r="J162" s="59"/>
      <c r="K162" s="59"/>
      <c r="L162" s="59"/>
      <c r="M162" s="59"/>
      <c r="N162" s="59"/>
      <c r="O162" s="59"/>
      <c r="P162" s="59"/>
      <c r="Q162" s="59"/>
      <c r="R162" s="59"/>
      <c r="S162" s="59"/>
      <c r="T162" s="59"/>
      <c r="U162" s="59"/>
      <c r="V162" s="59"/>
      <c r="W162" s="59"/>
      <c r="X162" s="59"/>
      <c r="Y162" s="59"/>
      <c r="Z162" s="59"/>
      <c r="AA162" s="59"/>
      <c r="AB162" s="59"/>
      <c r="AC162" s="59"/>
      <c r="AD162" s="59"/>
      <c r="AE162" s="59"/>
      <c r="AF162" s="59"/>
    </row>
    <row r="163" spans="1:32" ht="14.25" customHeight="1" x14ac:dyDescent="0.2">
      <c r="A163" s="59"/>
      <c r="B163" s="59"/>
      <c r="C163" s="59"/>
      <c r="D163" s="59"/>
      <c r="E163" s="59"/>
      <c r="F163" s="59"/>
      <c r="G163" s="59"/>
      <c r="H163" s="59"/>
      <c r="I163" s="59"/>
      <c r="J163" s="59"/>
      <c r="K163" s="59"/>
      <c r="L163" s="59"/>
      <c r="M163" s="59"/>
      <c r="N163" s="59"/>
      <c r="O163" s="59"/>
      <c r="P163" s="59"/>
      <c r="Q163" s="59"/>
      <c r="R163" s="59"/>
      <c r="S163" s="59"/>
      <c r="T163" s="59"/>
      <c r="U163" s="59"/>
      <c r="V163" s="59"/>
      <c r="W163" s="59"/>
      <c r="X163" s="59"/>
      <c r="Y163" s="59"/>
      <c r="Z163" s="59"/>
      <c r="AA163" s="59"/>
      <c r="AB163" s="59"/>
      <c r="AC163" s="59"/>
      <c r="AD163" s="59"/>
      <c r="AE163" s="59"/>
      <c r="AF163" s="59"/>
    </row>
    <row r="164" spans="1:32" ht="14.25" customHeight="1" x14ac:dyDescent="0.2">
      <c r="A164" s="59"/>
      <c r="B164" s="59"/>
      <c r="C164" s="59"/>
      <c r="D164" s="59"/>
      <c r="E164" s="59"/>
      <c r="F164" s="59"/>
      <c r="G164" s="59"/>
      <c r="H164" s="59"/>
      <c r="I164" s="59"/>
      <c r="J164" s="59"/>
      <c r="K164" s="59"/>
      <c r="L164" s="59"/>
      <c r="M164" s="59"/>
      <c r="N164" s="59"/>
      <c r="O164" s="59"/>
      <c r="P164" s="59"/>
      <c r="Q164" s="59"/>
      <c r="R164" s="59"/>
      <c r="S164" s="59"/>
      <c r="T164" s="59"/>
      <c r="U164" s="59"/>
      <c r="V164" s="59"/>
      <c r="W164" s="59"/>
      <c r="X164" s="59"/>
      <c r="Y164" s="59"/>
      <c r="Z164" s="59"/>
      <c r="AA164" s="59"/>
      <c r="AB164" s="59"/>
      <c r="AC164" s="59"/>
      <c r="AD164" s="59"/>
      <c r="AE164" s="59"/>
      <c r="AF164" s="59"/>
    </row>
    <row r="165" spans="1:32" ht="14.25" customHeight="1" x14ac:dyDescent="0.2">
      <c r="A165" s="59"/>
      <c r="B165" s="59"/>
      <c r="C165" s="59"/>
      <c r="D165" s="59"/>
      <c r="E165" s="59"/>
      <c r="F165" s="59"/>
      <c r="G165" s="59"/>
      <c r="H165" s="59"/>
      <c r="I165" s="59"/>
      <c r="J165" s="59"/>
      <c r="K165" s="59"/>
      <c r="L165" s="59"/>
      <c r="M165" s="59"/>
      <c r="N165" s="59"/>
      <c r="O165" s="59"/>
      <c r="P165" s="59"/>
      <c r="Q165" s="59"/>
      <c r="R165" s="59"/>
      <c r="S165" s="59"/>
      <c r="T165" s="59"/>
      <c r="U165" s="59"/>
      <c r="V165" s="59"/>
      <c r="W165" s="59"/>
      <c r="X165" s="59"/>
      <c r="Y165" s="59"/>
      <c r="Z165" s="59"/>
      <c r="AA165" s="59"/>
      <c r="AB165" s="59"/>
      <c r="AC165" s="59"/>
      <c r="AD165" s="59"/>
      <c r="AE165" s="59"/>
      <c r="AF165" s="59"/>
    </row>
    <row r="166" spans="1:32" ht="14.25" customHeight="1" x14ac:dyDescent="0.2">
      <c r="A166" s="59"/>
      <c r="B166" s="59"/>
      <c r="C166" s="59"/>
      <c r="D166" s="59"/>
      <c r="E166" s="59"/>
      <c r="F166" s="59"/>
      <c r="G166" s="59"/>
      <c r="H166" s="59"/>
      <c r="I166" s="59"/>
      <c r="J166" s="59"/>
      <c r="K166" s="59"/>
      <c r="L166" s="59"/>
      <c r="M166" s="59"/>
      <c r="N166" s="59"/>
      <c r="O166" s="59"/>
      <c r="P166" s="59"/>
      <c r="Q166" s="59"/>
      <c r="R166" s="59"/>
      <c r="S166" s="59"/>
      <c r="T166" s="59"/>
      <c r="U166" s="59"/>
      <c r="V166" s="59"/>
      <c r="W166" s="59"/>
      <c r="X166" s="59"/>
      <c r="Y166" s="59"/>
      <c r="Z166" s="59"/>
      <c r="AA166" s="59"/>
      <c r="AB166" s="59"/>
      <c r="AC166" s="59"/>
      <c r="AD166" s="59"/>
      <c r="AE166" s="59"/>
      <c r="AF166" s="59"/>
    </row>
    <row r="167" spans="1:32" ht="14.25" customHeight="1" x14ac:dyDescent="0.2">
      <c r="A167" s="59"/>
      <c r="B167" s="59"/>
      <c r="C167" s="59"/>
      <c r="D167" s="59"/>
      <c r="E167" s="59"/>
      <c r="F167" s="59"/>
      <c r="G167" s="59"/>
      <c r="H167" s="59"/>
      <c r="I167" s="59"/>
      <c r="J167" s="59"/>
      <c r="K167" s="59"/>
      <c r="L167" s="59"/>
      <c r="M167" s="59"/>
      <c r="N167" s="59"/>
      <c r="O167" s="59"/>
      <c r="P167" s="59"/>
      <c r="Q167" s="59"/>
      <c r="R167" s="59"/>
      <c r="S167" s="59"/>
      <c r="T167" s="59"/>
      <c r="U167" s="59"/>
      <c r="V167" s="59"/>
      <c r="W167" s="59"/>
      <c r="X167" s="59"/>
      <c r="Y167" s="59"/>
      <c r="Z167" s="59"/>
      <c r="AA167" s="59"/>
      <c r="AB167" s="59"/>
      <c r="AC167" s="59"/>
      <c r="AD167" s="59"/>
      <c r="AE167" s="59"/>
      <c r="AF167" s="59"/>
    </row>
    <row r="168" spans="1:32" ht="14.25" customHeight="1" x14ac:dyDescent="0.2">
      <c r="A168" s="59"/>
      <c r="B168" s="59"/>
      <c r="C168" s="59"/>
      <c r="D168" s="59"/>
      <c r="E168" s="59"/>
      <c r="F168" s="59"/>
      <c r="G168" s="59"/>
      <c r="H168" s="59"/>
      <c r="I168" s="59"/>
      <c r="J168" s="59"/>
      <c r="K168" s="59"/>
      <c r="L168" s="59"/>
      <c r="M168" s="59"/>
      <c r="N168" s="59"/>
      <c r="O168" s="59"/>
      <c r="P168" s="59"/>
      <c r="Q168" s="59"/>
      <c r="R168" s="59"/>
      <c r="S168" s="59"/>
      <c r="T168" s="59"/>
      <c r="U168" s="59"/>
      <c r="V168" s="59"/>
      <c r="W168" s="59"/>
      <c r="X168" s="59"/>
      <c r="Y168" s="59"/>
      <c r="Z168" s="59"/>
      <c r="AA168" s="59"/>
      <c r="AB168" s="59"/>
      <c r="AC168" s="59"/>
      <c r="AD168" s="59"/>
      <c r="AE168" s="59"/>
      <c r="AF168" s="59"/>
    </row>
    <row r="169" spans="1:32" ht="14.25" customHeight="1" x14ac:dyDescent="0.2">
      <c r="A169" s="59"/>
      <c r="B169" s="59"/>
      <c r="C169" s="59"/>
      <c r="D169" s="59"/>
      <c r="E169" s="59"/>
      <c r="F169" s="59"/>
      <c r="G169" s="59"/>
      <c r="H169" s="59"/>
      <c r="I169" s="59"/>
      <c r="J169" s="59"/>
      <c r="K169" s="59"/>
      <c r="L169" s="59"/>
      <c r="M169" s="59"/>
      <c r="N169" s="59"/>
      <c r="O169" s="59"/>
      <c r="P169" s="59"/>
      <c r="Q169" s="59"/>
      <c r="R169" s="59"/>
      <c r="S169" s="59"/>
      <c r="T169" s="59"/>
      <c r="U169" s="59"/>
      <c r="V169" s="59"/>
      <c r="W169" s="59"/>
      <c r="X169" s="59"/>
      <c r="Y169" s="59"/>
      <c r="Z169" s="59"/>
      <c r="AA169" s="59"/>
      <c r="AB169" s="59"/>
      <c r="AC169" s="59"/>
      <c r="AD169" s="59"/>
      <c r="AE169" s="59"/>
      <c r="AF169" s="59"/>
    </row>
    <row r="170" spans="1:32" ht="14.25" customHeight="1" x14ac:dyDescent="0.2">
      <c r="A170" s="59"/>
      <c r="B170" s="59"/>
      <c r="C170" s="59"/>
      <c r="D170" s="59"/>
      <c r="E170" s="59"/>
      <c r="F170" s="59"/>
      <c r="G170" s="59"/>
      <c r="H170" s="59"/>
      <c r="I170" s="59"/>
      <c r="J170" s="59"/>
      <c r="K170" s="59"/>
      <c r="L170" s="59"/>
      <c r="M170" s="59"/>
      <c r="N170" s="59"/>
      <c r="O170" s="59"/>
      <c r="P170" s="59"/>
      <c r="Q170" s="59"/>
      <c r="R170" s="59"/>
      <c r="S170" s="59"/>
      <c r="T170" s="59"/>
      <c r="U170" s="59"/>
      <c r="V170" s="59"/>
      <c r="W170" s="59"/>
      <c r="X170" s="59"/>
      <c r="Y170" s="59"/>
      <c r="Z170" s="59"/>
      <c r="AA170" s="59"/>
      <c r="AB170" s="59"/>
      <c r="AC170" s="59"/>
      <c r="AD170" s="59"/>
      <c r="AE170" s="59"/>
      <c r="AF170" s="59"/>
    </row>
    <row r="171" spans="1:32" ht="14.25" customHeight="1" x14ac:dyDescent="0.2">
      <c r="A171" s="59"/>
      <c r="B171" s="59"/>
      <c r="C171" s="59"/>
      <c r="D171" s="59"/>
      <c r="E171" s="59"/>
      <c r="F171" s="59"/>
      <c r="G171" s="59"/>
      <c r="H171" s="59"/>
      <c r="I171" s="59"/>
      <c r="J171" s="59"/>
      <c r="K171" s="59"/>
      <c r="L171" s="59"/>
      <c r="M171" s="59"/>
      <c r="N171" s="59"/>
      <c r="O171" s="59"/>
      <c r="P171" s="59"/>
      <c r="Q171" s="59"/>
      <c r="R171" s="59"/>
      <c r="S171" s="59"/>
      <c r="T171" s="59"/>
      <c r="U171" s="59"/>
      <c r="V171" s="59"/>
      <c r="W171" s="59"/>
      <c r="X171" s="59"/>
      <c r="Y171" s="59"/>
      <c r="Z171" s="59"/>
      <c r="AA171" s="59"/>
      <c r="AB171" s="59"/>
      <c r="AC171" s="59"/>
      <c r="AD171" s="59"/>
      <c r="AE171" s="59"/>
      <c r="AF171" s="59"/>
    </row>
    <row r="172" spans="1:32" ht="14.25" customHeight="1" x14ac:dyDescent="0.2">
      <c r="A172" s="59"/>
      <c r="B172" s="59"/>
      <c r="C172" s="59"/>
      <c r="D172" s="59"/>
      <c r="E172" s="59"/>
      <c r="F172" s="59"/>
      <c r="G172" s="59"/>
      <c r="H172" s="59"/>
      <c r="I172" s="59"/>
      <c r="J172" s="59"/>
      <c r="K172" s="59"/>
      <c r="L172" s="59"/>
      <c r="M172" s="59"/>
      <c r="N172" s="59"/>
      <c r="O172" s="59"/>
      <c r="P172" s="59"/>
      <c r="Q172" s="59"/>
      <c r="R172" s="59"/>
      <c r="S172" s="59"/>
      <c r="T172" s="59"/>
      <c r="U172" s="59"/>
      <c r="V172" s="59"/>
      <c r="W172" s="59"/>
      <c r="X172" s="59"/>
      <c r="Y172" s="59"/>
      <c r="Z172" s="59"/>
      <c r="AA172" s="59"/>
      <c r="AB172" s="59"/>
      <c r="AC172" s="59"/>
      <c r="AD172" s="59"/>
      <c r="AE172" s="59"/>
      <c r="AF172" s="59"/>
    </row>
    <row r="173" spans="1:32" ht="14.25" customHeight="1" x14ac:dyDescent="0.2">
      <c r="A173" s="59"/>
      <c r="B173" s="59"/>
      <c r="C173" s="59"/>
      <c r="D173" s="59"/>
      <c r="E173" s="59"/>
      <c r="F173" s="59"/>
      <c r="G173" s="59"/>
      <c r="H173" s="59"/>
      <c r="I173" s="59"/>
      <c r="J173" s="59"/>
      <c r="K173" s="59"/>
      <c r="L173" s="59"/>
      <c r="M173" s="59"/>
      <c r="N173" s="59"/>
      <c r="O173" s="59"/>
      <c r="P173" s="59"/>
      <c r="Q173" s="59"/>
      <c r="R173" s="59"/>
      <c r="S173" s="59"/>
      <c r="T173" s="59"/>
      <c r="U173" s="59"/>
      <c r="V173" s="59"/>
      <c r="W173" s="59"/>
      <c r="X173" s="59"/>
      <c r="Y173" s="59"/>
      <c r="Z173" s="59"/>
      <c r="AA173" s="59"/>
      <c r="AB173" s="59"/>
      <c r="AC173" s="59"/>
      <c r="AD173" s="59"/>
      <c r="AE173" s="59"/>
      <c r="AF173" s="59"/>
    </row>
    <row r="174" spans="1:32" ht="14.25" customHeight="1" x14ac:dyDescent="0.2">
      <c r="A174" s="59"/>
      <c r="B174" s="59"/>
      <c r="C174" s="59"/>
      <c r="D174" s="59"/>
      <c r="E174" s="59"/>
      <c r="F174" s="59"/>
      <c r="G174" s="59"/>
      <c r="H174" s="59"/>
      <c r="I174" s="59"/>
      <c r="J174" s="59"/>
      <c r="K174" s="59"/>
      <c r="L174" s="59"/>
      <c r="M174" s="59"/>
      <c r="N174" s="59"/>
      <c r="O174" s="59"/>
      <c r="P174" s="59"/>
      <c r="Q174" s="59"/>
      <c r="R174" s="59"/>
      <c r="S174" s="59"/>
      <c r="T174" s="59"/>
      <c r="U174" s="59"/>
      <c r="V174" s="59"/>
      <c r="W174" s="59"/>
      <c r="X174" s="59"/>
      <c r="Y174" s="59"/>
      <c r="Z174" s="59"/>
      <c r="AA174" s="59"/>
      <c r="AB174" s="59"/>
      <c r="AC174" s="59"/>
      <c r="AD174" s="59"/>
      <c r="AE174" s="59"/>
      <c r="AF174" s="59"/>
    </row>
    <row r="175" spans="1:32" ht="14.25" customHeight="1" x14ac:dyDescent="0.2">
      <c r="A175" s="59"/>
      <c r="B175" s="59"/>
      <c r="C175" s="59"/>
      <c r="D175" s="59"/>
      <c r="E175" s="59"/>
      <c r="F175" s="59"/>
      <c r="G175" s="59"/>
      <c r="H175" s="59"/>
      <c r="I175" s="59"/>
      <c r="J175" s="59"/>
      <c r="K175" s="59"/>
      <c r="L175" s="59"/>
      <c r="M175" s="59"/>
      <c r="N175" s="59"/>
      <c r="O175" s="59"/>
      <c r="P175" s="59"/>
      <c r="Q175" s="59"/>
      <c r="R175" s="59"/>
      <c r="S175" s="59"/>
      <c r="T175" s="59"/>
      <c r="U175" s="59"/>
      <c r="V175" s="59"/>
      <c r="W175" s="59"/>
      <c r="X175" s="59"/>
      <c r="Y175" s="59"/>
      <c r="Z175" s="59"/>
      <c r="AA175" s="59"/>
      <c r="AB175" s="59"/>
      <c r="AC175" s="59"/>
      <c r="AD175" s="59"/>
      <c r="AE175" s="59"/>
      <c r="AF175" s="59"/>
    </row>
    <row r="176" spans="1:32" ht="14.25" customHeight="1" x14ac:dyDescent="0.2">
      <c r="A176" s="59"/>
      <c r="B176" s="59"/>
      <c r="C176" s="59"/>
      <c r="D176" s="59"/>
      <c r="E176" s="59"/>
      <c r="F176" s="59"/>
      <c r="G176" s="59"/>
      <c r="H176" s="59"/>
      <c r="I176" s="59"/>
      <c r="J176" s="59"/>
      <c r="K176" s="59"/>
      <c r="L176" s="59"/>
      <c r="M176" s="59"/>
      <c r="N176" s="59"/>
      <c r="O176" s="59"/>
      <c r="P176" s="59"/>
      <c r="Q176" s="59"/>
      <c r="R176" s="59"/>
      <c r="S176" s="59"/>
      <c r="T176" s="59"/>
      <c r="U176" s="59"/>
      <c r="V176" s="59"/>
      <c r="W176" s="59"/>
      <c r="X176" s="59"/>
      <c r="Y176" s="59"/>
      <c r="Z176" s="59"/>
      <c r="AA176" s="59"/>
      <c r="AB176" s="59"/>
      <c r="AC176" s="59"/>
      <c r="AD176" s="59"/>
      <c r="AE176" s="59"/>
      <c r="AF176" s="59"/>
    </row>
    <row r="177" spans="1:32" ht="14.25" customHeight="1" x14ac:dyDescent="0.2">
      <c r="A177" s="59"/>
      <c r="B177" s="59"/>
      <c r="C177" s="59"/>
      <c r="D177" s="59"/>
      <c r="E177" s="59"/>
      <c r="F177" s="59"/>
      <c r="G177" s="59"/>
      <c r="H177" s="59"/>
      <c r="I177" s="59"/>
      <c r="J177" s="59"/>
      <c r="K177" s="59"/>
      <c r="L177" s="59"/>
      <c r="M177" s="59"/>
      <c r="N177" s="59"/>
      <c r="O177" s="59"/>
      <c r="P177" s="59"/>
      <c r="Q177" s="59"/>
      <c r="R177" s="59"/>
      <c r="S177" s="59"/>
      <c r="T177" s="59"/>
      <c r="U177" s="59"/>
      <c r="V177" s="59"/>
      <c r="W177" s="59"/>
      <c r="X177" s="59"/>
      <c r="Y177" s="59"/>
      <c r="Z177" s="59"/>
      <c r="AA177" s="59"/>
      <c r="AB177" s="59"/>
      <c r="AC177" s="59"/>
      <c r="AD177" s="59"/>
      <c r="AE177" s="59"/>
      <c r="AF177" s="59"/>
    </row>
    <row r="178" spans="1:32" ht="14.25" customHeight="1" x14ac:dyDescent="0.2">
      <c r="A178" s="59"/>
      <c r="B178" s="59"/>
      <c r="C178" s="59"/>
      <c r="D178" s="59"/>
      <c r="E178" s="59"/>
      <c r="F178" s="59"/>
      <c r="G178" s="59"/>
      <c r="H178" s="59"/>
      <c r="I178" s="59"/>
      <c r="J178" s="59"/>
      <c r="K178" s="59"/>
      <c r="L178" s="59"/>
      <c r="M178" s="59"/>
      <c r="N178" s="59"/>
      <c r="O178" s="59"/>
      <c r="P178" s="59"/>
      <c r="Q178" s="59"/>
      <c r="R178" s="59"/>
      <c r="S178" s="59"/>
      <c r="T178" s="59"/>
      <c r="U178" s="59"/>
      <c r="V178" s="59"/>
      <c r="W178" s="59"/>
      <c r="X178" s="59"/>
      <c r="Y178" s="59"/>
      <c r="Z178" s="59"/>
      <c r="AA178" s="59"/>
      <c r="AB178" s="59"/>
      <c r="AC178" s="59"/>
      <c r="AD178" s="59"/>
      <c r="AE178" s="59"/>
      <c r="AF178" s="59"/>
    </row>
    <row r="179" spans="1:32" ht="14.25" customHeight="1" x14ac:dyDescent="0.2">
      <c r="A179" s="59"/>
      <c r="B179" s="59"/>
      <c r="C179" s="59"/>
      <c r="D179" s="59"/>
      <c r="E179" s="59"/>
      <c r="F179" s="59"/>
      <c r="G179" s="59"/>
      <c r="H179" s="59"/>
      <c r="I179" s="59"/>
      <c r="J179" s="59"/>
      <c r="K179" s="59"/>
      <c r="L179" s="59"/>
      <c r="M179" s="59"/>
      <c r="N179" s="59"/>
      <c r="O179" s="59"/>
      <c r="P179" s="59"/>
      <c r="Q179" s="59"/>
      <c r="R179" s="59"/>
      <c r="S179" s="59"/>
      <c r="T179" s="59"/>
      <c r="U179" s="59"/>
      <c r="V179" s="59"/>
      <c r="W179" s="59"/>
      <c r="X179" s="59"/>
      <c r="Y179" s="59"/>
      <c r="Z179" s="59"/>
      <c r="AA179" s="59"/>
      <c r="AB179" s="59"/>
      <c r="AC179" s="59"/>
      <c r="AD179" s="59"/>
      <c r="AE179" s="59"/>
      <c r="AF179" s="59"/>
    </row>
    <row r="180" spans="1:32" ht="14.25" customHeight="1" x14ac:dyDescent="0.2">
      <c r="A180" s="59"/>
      <c r="B180" s="59"/>
      <c r="C180" s="59"/>
      <c r="D180" s="59"/>
      <c r="E180" s="59"/>
      <c r="F180" s="59"/>
      <c r="G180" s="59"/>
      <c r="H180" s="59"/>
      <c r="I180" s="59"/>
      <c r="J180" s="59"/>
      <c r="K180" s="59"/>
      <c r="L180" s="59"/>
      <c r="M180" s="59"/>
      <c r="N180" s="59"/>
      <c r="O180" s="59"/>
      <c r="P180" s="59"/>
      <c r="Q180" s="59"/>
      <c r="R180" s="59"/>
      <c r="S180" s="59"/>
      <c r="T180" s="59"/>
      <c r="U180" s="59"/>
      <c r="V180" s="59"/>
      <c r="W180" s="59"/>
      <c r="X180" s="59"/>
      <c r="Y180" s="59"/>
      <c r="Z180" s="59"/>
      <c r="AA180" s="59"/>
      <c r="AB180" s="59"/>
      <c r="AC180" s="59"/>
      <c r="AD180" s="59"/>
      <c r="AE180" s="59"/>
      <c r="AF180" s="59"/>
    </row>
    <row r="181" spans="1:32" ht="14.25" customHeight="1" x14ac:dyDescent="0.2">
      <c r="A181" s="59"/>
      <c r="B181" s="59"/>
      <c r="C181" s="59"/>
      <c r="D181" s="59"/>
      <c r="E181" s="59"/>
      <c r="F181" s="59"/>
      <c r="G181" s="59"/>
      <c r="H181" s="59"/>
      <c r="I181" s="59"/>
      <c r="J181" s="59"/>
      <c r="K181" s="59"/>
      <c r="L181" s="59"/>
      <c r="M181" s="59"/>
      <c r="N181" s="59"/>
      <c r="O181" s="59"/>
      <c r="P181" s="59"/>
      <c r="Q181" s="59"/>
      <c r="R181" s="59"/>
      <c r="S181" s="59"/>
      <c r="T181" s="59"/>
      <c r="U181" s="59"/>
      <c r="V181" s="59"/>
      <c r="W181" s="59"/>
      <c r="X181" s="59"/>
      <c r="Y181" s="59"/>
      <c r="Z181" s="59"/>
      <c r="AA181" s="59"/>
      <c r="AB181" s="59"/>
      <c r="AC181" s="59"/>
      <c r="AD181" s="59"/>
      <c r="AE181" s="59"/>
      <c r="AF181" s="59"/>
    </row>
    <row r="182" spans="1:32" ht="14.25" customHeight="1" x14ac:dyDescent="0.2">
      <c r="A182" s="59"/>
      <c r="B182" s="59"/>
      <c r="C182" s="59"/>
      <c r="D182" s="59"/>
      <c r="E182" s="59"/>
      <c r="F182" s="59"/>
      <c r="G182" s="59"/>
      <c r="H182" s="59"/>
      <c r="I182" s="59"/>
      <c r="J182" s="59"/>
      <c r="K182" s="59"/>
      <c r="L182" s="59"/>
      <c r="M182" s="59"/>
      <c r="N182" s="59"/>
      <c r="O182" s="59"/>
      <c r="P182" s="59"/>
      <c r="Q182" s="59"/>
      <c r="R182" s="59"/>
      <c r="S182" s="59"/>
      <c r="T182" s="59"/>
      <c r="U182" s="59"/>
      <c r="V182" s="59"/>
      <c r="W182" s="59"/>
      <c r="X182" s="59"/>
      <c r="Y182" s="59"/>
      <c r="Z182" s="59"/>
      <c r="AA182" s="59"/>
      <c r="AB182" s="59"/>
      <c r="AC182" s="59"/>
      <c r="AD182" s="59"/>
      <c r="AE182" s="59"/>
      <c r="AF182" s="59"/>
    </row>
    <row r="183" spans="1:32" ht="14.25" customHeight="1" x14ac:dyDescent="0.2">
      <c r="A183" s="59"/>
      <c r="B183" s="59"/>
      <c r="C183" s="59"/>
      <c r="D183" s="59"/>
      <c r="E183" s="59"/>
      <c r="F183" s="59"/>
      <c r="G183" s="59"/>
      <c r="H183" s="59"/>
      <c r="I183" s="59"/>
      <c r="J183" s="59"/>
      <c r="K183" s="59"/>
      <c r="L183" s="59"/>
      <c r="M183" s="59"/>
      <c r="N183" s="59"/>
      <c r="O183" s="59"/>
      <c r="P183" s="59"/>
      <c r="Q183" s="59"/>
      <c r="R183" s="59"/>
      <c r="S183" s="59"/>
      <c r="T183" s="59"/>
      <c r="U183" s="59"/>
      <c r="V183" s="59"/>
      <c r="W183" s="59"/>
      <c r="X183" s="59"/>
      <c r="Y183" s="59"/>
      <c r="Z183" s="59"/>
      <c r="AA183" s="59"/>
      <c r="AB183" s="59"/>
      <c r="AC183" s="59"/>
      <c r="AD183" s="59"/>
      <c r="AE183" s="59"/>
      <c r="AF183" s="59"/>
    </row>
    <row r="184" spans="1:32" ht="14.25" customHeight="1" x14ac:dyDescent="0.2">
      <c r="A184" s="59"/>
      <c r="B184" s="59"/>
      <c r="C184" s="59"/>
      <c r="D184" s="59"/>
      <c r="E184" s="59"/>
      <c r="F184" s="59"/>
      <c r="G184" s="59"/>
      <c r="H184" s="59"/>
      <c r="I184" s="59"/>
      <c r="J184" s="59"/>
      <c r="K184" s="59"/>
      <c r="L184" s="59"/>
      <c r="M184" s="59"/>
      <c r="N184" s="59"/>
      <c r="O184" s="59"/>
      <c r="P184" s="59"/>
      <c r="Q184" s="59"/>
      <c r="R184" s="59"/>
      <c r="S184" s="59"/>
      <c r="T184" s="59"/>
      <c r="U184" s="59"/>
      <c r="V184" s="59"/>
      <c r="W184" s="59"/>
      <c r="X184" s="59"/>
      <c r="Y184" s="59"/>
      <c r="Z184" s="59"/>
      <c r="AA184" s="59"/>
      <c r="AB184" s="59"/>
      <c r="AC184" s="59"/>
      <c r="AD184" s="59"/>
      <c r="AE184" s="59"/>
      <c r="AF184" s="59"/>
    </row>
    <row r="185" spans="1:32" ht="14.25" customHeight="1" x14ac:dyDescent="0.2">
      <c r="A185" s="59"/>
      <c r="B185" s="59"/>
      <c r="C185" s="59"/>
      <c r="D185" s="59"/>
      <c r="E185" s="59"/>
      <c r="F185" s="59"/>
      <c r="G185" s="59"/>
      <c r="H185" s="59"/>
      <c r="I185" s="59"/>
      <c r="J185" s="59"/>
      <c r="K185" s="59"/>
      <c r="L185" s="59"/>
      <c r="M185" s="59"/>
      <c r="N185" s="59"/>
      <c r="O185" s="59"/>
      <c r="P185" s="59"/>
      <c r="Q185" s="59"/>
      <c r="R185" s="59"/>
      <c r="S185" s="59"/>
      <c r="T185" s="59"/>
      <c r="U185" s="59"/>
      <c r="V185" s="59"/>
      <c r="W185" s="59"/>
      <c r="X185" s="59"/>
      <c r="Y185" s="59"/>
      <c r="Z185" s="59"/>
      <c r="AA185" s="59"/>
      <c r="AB185" s="59"/>
      <c r="AC185" s="59"/>
      <c r="AD185" s="59"/>
      <c r="AE185" s="59"/>
      <c r="AF185" s="59"/>
    </row>
    <row r="186" spans="1:32" ht="14.25" customHeight="1" x14ac:dyDescent="0.2">
      <c r="A186" s="59"/>
      <c r="B186" s="59"/>
      <c r="C186" s="59"/>
      <c r="D186" s="59"/>
      <c r="E186" s="59"/>
      <c r="F186" s="59"/>
      <c r="G186" s="59"/>
      <c r="H186" s="59"/>
      <c r="I186" s="59"/>
      <c r="J186" s="59"/>
      <c r="K186" s="59"/>
      <c r="L186" s="59"/>
      <c r="M186" s="59"/>
      <c r="N186" s="59"/>
      <c r="O186" s="59"/>
      <c r="P186" s="59"/>
      <c r="Q186" s="59"/>
      <c r="R186" s="59"/>
      <c r="S186" s="59"/>
      <c r="T186" s="59"/>
      <c r="U186" s="59"/>
      <c r="V186" s="59"/>
      <c r="W186" s="59"/>
      <c r="X186" s="59"/>
      <c r="Y186" s="59"/>
      <c r="Z186" s="59"/>
      <c r="AA186" s="59"/>
      <c r="AB186" s="59"/>
      <c r="AC186" s="59"/>
      <c r="AD186" s="59"/>
      <c r="AE186" s="59"/>
      <c r="AF186" s="59"/>
    </row>
    <row r="187" spans="1:32" ht="14.25" customHeight="1" x14ac:dyDescent="0.2">
      <c r="A187" s="59"/>
      <c r="B187" s="59"/>
      <c r="C187" s="59"/>
      <c r="D187" s="59"/>
      <c r="E187" s="59"/>
      <c r="F187" s="59"/>
      <c r="G187" s="59"/>
      <c r="H187" s="59"/>
      <c r="I187" s="59"/>
      <c r="J187" s="59"/>
      <c r="K187" s="59"/>
      <c r="L187" s="59"/>
      <c r="M187" s="59"/>
      <c r="N187" s="59"/>
      <c r="O187" s="59"/>
      <c r="P187" s="59"/>
      <c r="Q187" s="59"/>
      <c r="R187" s="59"/>
      <c r="S187" s="59"/>
      <c r="T187" s="59"/>
      <c r="U187" s="59"/>
      <c r="V187" s="59"/>
      <c r="W187" s="59"/>
      <c r="X187" s="59"/>
      <c r="Y187" s="59"/>
      <c r="Z187" s="59"/>
      <c r="AA187" s="59"/>
      <c r="AB187" s="59"/>
      <c r="AC187" s="59"/>
      <c r="AD187" s="59"/>
      <c r="AE187" s="59"/>
      <c r="AF187" s="59"/>
    </row>
    <row r="188" spans="1:32" ht="14.25" customHeight="1" x14ac:dyDescent="0.2">
      <c r="A188" s="59"/>
      <c r="B188" s="59"/>
      <c r="C188" s="59"/>
      <c r="D188" s="59"/>
      <c r="E188" s="59"/>
      <c r="F188" s="59"/>
      <c r="G188" s="59"/>
      <c r="H188" s="59"/>
      <c r="I188" s="59"/>
      <c r="J188" s="59"/>
      <c r="K188" s="59"/>
      <c r="L188" s="59"/>
      <c r="M188" s="59"/>
      <c r="N188" s="59"/>
      <c r="O188" s="59"/>
      <c r="P188" s="59"/>
      <c r="Q188" s="59"/>
      <c r="R188" s="59"/>
      <c r="S188" s="59"/>
      <c r="T188" s="59"/>
      <c r="U188" s="59"/>
      <c r="V188" s="59"/>
      <c r="W188" s="59"/>
      <c r="X188" s="59"/>
      <c r="Y188" s="59"/>
      <c r="Z188" s="59"/>
      <c r="AA188" s="59"/>
      <c r="AB188" s="59"/>
      <c r="AC188" s="59"/>
      <c r="AD188" s="59"/>
      <c r="AE188" s="59"/>
      <c r="AF188" s="59"/>
    </row>
    <row r="189" spans="1:32" ht="15.75" customHeight="1" x14ac:dyDescent="0.2"/>
    <row r="190" spans="1:32" ht="15.75" customHeight="1" x14ac:dyDescent="0.2"/>
    <row r="191" spans="1:32" ht="15.75" customHeight="1" x14ac:dyDescent="0.2"/>
    <row r="192" spans="1:3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sheetData>
  <mergeCells count="1">
    <mergeCell ref="W7:W21"/>
  </mergeCells>
  <pageMargins left="0.7" right="0.7" top="0.75" bottom="0.75" header="0" footer="0"/>
  <pageSetup orientation="portrait"/>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outlinePr summaryBelow="0" summaryRight="0"/>
  </sheetPr>
  <dimension ref="A1:AG996"/>
  <sheetViews>
    <sheetView workbookViewId="0"/>
  </sheetViews>
  <sheetFormatPr baseColWidth="10" defaultColWidth="14.5" defaultRowHeight="15" customHeight="1" x14ac:dyDescent="0.2"/>
  <cols>
    <col min="2" max="17" width="7.5" customWidth="1"/>
    <col min="18" max="19" width="5.33203125" customWidth="1"/>
  </cols>
  <sheetData>
    <row r="1" spans="1:33" ht="15" customHeight="1" x14ac:dyDescent="0.2">
      <c r="A1" s="1" t="s">
        <v>333</v>
      </c>
      <c r="B1" s="1"/>
      <c r="C1" s="1"/>
      <c r="D1" s="1"/>
      <c r="E1" s="1"/>
      <c r="F1" s="1"/>
      <c r="G1" s="1"/>
      <c r="H1" s="1"/>
      <c r="I1" s="1"/>
      <c r="J1" s="1"/>
      <c r="K1" s="1"/>
      <c r="L1" s="1"/>
      <c r="M1" s="1"/>
      <c r="N1" s="1"/>
      <c r="O1" s="1"/>
      <c r="P1" s="1"/>
      <c r="Q1" s="1"/>
      <c r="R1" s="1"/>
      <c r="S1" s="1"/>
      <c r="T1" s="1"/>
      <c r="U1" s="1"/>
      <c r="V1" s="1"/>
      <c r="W1" s="1"/>
      <c r="X1" s="1"/>
      <c r="Y1" s="1"/>
      <c r="Z1" s="1"/>
      <c r="AA1" s="1"/>
      <c r="AB1" s="1"/>
      <c r="AC1" s="1"/>
      <c r="AD1" s="1"/>
      <c r="AE1" s="1"/>
      <c r="AF1" s="1"/>
      <c r="AG1" s="1"/>
    </row>
    <row r="2" spans="1:33" ht="15" customHeight="1" x14ac:dyDescent="0.2">
      <c r="A2" s="59">
        <f>'SAM(LEWIE Input)'!A2</f>
        <v>0</v>
      </c>
      <c r="B2" s="59" t="str">
        <f>'SAM(LEWIE Input)'!B2</f>
        <v>Ag</v>
      </c>
      <c r="C2" s="59" t="str">
        <f>'SAM(LEWIE Input)'!C2</f>
        <v>Tourism</v>
      </c>
      <c r="D2" s="59" t="str">
        <f>'SAM(LEWIE Input)'!D2</f>
        <v>Nag</v>
      </c>
      <c r="E2" s="59" t="str">
        <f>'SAM(LEWIE Input)'!E2</f>
        <v>NatRes</v>
      </c>
      <c r="F2" s="13" t="s">
        <v>38</v>
      </c>
      <c r="G2" s="13" t="s">
        <v>40</v>
      </c>
      <c r="H2" s="13" t="s">
        <v>41</v>
      </c>
      <c r="I2" s="13" t="s">
        <v>42</v>
      </c>
      <c r="J2" s="59" t="str">
        <f>'SAM(LEWIE Input)'!J2</f>
        <v>K</v>
      </c>
      <c r="K2" s="59" t="str">
        <f>'SAM(LEWIE Input)'!K2</f>
        <v>Poor</v>
      </c>
      <c r="L2" s="59" t="str">
        <f>'SAM(LEWIE Input)'!L2</f>
        <v>Nonpoor</v>
      </c>
      <c r="M2" s="59" t="str">
        <f>'SAM(LEWIE Input)'!M2</f>
        <v>Restaurants</v>
      </c>
      <c r="N2" s="59" t="str">
        <f>'SAM(LEWIE Input)'!N2</f>
        <v>Lodges</v>
      </c>
      <c r="O2" s="59" t="str">
        <f>'SAM(LEWIE Input)'!O2</f>
        <v>Tourists</v>
      </c>
      <c r="P2" s="59" t="str">
        <f>'SAM(LEWIE Input)'!P2</f>
        <v>PA</v>
      </c>
      <c r="Q2" s="59" t="str">
        <f>'SAM(LEWIE Input)'!Q2</f>
        <v>CRS</v>
      </c>
      <c r="R2" s="59" t="str">
        <f>'SAM(LEWIE Input)'!S2</f>
        <v>G</v>
      </c>
      <c r="S2" s="59" t="str">
        <f>'SAM(LEWIE Input)'!T2</f>
        <v>ROW</v>
      </c>
      <c r="T2" s="59" t="str">
        <f>'SAM(LEWIE Input)'!U2</f>
        <v>Total</v>
      </c>
      <c r="U2" s="1"/>
      <c r="V2" s="1"/>
      <c r="W2" s="1"/>
      <c r="X2" s="1"/>
      <c r="Y2" s="1"/>
      <c r="Z2" s="1"/>
      <c r="AA2" s="1"/>
      <c r="AB2" s="1"/>
      <c r="AC2" s="1"/>
      <c r="AD2" s="1"/>
      <c r="AE2" s="1"/>
      <c r="AF2" s="1"/>
      <c r="AG2" s="1"/>
    </row>
    <row r="3" spans="1:33" ht="15" customHeight="1" x14ac:dyDescent="0.2">
      <c r="A3" s="59" t="str">
        <f>'SAM(LEWIE Input)'!A3</f>
        <v>Ag</v>
      </c>
      <c r="B3" s="80">
        <f>'SAM(LEWIE Input)'!B3</f>
        <v>1057856.7849926036</v>
      </c>
      <c r="C3" s="80">
        <f>'SAM(LEWIE Input)'!C3</f>
        <v>6155.4437688888893</v>
      </c>
      <c r="D3" s="80">
        <f>'SAM(LEWIE Input)'!D3</f>
        <v>395322.90694638464</v>
      </c>
      <c r="E3" s="80">
        <f>'SAM(LEWIE Input)'!E3</f>
        <v>53902.884851310781</v>
      </c>
      <c r="F3" s="80">
        <f>'SAM(LEWIE Input)'!F3</f>
        <v>0</v>
      </c>
      <c r="G3" s="80">
        <f>'SAM(LEWIE Input)'!G3</f>
        <v>0</v>
      </c>
      <c r="H3" s="80">
        <f>'SAM(LEWIE Input)'!H3</f>
        <v>0</v>
      </c>
      <c r="I3" s="80">
        <f>'SAM(LEWIE Input)'!I3</f>
        <v>0</v>
      </c>
      <c r="J3" s="80">
        <f>'SAM(LEWIE Input)'!J3</f>
        <v>0</v>
      </c>
      <c r="K3" s="80">
        <f>'SAM(LEWIE Input)'!K3</f>
        <v>4132804.367214445</v>
      </c>
      <c r="L3" s="80">
        <f>'SAM(LEWIE Input)'!L3</f>
        <v>2752284.2643242958</v>
      </c>
      <c r="M3" s="80">
        <f>'SAM(LEWIE Input)'!M3</f>
        <v>29299.366040000001</v>
      </c>
      <c r="N3" s="80">
        <f>'SAM(LEWIE Input)'!N3</f>
        <v>227879.91107304633</v>
      </c>
      <c r="O3" s="80">
        <f>'SAM(LEWIE Input)'!O3</f>
        <v>0</v>
      </c>
      <c r="P3" s="80">
        <f>'SAM(LEWIE Input)'!P3</f>
        <v>0</v>
      </c>
      <c r="Q3" s="80">
        <f>'SAM(LEWIE Input)'!Q3</f>
        <v>0</v>
      </c>
      <c r="R3" s="80">
        <f>'SAM(LEWIE Input)'!S3</f>
        <v>0</v>
      </c>
      <c r="S3" s="80">
        <f>'SAM(LEWIE Input)'!T3</f>
        <v>0</v>
      </c>
      <c r="T3" s="80">
        <f>'SAM(LEWIE Input)'!U3</f>
        <v>8655505.9292109758</v>
      </c>
      <c r="U3" s="1"/>
      <c r="V3" s="1"/>
      <c r="W3" s="1"/>
      <c r="X3" s="1"/>
      <c r="Y3" s="1"/>
      <c r="Z3" s="1"/>
      <c r="AA3" s="1"/>
      <c r="AB3" s="1"/>
      <c r="AC3" s="1"/>
      <c r="AD3" s="1"/>
      <c r="AE3" s="1"/>
      <c r="AF3" s="1"/>
      <c r="AG3" s="1"/>
    </row>
    <row r="4" spans="1:33" ht="15" customHeight="1" x14ac:dyDescent="0.2">
      <c r="A4" s="59" t="str">
        <f>'SAM(LEWIE Input)'!A4</f>
        <v>Tourism</v>
      </c>
      <c r="B4" s="80">
        <f>'SAM(LEWIE Input)'!B4</f>
        <v>0</v>
      </c>
      <c r="C4" s="80">
        <f>'SAM(LEWIE Input)'!C4</f>
        <v>0</v>
      </c>
      <c r="D4" s="80">
        <f>'SAM(LEWIE Input)'!D4</f>
        <v>0</v>
      </c>
      <c r="E4" s="80">
        <f>'SAM(LEWIE Input)'!E4</f>
        <v>0</v>
      </c>
      <c r="F4" s="80">
        <f>'SAM(LEWIE Input)'!F4</f>
        <v>0</v>
      </c>
      <c r="G4" s="80">
        <f>'SAM(LEWIE Input)'!G4</f>
        <v>0</v>
      </c>
      <c r="H4" s="80">
        <f>'SAM(LEWIE Input)'!H4</f>
        <v>0</v>
      </c>
      <c r="I4" s="80">
        <f>'SAM(LEWIE Input)'!I4</f>
        <v>0</v>
      </c>
      <c r="J4" s="80">
        <f>'SAM(LEWIE Input)'!J4</f>
        <v>0</v>
      </c>
      <c r="K4" s="80">
        <f>'SAM(LEWIE Input)'!K4</f>
        <v>0</v>
      </c>
      <c r="L4" s="80">
        <f>'SAM(LEWIE Input)'!L4</f>
        <v>0</v>
      </c>
      <c r="M4" s="80">
        <f>'SAM(LEWIE Input)'!M4</f>
        <v>0</v>
      </c>
      <c r="N4" s="80">
        <f>'SAM(LEWIE Input)'!N4</f>
        <v>0</v>
      </c>
      <c r="O4" s="80">
        <f>'SAM(LEWIE Input)'!O4</f>
        <v>1523960</v>
      </c>
      <c r="P4" s="80">
        <f>'SAM(LEWIE Input)'!P4</f>
        <v>0</v>
      </c>
      <c r="Q4" s="80">
        <f>'SAM(LEWIE Input)'!Q4</f>
        <v>0</v>
      </c>
      <c r="R4" s="80">
        <f>'SAM(LEWIE Input)'!S4</f>
        <v>0</v>
      </c>
      <c r="S4" s="80">
        <f>'SAM(LEWIE Input)'!T4</f>
        <v>0</v>
      </c>
      <c r="T4" s="80"/>
      <c r="U4" s="1"/>
      <c r="V4" s="1"/>
      <c r="W4" s="1"/>
      <c r="X4" s="1"/>
      <c r="Y4" s="1"/>
      <c r="Z4" s="1"/>
      <c r="AA4" s="1"/>
      <c r="AB4" s="1"/>
      <c r="AC4" s="1"/>
      <c r="AD4" s="1"/>
      <c r="AE4" s="1"/>
      <c r="AF4" s="1"/>
      <c r="AG4" s="1"/>
    </row>
    <row r="5" spans="1:33" ht="15" customHeight="1" x14ac:dyDescent="0.2">
      <c r="A5" s="59" t="str">
        <f>'SAM(LEWIE Input)'!A5</f>
        <v>Nag</v>
      </c>
      <c r="B5" s="80">
        <f>'SAM(LEWIE Input)'!B5</f>
        <v>5666341.7889207778</v>
      </c>
      <c r="C5" s="80">
        <f>'SAM(LEWIE Input)'!C5</f>
        <v>452425.11701333337</v>
      </c>
      <c r="D5" s="80">
        <f>'SAM(LEWIE Input)'!D5</f>
        <v>3471966.4001378124</v>
      </c>
      <c r="E5" s="80">
        <f>'SAM(LEWIE Input)'!E5</f>
        <v>684883.71340488992</v>
      </c>
      <c r="F5" s="80">
        <f>'SAM(LEWIE Input)'!F5</f>
        <v>0</v>
      </c>
      <c r="G5" s="80">
        <f>'SAM(LEWIE Input)'!G5</f>
        <v>0</v>
      </c>
      <c r="H5" s="80">
        <f>'SAM(LEWIE Input)'!H5</f>
        <v>0</v>
      </c>
      <c r="I5" s="80">
        <f>'SAM(LEWIE Input)'!I5</f>
        <v>0</v>
      </c>
      <c r="J5" s="80">
        <f>'SAM(LEWIE Input)'!J5</f>
        <v>0</v>
      </c>
      <c r="K5" s="80">
        <f>'SAM(LEWIE Input)'!K5</f>
        <v>4483042.0254529575</v>
      </c>
      <c r="L5" s="80">
        <f>'SAM(LEWIE Input)'!L5</f>
        <v>4900408.5681871613</v>
      </c>
      <c r="M5" s="80">
        <f>'SAM(LEWIE Input)'!M5</f>
        <v>102396.75348000003</v>
      </c>
      <c r="N5" s="80">
        <f>'SAM(LEWIE Input)'!N5</f>
        <v>1505414.6888059587</v>
      </c>
      <c r="O5" s="80">
        <f>'SAM(LEWIE Input)'!O5</f>
        <v>312480</v>
      </c>
      <c r="P5" s="80">
        <f>'SAM(LEWIE Input)'!P5</f>
        <v>228909.66511716411</v>
      </c>
      <c r="Q5" s="80">
        <f>'SAM(LEWIE Input)'!Q5</f>
        <v>10182.304244779674</v>
      </c>
      <c r="R5" s="80">
        <f>'SAM(LEWIE Input)'!S5</f>
        <v>0</v>
      </c>
      <c r="S5" s="80">
        <f>'SAM(LEWIE Input)'!T5</f>
        <v>0</v>
      </c>
      <c r="T5" s="80">
        <f>'SAM(LEWIE Input)'!U5</f>
        <v>22250664.628161687</v>
      </c>
      <c r="U5" s="1"/>
      <c r="V5" s="1"/>
      <c r="W5" s="1"/>
      <c r="X5" s="1"/>
      <c r="Y5" s="1"/>
      <c r="Z5" s="1"/>
      <c r="AA5" s="1"/>
      <c r="AB5" s="1"/>
      <c r="AC5" s="1"/>
      <c r="AD5" s="1"/>
      <c r="AE5" s="1"/>
      <c r="AF5" s="1"/>
      <c r="AG5" s="1"/>
    </row>
    <row r="6" spans="1:33" ht="15" customHeight="1" x14ac:dyDescent="0.2">
      <c r="A6" s="59" t="str">
        <f>'SAM(LEWIE Input)'!A6</f>
        <v>NatRes</v>
      </c>
      <c r="B6" s="80">
        <f>'SAM(LEWIE Input)'!B6</f>
        <v>0</v>
      </c>
      <c r="C6" s="80">
        <f>'SAM(LEWIE Input)'!C6</f>
        <v>6155.4437688888893</v>
      </c>
      <c r="D6" s="80">
        <f>'SAM(LEWIE Input)'!D6</f>
        <v>0</v>
      </c>
      <c r="E6" s="80">
        <f>'SAM(LEWIE Input)'!E6</f>
        <v>469272.17399964679</v>
      </c>
      <c r="F6" s="80">
        <f>'SAM(LEWIE Input)'!F6</f>
        <v>0</v>
      </c>
      <c r="G6" s="80">
        <f>'SAM(LEWIE Input)'!G6</f>
        <v>0</v>
      </c>
      <c r="H6" s="80">
        <f>'SAM(LEWIE Input)'!H6</f>
        <v>0</v>
      </c>
      <c r="I6" s="80">
        <f>'SAM(LEWIE Input)'!I6</f>
        <v>0</v>
      </c>
      <c r="J6" s="80">
        <f>'SAM(LEWIE Input)'!J6</f>
        <v>0</v>
      </c>
      <c r="K6" s="80">
        <f>'SAM(LEWIE Input)'!K6</f>
        <v>1541045.6962494543</v>
      </c>
      <c r="L6" s="80">
        <f>'SAM(LEWIE Input)'!L6</f>
        <v>1006933.2674357181</v>
      </c>
      <c r="M6" s="80">
        <f>'SAM(LEWIE Input)'!M6</f>
        <v>22050.038360000006</v>
      </c>
      <c r="N6" s="80">
        <f>'SAM(LEWIE Input)'!N6</f>
        <v>63327.407573387194</v>
      </c>
      <c r="O6" s="80">
        <f>'SAM(LEWIE Input)'!O6</f>
        <v>0</v>
      </c>
      <c r="P6" s="80">
        <f>'SAM(LEWIE Input)'!P6</f>
        <v>0</v>
      </c>
      <c r="Q6" s="80">
        <f>'SAM(LEWIE Input)'!Q6</f>
        <v>0</v>
      </c>
      <c r="R6" s="80">
        <f>'SAM(LEWIE Input)'!S6</f>
        <v>0</v>
      </c>
      <c r="S6" s="80">
        <f>'SAM(LEWIE Input)'!T6</f>
        <v>0</v>
      </c>
      <c r="T6" s="80">
        <f>'SAM(LEWIE Input)'!U6</f>
        <v>3108784.0273870951</v>
      </c>
      <c r="U6" s="1"/>
      <c r="V6" s="1"/>
      <c r="W6" s="1"/>
      <c r="X6" s="1"/>
      <c r="Y6" s="1"/>
      <c r="Z6" s="1"/>
      <c r="AA6" s="1"/>
      <c r="AB6" s="1"/>
      <c r="AC6" s="1"/>
      <c r="AD6" s="1"/>
      <c r="AE6" s="1"/>
      <c r="AF6" s="1"/>
      <c r="AG6" s="1"/>
    </row>
    <row r="7" spans="1:33" ht="15" customHeight="1" x14ac:dyDescent="0.2">
      <c r="A7" s="59" t="str">
        <f>'SAM(LEWIE Input)'!A7</f>
        <v>L-MUSK</v>
      </c>
      <c r="B7" s="80">
        <f>'SAM(LEWIE Input)'!B7</f>
        <v>2220451.8655290292</v>
      </c>
      <c r="C7" s="80">
        <f>'SAM(LEWIE Input)'!C7</f>
        <v>46678.781914074068</v>
      </c>
      <c r="D7" s="80">
        <f>'SAM(LEWIE Input)'!D7</f>
        <v>1615667.5327373976</v>
      </c>
      <c r="E7" s="80">
        <f>'SAM(LEWIE Input)'!E7</f>
        <v>1046350.1177019151</v>
      </c>
      <c r="F7" s="80">
        <f>'SAM(LEWIE Input)'!F7</f>
        <v>0</v>
      </c>
      <c r="G7" s="80">
        <f>'SAM(LEWIE Input)'!G7</f>
        <v>0</v>
      </c>
      <c r="H7" s="80">
        <f>'SAM(LEWIE Input)'!H7</f>
        <v>0</v>
      </c>
      <c r="I7" s="80">
        <f>'SAM(LEWIE Input)'!I7</f>
        <v>0</v>
      </c>
      <c r="J7" s="80">
        <f>'SAM(LEWIE Input)'!J7</f>
        <v>0</v>
      </c>
      <c r="K7" s="80">
        <f>'SAM(LEWIE Input)'!K7</f>
        <v>0</v>
      </c>
      <c r="L7" s="80">
        <f>'SAM(LEWIE Input)'!L7</f>
        <v>0</v>
      </c>
      <c r="M7" s="80">
        <f>'SAM(LEWIE Input)'!M7</f>
        <v>16310.987280000003</v>
      </c>
      <c r="N7" s="80">
        <f>'SAM(LEWIE Input)'!N7</f>
        <v>350791.14532224589</v>
      </c>
      <c r="O7" s="80">
        <f>'SAM(LEWIE Input)'!O7</f>
        <v>0</v>
      </c>
      <c r="P7" s="80">
        <f>'SAM(LEWIE Input)'!P7</f>
        <v>0</v>
      </c>
      <c r="Q7" s="80">
        <f>'SAM(LEWIE Input)'!Q7</f>
        <v>290.92297842227634</v>
      </c>
      <c r="R7" s="80">
        <f>'SAM(LEWIE Input)'!S7</f>
        <v>0</v>
      </c>
      <c r="S7" s="80">
        <f>'SAM(LEWIE Input)'!T7</f>
        <v>0</v>
      </c>
      <c r="T7" s="80">
        <f>'SAM(LEWIE Input)'!U7</f>
        <v>5318706.1536372807</v>
      </c>
      <c r="U7" s="1"/>
      <c r="V7" s="1"/>
      <c r="W7" s="1"/>
      <c r="X7" s="1"/>
      <c r="Y7" s="1"/>
      <c r="Z7" s="1"/>
      <c r="AA7" s="1"/>
      <c r="AB7" s="1"/>
      <c r="AC7" s="1"/>
      <c r="AD7" s="1"/>
      <c r="AE7" s="1"/>
      <c r="AF7" s="1"/>
      <c r="AG7" s="1"/>
    </row>
    <row r="8" spans="1:33" ht="15" customHeight="1" x14ac:dyDescent="0.2">
      <c r="A8" s="59" t="str">
        <f>'SAM(LEWIE Input)'!A8</f>
        <v>L-MSK</v>
      </c>
      <c r="B8" s="80">
        <f>'SAM(LEWIE Input)'!B8</f>
        <v>83790.636435057706</v>
      </c>
      <c r="C8" s="80">
        <f>'SAM(LEWIE Input)'!C8</f>
        <v>66068.429786074077</v>
      </c>
      <c r="D8" s="80">
        <f>'SAM(LEWIE Input)'!D8</f>
        <v>687518.09903719055</v>
      </c>
      <c r="E8" s="80">
        <f>'SAM(LEWIE Input)'!E8</f>
        <v>88781.222108041271</v>
      </c>
      <c r="F8" s="80">
        <f>'SAM(LEWIE Input)'!F8</f>
        <v>0</v>
      </c>
      <c r="G8" s="80">
        <f>'SAM(LEWIE Input)'!G8</f>
        <v>0</v>
      </c>
      <c r="H8" s="80">
        <f>'SAM(LEWIE Input)'!H8</f>
        <v>0</v>
      </c>
      <c r="I8" s="80">
        <f>'SAM(LEWIE Input)'!I8</f>
        <v>0</v>
      </c>
      <c r="J8" s="80">
        <f>'SAM(LEWIE Input)'!J8</f>
        <v>0</v>
      </c>
      <c r="K8" s="80">
        <f>'SAM(LEWIE Input)'!K8</f>
        <v>0</v>
      </c>
      <c r="L8" s="80">
        <f>'SAM(LEWIE Input)'!L8</f>
        <v>0</v>
      </c>
      <c r="M8" s="80">
        <f>'SAM(LEWIE Input)'!M8</f>
        <v>5739.0510800000011</v>
      </c>
      <c r="N8" s="80">
        <f>'SAM(LEWIE Input)'!N8</f>
        <v>404369.15307012259</v>
      </c>
      <c r="O8" s="80">
        <f>'SAM(LEWIE Input)'!O8</f>
        <v>0</v>
      </c>
      <c r="P8" s="80">
        <f>'SAM(LEWIE Input)'!P8</f>
        <v>59461.27807330931</v>
      </c>
      <c r="Q8" s="80">
        <f>'SAM(LEWIE Input)'!Q8</f>
        <v>290.92297842227634</v>
      </c>
      <c r="R8" s="80">
        <f>'SAM(LEWIE Input)'!S8</f>
        <v>0</v>
      </c>
      <c r="S8" s="80">
        <f>'SAM(LEWIE Input)'!T8</f>
        <v>0</v>
      </c>
      <c r="T8" s="80"/>
      <c r="U8" s="1"/>
      <c r="V8" s="1"/>
      <c r="W8" s="1"/>
      <c r="X8" s="1"/>
      <c r="Y8" s="1"/>
      <c r="Z8" s="1"/>
      <c r="AA8" s="1"/>
      <c r="AB8" s="1"/>
      <c r="AC8" s="1"/>
      <c r="AD8" s="1"/>
      <c r="AE8" s="1"/>
      <c r="AF8" s="1"/>
      <c r="AG8" s="1"/>
    </row>
    <row r="9" spans="1:33" ht="15" customHeight="1" x14ac:dyDescent="0.2">
      <c r="A9" s="59" t="str">
        <f>'SAM(LEWIE Input)'!A9</f>
        <v>L-FUSK</v>
      </c>
      <c r="B9" s="80">
        <f>'SAM(LEWIE Input)'!B9</f>
        <v>230424.25019640874</v>
      </c>
      <c r="C9" s="80">
        <f>'SAM(LEWIE Input)'!C9</f>
        <v>54578.268084148149</v>
      </c>
      <c r="D9" s="80">
        <f>'SAM(LEWIE Input)'!D9</f>
        <v>309383.14456673578</v>
      </c>
      <c r="E9" s="80">
        <f>'SAM(LEWIE Input)'!E9</f>
        <v>0</v>
      </c>
      <c r="F9" s="80">
        <f>'SAM(LEWIE Input)'!F9</f>
        <v>0</v>
      </c>
      <c r="G9" s="80">
        <f>'SAM(LEWIE Input)'!G9</f>
        <v>0</v>
      </c>
      <c r="H9" s="80">
        <f>'SAM(LEWIE Input)'!H9</f>
        <v>0</v>
      </c>
      <c r="I9" s="80">
        <f>'SAM(LEWIE Input)'!I9</f>
        <v>0</v>
      </c>
      <c r="J9" s="80">
        <f>'SAM(LEWIE Input)'!J9</f>
        <v>0</v>
      </c>
      <c r="K9" s="80">
        <f>'SAM(LEWIE Input)'!K9</f>
        <v>0</v>
      </c>
      <c r="L9" s="80">
        <f>'SAM(LEWIE Input)'!L9</f>
        <v>0</v>
      </c>
      <c r="M9" s="80">
        <f>'SAM(LEWIE Input)'!M9</f>
        <v>42589.800120000007</v>
      </c>
      <c r="N9" s="80">
        <f>'SAM(LEWIE Input)'!N9</f>
        <v>489200.99867092713</v>
      </c>
      <c r="O9" s="80">
        <f>'SAM(LEWIE Input)'!O9</f>
        <v>0</v>
      </c>
      <c r="P9" s="80">
        <f>'SAM(LEWIE Input)'!P9</f>
        <v>0</v>
      </c>
      <c r="Q9" s="80">
        <f>'SAM(LEWIE Input)'!Q9</f>
        <v>290.92297842227634</v>
      </c>
      <c r="R9" s="80">
        <f>'SAM(LEWIE Input)'!S9</f>
        <v>0</v>
      </c>
      <c r="S9" s="80">
        <f>'SAM(LEWIE Input)'!T9</f>
        <v>0</v>
      </c>
      <c r="T9" s="80"/>
      <c r="U9" s="1"/>
      <c r="V9" s="1"/>
      <c r="W9" s="1"/>
      <c r="X9" s="1"/>
      <c r="Y9" s="1"/>
      <c r="Z9" s="1"/>
      <c r="AA9" s="1"/>
      <c r="AB9" s="1"/>
      <c r="AC9" s="1"/>
      <c r="AD9" s="1"/>
      <c r="AE9" s="1"/>
      <c r="AF9" s="1"/>
      <c r="AG9" s="1"/>
    </row>
    <row r="10" spans="1:33" ht="15" customHeight="1" x14ac:dyDescent="0.2">
      <c r="A10" s="59" t="str">
        <f>'SAM(LEWIE Input)'!A10</f>
        <v>L-FSK</v>
      </c>
      <c r="B10" s="80">
        <f>'SAM(LEWIE Input)'!B10</f>
        <v>10473.829554382213</v>
      </c>
      <c r="C10" s="80">
        <f>'SAM(LEWIE Input)'!C10</f>
        <v>16517.107446518519</v>
      </c>
      <c r="D10" s="80">
        <f>'SAM(LEWIE Input)'!D10</f>
        <v>1907862.7248282041</v>
      </c>
      <c r="E10" s="80">
        <f>'SAM(LEWIE Input)'!E10</f>
        <v>0</v>
      </c>
      <c r="F10" s="80">
        <f>'SAM(LEWIE Input)'!F10</f>
        <v>0</v>
      </c>
      <c r="G10" s="80">
        <f>'SAM(LEWIE Input)'!G10</f>
        <v>0</v>
      </c>
      <c r="H10" s="80">
        <f>'SAM(LEWIE Input)'!H10</f>
        <v>0</v>
      </c>
      <c r="I10" s="80">
        <f>'SAM(LEWIE Input)'!I10</f>
        <v>0</v>
      </c>
      <c r="J10" s="80">
        <f>'SAM(LEWIE Input)'!J10</f>
        <v>0</v>
      </c>
      <c r="K10" s="80">
        <f>'SAM(LEWIE Input)'!K10</f>
        <v>0</v>
      </c>
      <c r="L10" s="80">
        <f>'SAM(LEWIE Input)'!L10</f>
        <v>0</v>
      </c>
      <c r="M10" s="80">
        <f>'SAM(LEWIE Input)'!M10</f>
        <v>5436.9957600000016</v>
      </c>
      <c r="N10" s="80">
        <f>'SAM(LEWIE Input)'!N10</f>
        <v>175817.92182129767</v>
      </c>
      <c r="O10" s="80">
        <f>'SAM(LEWIE Input)'!O10</f>
        <v>0</v>
      </c>
      <c r="P10" s="80">
        <f>'SAM(LEWIE Input)'!P10</f>
        <v>45277.118748544162</v>
      </c>
      <c r="Q10" s="80">
        <f>'SAM(LEWIE Input)'!Q10</f>
        <v>290.92297842227634</v>
      </c>
      <c r="R10" s="80">
        <f>'SAM(LEWIE Input)'!S10</f>
        <v>0</v>
      </c>
      <c r="S10" s="80">
        <f>'SAM(LEWIE Input)'!T10</f>
        <v>0</v>
      </c>
      <c r="T10" s="80"/>
      <c r="U10" s="1"/>
      <c r="V10" s="1"/>
      <c r="W10" s="1"/>
      <c r="X10" s="1"/>
      <c r="Y10" s="1"/>
      <c r="Z10" s="1"/>
      <c r="AA10" s="1"/>
      <c r="AB10" s="1"/>
      <c r="AC10" s="1"/>
      <c r="AD10" s="1"/>
      <c r="AE10" s="1"/>
      <c r="AF10" s="1"/>
      <c r="AG10" s="1"/>
    </row>
    <row r="11" spans="1:33" ht="15" customHeight="1" x14ac:dyDescent="0.2">
      <c r="A11" s="59" t="str">
        <f>'SAM(LEWIE Input)'!A11</f>
        <v>K</v>
      </c>
      <c r="B11" s="80">
        <f>'SAM(LEWIE Input)'!B11</f>
        <v>3398792.3719518441</v>
      </c>
      <c r="C11" s="80">
        <f>'SAM(LEWIE Input)'!C11</f>
        <v>324450.40668444446</v>
      </c>
      <c r="D11" s="80">
        <f>'SAM(LEWIE Input)'!D11</f>
        <v>2971584.0724382265</v>
      </c>
      <c r="E11" s="80">
        <f>'SAM(LEWIE Input)'!E11</f>
        <v>1333159.5852262694</v>
      </c>
      <c r="F11" s="80">
        <f>'SAM(LEWIE Input)'!F11</f>
        <v>0</v>
      </c>
      <c r="G11" s="80">
        <f>'SAM(LEWIE Input)'!G11</f>
        <v>0</v>
      </c>
      <c r="H11" s="80">
        <f>'SAM(LEWIE Input)'!H11</f>
        <v>0</v>
      </c>
      <c r="I11" s="80">
        <f>'SAM(LEWIE Input)'!I11</f>
        <v>0</v>
      </c>
      <c r="J11" s="80">
        <f>'SAM(LEWIE Input)'!J11</f>
        <v>0</v>
      </c>
      <c r="K11" s="80">
        <f>'SAM(LEWIE Input)'!K11</f>
        <v>1961330.8861356692</v>
      </c>
      <c r="L11" s="80">
        <f>'SAM(LEWIE Input)'!L11</f>
        <v>2618026.4953328669</v>
      </c>
      <c r="M11" s="80">
        <f>'SAM(LEWIE Input)'!M11</f>
        <v>84204.68</v>
      </c>
      <c r="N11" s="80">
        <f>'SAM(LEWIE Input)'!N11</f>
        <v>1193665.0603590459</v>
      </c>
      <c r="O11" s="80">
        <f>'SAM(LEWIE Input)'!O11</f>
        <v>0</v>
      </c>
      <c r="P11" s="80">
        <f>'SAM(LEWIE Input)'!P11</f>
        <v>0</v>
      </c>
      <c r="Q11" s="80">
        <f>'SAM(LEWIE Input)'!Q11</f>
        <v>0</v>
      </c>
      <c r="R11" s="80">
        <f>'SAM(LEWIE Input)'!S11</f>
        <v>0</v>
      </c>
      <c r="S11" s="80">
        <f>'SAM(LEWIE Input)'!T11</f>
        <v>0</v>
      </c>
      <c r="T11" s="80">
        <f>'SAM(LEWIE Input)'!U11</f>
        <v>13896295.958215466</v>
      </c>
      <c r="U11" s="1"/>
      <c r="V11" s="1"/>
      <c r="W11" s="1"/>
      <c r="X11" s="1"/>
      <c r="Y11" s="1"/>
      <c r="Z11" s="1"/>
      <c r="AA11" s="1"/>
      <c r="AB11" s="1"/>
      <c r="AC11" s="1"/>
      <c r="AD11" s="1"/>
      <c r="AE11" s="1"/>
      <c r="AF11" s="1"/>
      <c r="AG11" s="1"/>
    </row>
    <row r="12" spans="1:33" ht="15" customHeight="1" x14ac:dyDescent="0.2">
      <c r="A12" s="59" t="str">
        <f>'SAM(LEWIE Input)'!A12</f>
        <v>Poor</v>
      </c>
      <c r="B12" s="80">
        <f>'SAM(LEWIE Input)'!B12</f>
        <v>0</v>
      </c>
      <c r="C12" s="80">
        <f>'SAM(LEWIE Input)'!C12</f>
        <v>0</v>
      </c>
      <c r="D12" s="80">
        <f>'SAM(LEWIE Input)'!D12</f>
        <v>0</v>
      </c>
      <c r="E12" s="80">
        <f>'SAM(LEWIE Input)'!E12</f>
        <v>0</v>
      </c>
      <c r="F12" s="80">
        <f>'SAM(LEWIE Input)'!F12</f>
        <v>2134025.284072753</v>
      </c>
      <c r="G12" s="80">
        <f>'SAM(LEWIE Input)'!G12</f>
        <v>804806.81755361345</v>
      </c>
      <c r="H12" s="80">
        <f>'SAM(LEWIE Input)'!H12</f>
        <v>562112.31808475917</v>
      </c>
      <c r="I12" s="80">
        <f>'SAM(LEWIE Input)'!I12</f>
        <v>1053745.1978637753</v>
      </c>
      <c r="J12" s="80">
        <f>'SAM(LEWIE Input)'!J12</f>
        <v>8980068.5760217588</v>
      </c>
      <c r="K12" s="80">
        <f>'SAM(LEWIE Input)'!K12</f>
        <v>0</v>
      </c>
      <c r="L12" s="80">
        <f>'SAM(LEWIE Input)'!L12</f>
        <v>0</v>
      </c>
      <c r="M12" s="80">
        <f>'SAM(LEWIE Input)'!M12</f>
        <v>0</v>
      </c>
      <c r="N12" s="80">
        <f>'SAM(LEWIE Input)'!N12</f>
        <v>0</v>
      </c>
      <c r="O12" s="80">
        <f>'SAM(LEWIE Input)'!O12</f>
        <v>0</v>
      </c>
      <c r="P12" s="80">
        <f>'SAM(LEWIE Input)'!P12</f>
        <v>0</v>
      </c>
      <c r="Q12" s="80">
        <f>'SAM(LEWIE Input)'!Q12</f>
        <v>0</v>
      </c>
      <c r="R12" s="80">
        <f>'SAM(LEWIE Input)'!S12</f>
        <v>0</v>
      </c>
      <c r="S12" s="80">
        <f>'SAM(LEWIE Input)'!T12</f>
        <v>1308580.2615504859</v>
      </c>
      <c r="T12" s="80">
        <f>'SAM(LEWIE Input)'!U12</f>
        <v>14843338.455147145</v>
      </c>
      <c r="U12" s="1"/>
      <c r="V12" s="1"/>
      <c r="W12" s="1"/>
      <c r="X12" s="1"/>
      <c r="Y12" s="1"/>
      <c r="Z12" s="1"/>
      <c r="AA12" s="1"/>
      <c r="AB12" s="1"/>
      <c r="AC12" s="1"/>
      <c r="AD12" s="1"/>
      <c r="AE12" s="1"/>
      <c r="AF12" s="1"/>
      <c r="AG12" s="1"/>
    </row>
    <row r="13" spans="1:33" ht="15" customHeight="1" x14ac:dyDescent="0.2">
      <c r="A13" s="59" t="str">
        <f>'SAM(LEWIE Input)'!A13</f>
        <v>Nonpoor</v>
      </c>
      <c r="B13" s="80">
        <f>'SAM(LEWIE Input)'!B13</f>
        <v>0</v>
      </c>
      <c r="C13" s="80">
        <f>'SAM(LEWIE Input)'!C13</f>
        <v>0</v>
      </c>
      <c r="D13" s="80">
        <f>'SAM(LEWIE Input)'!D13</f>
        <v>0</v>
      </c>
      <c r="E13" s="80">
        <f>'SAM(LEWIE Input)'!E13</f>
        <v>0</v>
      </c>
      <c r="F13" s="80">
        <f>'SAM(LEWIE Input)'!F13</f>
        <v>3184680.8695645281</v>
      </c>
      <c r="G13" s="80">
        <f>'SAM(LEWIE Input)'!G13</f>
        <v>713118.37597269134</v>
      </c>
      <c r="H13" s="80">
        <f>'SAM(LEWIE Input)'!H13</f>
        <v>575437.46661898156</v>
      </c>
      <c r="I13" s="80">
        <f>'SAM(LEWIE Input)'!I13</f>
        <v>1285249.8246671744</v>
      </c>
      <c r="J13" s="80">
        <f>'SAM(LEWIE Input)'!J13</f>
        <v>4916227.3821937069</v>
      </c>
      <c r="K13" s="80">
        <f>'SAM(LEWIE Input)'!K13</f>
        <v>0</v>
      </c>
      <c r="L13" s="80">
        <f>'SAM(LEWIE Input)'!L13</f>
        <v>0</v>
      </c>
      <c r="M13" s="80">
        <f>'SAM(LEWIE Input)'!M13</f>
        <v>0</v>
      </c>
      <c r="N13" s="80">
        <f>'SAM(LEWIE Input)'!N13</f>
        <v>0</v>
      </c>
      <c r="O13" s="80">
        <f>'SAM(LEWIE Input)'!O13</f>
        <v>0</v>
      </c>
      <c r="P13" s="80">
        <f>'SAM(LEWIE Input)'!P13</f>
        <v>0</v>
      </c>
      <c r="Q13" s="80">
        <f>'SAM(LEWIE Input)'!Q13</f>
        <v>0</v>
      </c>
      <c r="R13" s="80">
        <f>'SAM(LEWIE Input)'!S13</f>
        <v>0</v>
      </c>
      <c r="S13" s="80">
        <f>'SAM(LEWIE Input)'!T13</f>
        <v>502569.18873796985</v>
      </c>
      <c r="T13" s="80">
        <f>'SAM(LEWIE Input)'!U13</f>
        <v>11177283.107755052</v>
      </c>
      <c r="U13" s="1"/>
      <c r="V13" s="1"/>
      <c r="W13" s="1"/>
      <c r="X13" s="1"/>
      <c r="Y13" s="1"/>
      <c r="Z13" s="1"/>
      <c r="AA13" s="1"/>
      <c r="AB13" s="1"/>
      <c r="AC13" s="1"/>
      <c r="AD13" s="1"/>
      <c r="AE13" s="1"/>
      <c r="AF13" s="1"/>
      <c r="AG13" s="1"/>
    </row>
    <row r="14" spans="1:33" ht="15" customHeight="1" x14ac:dyDescent="0.2">
      <c r="A14" s="59" t="str">
        <f>'SAM(LEWIE Input)'!A14</f>
        <v>Restaurants</v>
      </c>
      <c r="B14" s="80">
        <f>'SAM(LEWIE Input)'!B14</f>
        <v>0</v>
      </c>
      <c r="C14" s="80">
        <f>'SAM(LEWIE Input)'!C14</f>
        <v>0</v>
      </c>
      <c r="D14" s="80">
        <f>'SAM(LEWIE Input)'!D14</f>
        <v>0</v>
      </c>
      <c r="E14" s="80">
        <f>'SAM(LEWIE Input)'!E14</f>
        <v>0</v>
      </c>
      <c r="F14" s="80">
        <f>'SAM(LEWIE Input)'!F14</f>
        <v>0</v>
      </c>
      <c r="G14" s="80">
        <f>'SAM(LEWIE Input)'!G14</f>
        <v>0</v>
      </c>
      <c r="H14" s="80">
        <f>'SAM(LEWIE Input)'!H14</f>
        <v>0</v>
      </c>
      <c r="I14" s="80">
        <f>'SAM(LEWIE Input)'!I14</f>
        <v>0</v>
      </c>
      <c r="J14" s="80">
        <f>'SAM(LEWIE Input)'!J14</f>
        <v>0</v>
      </c>
      <c r="K14" s="80">
        <f>'SAM(LEWIE Input)'!K14</f>
        <v>0</v>
      </c>
      <c r="L14" s="80">
        <f>'SAM(LEWIE Input)'!L14</f>
        <v>0</v>
      </c>
      <c r="M14" s="80">
        <f>'SAM(LEWIE Input)'!M14</f>
        <v>0</v>
      </c>
      <c r="N14" s="80">
        <f>'SAM(LEWIE Input)'!N14</f>
        <v>0</v>
      </c>
      <c r="O14" s="80">
        <f>'SAM(LEWIE Input)'!O14</f>
        <v>386260</v>
      </c>
      <c r="P14" s="80">
        <f>'SAM(LEWIE Input)'!P14</f>
        <v>0</v>
      </c>
      <c r="Q14" s="80">
        <f>'SAM(LEWIE Input)'!Q14</f>
        <v>0</v>
      </c>
      <c r="R14" s="80">
        <f>'SAM(LEWIE Input)'!S14</f>
        <v>0</v>
      </c>
      <c r="S14" s="80">
        <f>'SAM(LEWIE Input)'!T14</f>
        <v>0</v>
      </c>
      <c r="T14" s="80">
        <f>'SAM(LEWIE Input)'!U14</f>
        <v>386260</v>
      </c>
      <c r="U14" s="1"/>
      <c r="V14" s="1"/>
      <c r="W14" s="1"/>
      <c r="X14" s="1"/>
      <c r="Y14" s="1"/>
      <c r="Z14" s="1"/>
      <c r="AA14" s="1"/>
      <c r="AB14" s="1"/>
      <c r="AC14" s="1"/>
      <c r="AD14" s="1"/>
      <c r="AE14" s="1"/>
      <c r="AF14" s="1"/>
      <c r="AG14" s="1"/>
    </row>
    <row r="15" spans="1:33" ht="15" customHeight="1" x14ac:dyDescent="0.2">
      <c r="A15" s="59" t="str">
        <f>'SAM(LEWIE Input)'!A15</f>
        <v>Lodges</v>
      </c>
      <c r="B15" s="80">
        <f>'SAM(LEWIE Input)'!B15</f>
        <v>0</v>
      </c>
      <c r="C15" s="80">
        <f>'SAM(LEWIE Input)'!C15</f>
        <v>0</v>
      </c>
      <c r="D15" s="80">
        <f>'SAM(LEWIE Input)'!D15</f>
        <v>0</v>
      </c>
      <c r="E15" s="80">
        <f>'SAM(LEWIE Input)'!E15</f>
        <v>0</v>
      </c>
      <c r="F15" s="80">
        <f>'SAM(LEWIE Input)'!F15</f>
        <v>0</v>
      </c>
      <c r="G15" s="80">
        <f>'SAM(LEWIE Input)'!G15</f>
        <v>0</v>
      </c>
      <c r="H15" s="80">
        <f>'SAM(LEWIE Input)'!H15</f>
        <v>0</v>
      </c>
      <c r="I15" s="80">
        <f>'SAM(LEWIE Input)'!I15</f>
        <v>0</v>
      </c>
      <c r="J15" s="80">
        <f>'SAM(LEWIE Input)'!J15</f>
        <v>0</v>
      </c>
      <c r="K15" s="80">
        <f>'SAM(LEWIE Input)'!K15</f>
        <v>0</v>
      </c>
      <c r="L15" s="80">
        <f>'SAM(LEWIE Input)'!L15</f>
        <v>0</v>
      </c>
      <c r="M15" s="80">
        <f>'SAM(LEWIE Input)'!M15</f>
        <v>0</v>
      </c>
      <c r="N15" s="80">
        <f>'SAM(LEWIE Input)'!N15</f>
        <v>0</v>
      </c>
      <c r="O15" s="80">
        <f>'SAM(LEWIE Input)'!O15</f>
        <v>6950200</v>
      </c>
      <c r="P15" s="80">
        <f>'SAM(LEWIE Input)'!P15</f>
        <v>0</v>
      </c>
      <c r="Q15" s="80">
        <f>'SAM(LEWIE Input)'!Q15</f>
        <v>0</v>
      </c>
      <c r="R15" s="80">
        <f>'SAM(LEWIE Input)'!S15</f>
        <v>0</v>
      </c>
      <c r="S15" s="80">
        <f>'SAM(LEWIE Input)'!T15</f>
        <v>0</v>
      </c>
      <c r="T15" s="80">
        <f>'SAM(LEWIE Input)'!U15</f>
        <v>6950200</v>
      </c>
      <c r="U15" s="1"/>
      <c r="V15" s="1"/>
      <c r="W15" s="1"/>
      <c r="X15" s="1"/>
      <c r="Y15" s="1"/>
      <c r="Z15" s="1"/>
      <c r="AA15" s="1"/>
      <c r="AB15" s="1"/>
      <c r="AC15" s="1"/>
      <c r="AD15" s="1"/>
      <c r="AE15" s="1"/>
      <c r="AF15" s="1"/>
      <c r="AG15" s="1"/>
    </row>
    <row r="16" spans="1:33" ht="15" customHeight="1" x14ac:dyDescent="0.2">
      <c r="A16" s="59" t="str">
        <f>'SAM(LEWIE Input)'!A16</f>
        <v>Tourists</v>
      </c>
      <c r="B16" s="80">
        <f>'SAM(LEWIE Input)'!B16</f>
        <v>0</v>
      </c>
      <c r="C16" s="80">
        <f>'SAM(LEWIE Input)'!C16</f>
        <v>0</v>
      </c>
      <c r="D16" s="80">
        <f>'SAM(LEWIE Input)'!D16</f>
        <v>0</v>
      </c>
      <c r="E16" s="80">
        <f>'SAM(LEWIE Input)'!E16</f>
        <v>0</v>
      </c>
      <c r="F16" s="80">
        <f>'SAM(LEWIE Input)'!F16</f>
        <v>0</v>
      </c>
      <c r="G16" s="80">
        <f>'SAM(LEWIE Input)'!G16</f>
        <v>0</v>
      </c>
      <c r="H16" s="80">
        <f>'SAM(LEWIE Input)'!H16</f>
        <v>0</v>
      </c>
      <c r="I16" s="80">
        <f>'SAM(LEWIE Input)'!I16</f>
        <v>0</v>
      </c>
      <c r="J16" s="80">
        <f>'SAM(LEWIE Input)'!J16</f>
        <v>0</v>
      </c>
      <c r="K16" s="80">
        <f>'SAM(LEWIE Input)'!K16</f>
        <v>0</v>
      </c>
      <c r="L16" s="80">
        <f>'SAM(LEWIE Input)'!L16</f>
        <v>0</v>
      </c>
      <c r="M16" s="80">
        <f>'SAM(LEWIE Input)'!M16</f>
        <v>0</v>
      </c>
      <c r="N16" s="80">
        <f>'SAM(LEWIE Input)'!N16</f>
        <v>0</v>
      </c>
      <c r="O16" s="80">
        <f>'SAM(LEWIE Input)'!O16</f>
        <v>0</v>
      </c>
      <c r="P16" s="80">
        <f>'SAM(LEWIE Input)'!P16</f>
        <v>0</v>
      </c>
      <c r="Q16" s="80">
        <f>'SAM(LEWIE Input)'!Q16</f>
        <v>0</v>
      </c>
      <c r="R16" s="80">
        <f>'SAM(LEWIE Input)'!S16</f>
        <v>0</v>
      </c>
      <c r="S16" s="80">
        <f>'SAM(LEWIE Input)'!T16</f>
        <v>9384864.4602199327</v>
      </c>
      <c r="T16" s="80">
        <f>'SAM(LEWIE Input)'!U16</f>
        <v>9384864.4602199327</v>
      </c>
      <c r="U16" s="1"/>
      <c r="V16" s="1"/>
      <c r="W16" s="1"/>
      <c r="X16" s="1"/>
      <c r="Y16" s="1"/>
      <c r="Z16" s="1"/>
      <c r="AA16" s="1"/>
      <c r="AB16" s="1"/>
      <c r="AC16" s="1"/>
      <c r="AD16" s="1"/>
      <c r="AE16" s="1"/>
      <c r="AF16" s="1"/>
      <c r="AG16" s="1"/>
    </row>
    <row r="17" spans="1:33" ht="15" customHeight="1" x14ac:dyDescent="0.2">
      <c r="A17" s="59" t="str">
        <f>'SAM(LEWIE Input)'!A17</f>
        <v>PA</v>
      </c>
      <c r="B17" s="80">
        <f>'SAM(LEWIE Input)'!B17</f>
        <v>0</v>
      </c>
      <c r="C17" s="80">
        <f>'SAM(LEWIE Input)'!C17</f>
        <v>0</v>
      </c>
      <c r="D17" s="80">
        <f>'SAM(LEWIE Input)'!D17</f>
        <v>0</v>
      </c>
      <c r="E17" s="80">
        <f>'SAM(LEWIE Input)'!E17</f>
        <v>0</v>
      </c>
      <c r="F17" s="80">
        <f>'SAM(LEWIE Input)'!F17</f>
        <v>0</v>
      </c>
      <c r="G17" s="80">
        <f>'SAM(LEWIE Input)'!G17</f>
        <v>0</v>
      </c>
      <c r="H17" s="80">
        <f>'SAM(LEWIE Input)'!H17</f>
        <v>0</v>
      </c>
      <c r="I17" s="80">
        <f>'SAM(LEWIE Input)'!I17</f>
        <v>0</v>
      </c>
      <c r="J17" s="80">
        <f>'SAM(LEWIE Input)'!J17</f>
        <v>0</v>
      </c>
      <c r="K17" s="80">
        <f>'SAM(LEWIE Input)'!K17</f>
        <v>0</v>
      </c>
      <c r="L17" s="80">
        <f>'SAM(LEWIE Input)'!L17</f>
        <v>0</v>
      </c>
      <c r="M17" s="80">
        <f>'SAM(LEWIE Input)'!M17</f>
        <v>0</v>
      </c>
      <c r="N17" s="80">
        <f>'SAM(LEWIE Input)'!N17</f>
        <v>0</v>
      </c>
      <c r="O17" s="80">
        <f>'SAM(LEWIE Input)'!O17</f>
        <v>211964.46021993327</v>
      </c>
      <c r="P17" s="80">
        <f>'SAM(LEWIE Input)'!P17</f>
        <v>0</v>
      </c>
      <c r="Q17" s="80">
        <f>'SAM(LEWIE Input)'!Q17</f>
        <v>0</v>
      </c>
      <c r="R17" s="80">
        <f>'SAM(LEWIE Input)'!S17</f>
        <v>168934.60635537535</v>
      </c>
      <c r="S17" s="80">
        <f>'SAM(LEWIE Input)'!T17</f>
        <v>0</v>
      </c>
      <c r="T17" s="80">
        <f>'SAM(LEWIE Input)'!U17</f>
        <v>380899.06657530862</v>
      </c>
      <c r="U17" s="1"/>
      <c r="V17" s="1"/>
      <c r="W17" s="1"/>
      <c r="X17" s="1"/>
      <c r="Y17" s="1"/>
      <c r="Z17" s="1"/>
      <c r="AA17" s="1"/>
      <c r="AB17" s="1"/>
      <c r="AC17" s="1"/>
      <c r="AD17" s="1"/>
      <c r="AE17" s="1"/>
      <c r="AF17" s="1"/>
      <c r="AG17" s="1"/>
    </row>
    <row r="18" spans="1:33" ht="15" customHeight="1" x14ac:dyDescent="0.2">
      <c r="A18" s="59" t="str">
        <f>'SAM(LEWIE Input)'!A18</f>
        <v>ComRevSh</v>
      </c>
      <c r="B18" s="80">
        <f>'SAM(LEWIE Input)'!B18</f>
        <v>0</v>
      </c>
      <c r="C18" s="80">
        <f>'SAM(LEWIE Input)'!C18</f>
        <v>0</v>
      </c>
      <c r="D18" s="80">
        <f>'SAM(LEWIE Input)'!D18</f>
        <v>0</v>
      </c>
      <c r="E18" s="80">
        <f>'SAM(LEWIE Input)'!E18</f>
        <v>0</v>
      </c>
      <c r="F18" s="80">
        <f>'SAM(LEWIE Input)'!F18</f>
        <v>0</v>
      </c>
      <c r="G18" s="80">
        <f>'SAM(LEWIE Input)'!G18</f>
        <v>0</v>
      </c>
      <c r="H18" s="80">
        <f>'SAM(LEWIE Input)'!H18</f>
        <v>0</v>
      </c>
      <c r="I18" s="80">
        <f>'SAM(LEWIE Input)'!I18</f>
        <v>0</v>
      </c>
      <c r="J18" s="80">
        <f>'SAM(LEWIE Input)'!J18</f>
        <v>0</v>
      </c>
      <c r="K18" s="80">
        <f>'SAM(LEWIE Input)'!K18</f>
        <v>0</v>
      </c>
      <c r="L18" s="80">
        <f>'SAM(LEWIE Input)'!L18</f>
        <v>0</v>
      </c>
      <c r="M18" s="80">
        <f>'SAM(LEWIE Input)'!M18</f>
        <v>0</v>
      </c>
      <c r="N18" s="80">
        <f>'SAM(LEWIE Input)'!N18</f>
        <v>0</v>
      </c>
      <c r="O18" s="80">
        <f>'SAM(LEWIE Input)'!O18</f>
        <v>0</v>
      </c>
      <c r="P18" s="80">
        <f>'SAM(LEWIE Input)'!P18</f>
        <v>29092.297842227636</v>
      </c>
      <c r="Q18" s="80">
        <f>'SAM(LEWIE Input)'!Q18</f>
        <v>0</v>
      </c>
      <c r="R18" s="80">
        <f>'SAM(LEWIE Input)'!S18</f>
        <v>0</v>
      </c>
      <c r="S18" s="80">
        <f>'SAM(LEWIE Input)'!T18</f>
        <v>0</v>
      </c>
      <c r="T18" s="80"/>
      <c r="U18" s="1"/>
      <c r="V18" s="1"/>
      <c r="W18" s="1"/>
      <c r="X18" s="1"/>
      <c r="Y18" s="1"/>
      <c r="Z18" s="1"/>
      <c r="AA18" s="1"/>
      <c r="AB18" s="1"/>
      <c r="AC18" s="1"/>
      <c r="AD18" s="1"/>
      <c r="AE18" s="1"/>
      <c r="AF18" s="1"/>
      <c r="AG18" s="1"/>
    </row>
    <row r="19" spans="1:33" ht="15" customHeight="1" x14ac:dyDescent="0.2">
      <c r="A19" s="59" t="str">
        <f>'SAM(LEWIE Input)'!A20</f>
        <v>G</v>
      </c>
      <c r="B19" s="80">
        <f>'SAM(LEWIE Input)'!B20</f>
        <v>73316.806880675489</v>
      </c>
      <c r="C19" s="80">
        <f>'SAM(LEWIE Input)'!C20</f>
        <v>26930.066488888893</v>
      </c>
      <c r="D19" s="80">
        <f>'SAM(LEWIE Input)'!D20</f>
        <v>446886.76437417383</v>
      </c>
      <c r="E19" s="80">
        <f>'SAM(LEWIE Input)'!E20</f>
        <v>0</v>
      </c>
      <c r="F19" s="80">
        <f>'SAM(LEWIE Input)'!F20</f>
        <v>0</v>
      </c>
      <c r="G19" s="80">
        <f>'SAM(LEWIE Input)'!G20</f>
        <v>0</v>
      </c>
      <c r="H19" s="80">
        <f>'SAM(LEWIE Input)'!H20</f>
        <v>0</v>
      </c>
      <c r="I19" s="80">
        <f>'SAM(LEWIE Input)'!I20</f>
        <v>0</v>
      </c>
      <c r="J19" s="80">
        <f>'SAM(LEWIE Input)'!J20</f>
        <v>0</v>
      </c>
      <c r="K19" s="80">
        <f>'SAM(LEWIE Input)'!K20</f>
        <v>0</v>
      </c>
      <c r="L19" s="80">
        <f>'SAM(LEWIE Input)'!L20</f>
        <v>0</v>
      </c>
      <c r="M19" s="80">
        <f>'SAM(LEWIE Input)'!M20</f>
        <v>4832.8851200000017</v>
      </c>
      <c r="N19" s="80">
        <f>'SAM(LEWIE Input)'!N20</f>
        <v>116161.96983734377</v>
      </c>
      <c r="O19" s="80">
        <f>'SAM(LEWIE Input)'!O20</f>
        <v>0</v>
      </c>
      <c r="P19" s="80">
        <f>'SAM(LEWIE Input)'!P20</f>
        <v>0</v>
      </c>
      <c r="Q19" s="80">
        <f>'SAM(LEWIE Input)'!Q20</f>
        <v>0</v>
      </c>
      <c r="R19" s="80">
        <f>'SAM(LEWIE Input)'!S20</f>
        <v>0</v>
      </c>
      <c r="S19" s="80">
        <f>'SAM(LEWIE Input)'!T20</f>
        <v>0</v>
      </c>
      <c r="T19" s="80">
        <f>'SAM(LEWIE Input)'!U20</f>
        <v>668128.49270108202</v>
      </c>
      <c r="U19" s="1"/>
      <c r="V19" s="1"/>
      <c r="W19" s="1"/>
      <c r="X19" s="1"/>
      <c r="Y19" s="1"/>
      <c r="Z19" s="1"/>
      <c r="AA19" s="1"/>
      <c r="AB19" s="1"/>
      <c r="AC19" s="1"/>
      <c r="AD19" s="1"/>
      <c r="AE19" s="1"/>
      <c r="AF19" s="1"/>
      <c r="AG19" s="1"/>
    </row>
    <row r="20" spans="1:33" ht="15" customHeight="1" x14ac:dyDescent="0.2">
      <c r="A20" s="59" t="str">
        <f>'SAM(LEWIE Input)'!A21</f>
        <v>ROW</v>
      </c>
      <c r="B20" s="80">
        <f>'SAM(LEWIE Input)'!B21</f>
        <v>879801.68256810599</v>
      </c>
      <c r="C20" s="80">
        <f>'SAM(LEWIE Input)'!C21</f>
        <v>477065.67630696308</v>
      </c>
      <c r="D20" s="80">
        <f>'SAM(LEWIE Input)'!D21</f>
        <v>3661033.8773730402</v>
      </c>
      <c r="E20" s="80">
        <f>'SAM(LEWIE Input)'!E21</f>
        <v>133171.8331620619</v>
      </c>
      <c r="F20" s="80">
        <f>'SAM(LEWIE Input)'!F21</f>
        <v>0</v>
      </c>
      <c r="G20" s="80">
        <f>'SAM(LEWIE Input)'!G21</f>
        <v>0</v>
      </c>
      <c r="H20" s="80">
        <f>'SAM(LEWIE Input)'!H21</f>
        <v>0</v>
      </c>
      <c r="I20" s="80">
        <f>'SAM(LEWIE Input)'!I21</f>
        <v>0</v>
      </c>
      <c r="J20" s="80">
        <f>'SAM(LEWIE Input)'!J21</f>
        <v>0</v>
      </c>
      <c r="K20" s="80">
        <f>'SAM(LEWIE Input)'!K21</f>
        <v>350237.65823851235</v>
      </c>
      <c r="L20" s="80">
        <f>'SAM(LEWIE Input)'!L21</f>
        <v>335644.4224785727</v>
      </c>
      <c r="M20" s="80">
        <f>'SAM(LEWIE Input)'!M21</f>
        <v>61619.285280000011</v>
      </c>
      <c r="N20" s="80">
        <f>'SAM(LEWIE Input)'!N21</f>
        <v>1921026.1757643651</v>
      </c>
      <c r="O20" s="80">
        <f>'SAM(LEWIE Input)'!O21</f>
        <v>0</v>
      </c>
      <c r="P20" s="80">
        <f>'SAM(LEWIE Input)'!P21</f>
        <v>18158.706794063371</v>
      </c>
      <c r="Q20" s="80">
        <f>'SAM(LEWIE Input)'!Q21</f>
        <v>0.61</v>
      </c>
      <c r="R20" s="80">
        <f>'SAM(LEWIE Input)'!S21</f>
        <v>499193.88634570665</v>
      </c>
      <c r="S20" s="80">
        <f>'SAM(LEWIE Input)'!T21</f>
        <v>0</v>
      </c>
      <c r="T20" s="80">
        <f>'SAM(LEWIE Input)'!U21</f>
        <v>8669425.8169243559</v>
      </c>
      <c r="U20" s="1"/>
      <c r="V20" s="1"/>
      <c r="W20" s="1"/>
      <c r="X20" s="1"/>
      <c r="Y20" s="1"/>
      <c r="Z20" s="1"/>
      <c r="AA20" s="1"/>
      <c r="AB20" s="1"/>
      <c r="AC20" s="1"/>
      <c r="AD20" s="1"/>
      <c r="AE20" s="1"/>
      <c r="AF20" s="1"/>
      <c r="AG20" s="1"/>
    </row>
    <row r="21" spans="1:33" ht="15" customHeight="1" x14ac:dyDescent="0.2">
      <c r="A21" s="59" t="str">
        <f>'SAM(LEWIE Input)'!A22</f>
        <v>Total</v>
      </c>
      <c r="B21" s="80">
        <f>'SAM(LEWIE Input)'!B22</f>
        <v>13872621.926334061</v>
      </c>
      <c r="C21" s="80">
        <f>'SAM(LEWIE Input)'!C22</f>
        <v>1523960.0000000002</v>
      </c>
      <c r="D21" s="80">
        <f>'SAM(LEWIE Input)'!D22</f>
        <v>15862548.429385552</v>
      </c>
      <c r="E21" s="80">
        <f>'SAM(LEWIE Input)'!E22</f>
        <v>3847570.6256432957</v>
      </c>
      <c r="F21" s="80">
        <f>'SAM(LEWIE Input)'!F22</f>
        <v>5318706.1536372807</v>
      </c>
      <c r="G21" s="80">
        <f>'SAM(LEWIE Input)'!G22</f>
        <v>1517925.1935263048</v>
      </c>
      <c r="H21" s="80">
        <f>'SAM(LEWIE Input)'!H22</f>
        <v>1137549.7847037409</v>
      </c>
      <c r="I21" s="80">
        <f>'SAM(LEWIE Input)'!I22</f>
        <v>2338995.0225309497</v>
      </c>
      <c r="J21" s="80">
        <f>'SAM(LEWIE Input)'!J22</f>
        <v>13896295.958215466</v>
      </c>
      <c r="K21" s="80">
        <f>'SAM(LEWIE Input)'!K22</f>
        <v>12468460.633291038</v>
      </c>
      <c r="L21" s="80">
        <f>'SAM(LEWIE Input)'!L22</f>
        <v>11613297.017758615</v>
      </c>
      <c r="M21" s="80">
        <f>'SAM(LEWIE Input)'!M22</f>
        <v>386260</v>
      </c>
      <c r="N21" s="80">
        <f>'SAM(LEWIE Input)'!N22</f>
        <v>6812435.1133491229</v>
      </c>
      <c r="O21" s="80">
        <f>'SAM(LEWIE Input)'!O22</f>
        <v>9384864.4602199327</v>
      </c>
      <c r="P21" s="80">
        <f>'SAM(LEWIE Input)'!P22</f>
        <v>380899.06657530862</v>
      </c>
      <c r="Q21" s="80">
        <f>'SAM(LEWIE Input)'!Q22</f>
        <v>11346.606158468783</v>
      </c>
      <c r="R21" s="80">
        <f>'SAM(LEWIE Input)'!S22</f>
        <v>668128.49270108202</v>
      </c>
      <c r="S21" s="80">
        <f>'SAM(LEWIE Input)'!T22</f>
        <v>11196013.910508389</v>
      </c>
      <c r="T21" s="59">
        <f>'SAM(LEWIE Input)'!U22</f>
        <v>0</v>
      </c>
      <c r="U21" s="1"/>
      <c r="V21" s="1"/>
      <c r="W21" s="1"/>
      <c r="X21" s="1"/>
      <c r="Y21" s="1"/>
      <c r="Z21" s="1"/>
      <c r="AA21" s="1"/>
      <c r="AB21" s="1"/>
      <c r="AC21" s="1"/>
      <c r="AD21" s="1"/>
      <c r="AE21" s="1"/>
      <c r="AF21" s="1"/>
      <c r="AG21" s="1"/>
    </row>
    <row r="22" spans="1:33" ht="15" customHeight="1" x14ac:dyDescent="0.2">
      <c r="A22" s="1"/>
      <c r="B22" s="1"/>
      <c r="C22" s="1"/>
      <c r="D22" s="1"/>
      <c r="E22" s="1"/>
      <c r="F22" s="1"/>
      <c r="G22" s="1"/>
      <c r="H22" s="1"/>
      <c r="I22" s="1"/>
      <c r="J22" s="1"/>
      <c r="K22" s="1"/>
      <c r="L22" s="1"/>
      <c r="M22" s="1"/>
      <c r="N22" s="1"/>
      <c r="O22" s="1"/>
      <c r="P22" s="1"/>
      <c r="Q22" s="1"/>
      <c r="R22" s="1"/>
      <c r="S22" s="1"/>
      <c r="T22" s="1"/>
      <c r="U22" s="1"/>
      <c r="V22" s="1"/>
      <c r="W22" s="1"/>
      <c r="X22" s="1"/>
      <c r="Y22" s="1"/>
      <c r="Z22" s="1"/>
      <c r="AA22" s="1"/>
      <c r="AB22" s="1"/>
      <c r="AC22" s="1"/>
      <c r="AD22" s="1"/>
      <c r="AE22" s="1"/>
      <c r="AF22" s="1"/>
      <c r="AG22" s="1"/>
    </row>
    <row r="23" spans="1:33" x14ac:dyDescent="0.2">
      <c r="A23" s="59">
        <f t="shared" ref="A23:S23" si="0">A2</f>
        <v>0</v>
      </c>
      <c r="B23" s="59" t="str">
        <f t="shared" si="0"/>
        <v>Ag</v>
      </c>
      <c r="C23" s="59" t="str">
        <f t="shared" si="0"/>
        <v>Tourism</v>
      </c>
      <c r="D23" s="59" t="str">
        <f t="shared" si="0"/>
        <v>Nag</v>
      </c>
      <c r="E23" s="59" t="str">
        <f t="shared" si="0"/>
        <v>NatRes</v>
      </c>
      <c r="F23" s="59" t="str">
        <f t="shared" si="0"/>
        <v>L-MUSK</v>
      </c>
      <c r="G23" s="59" t="str">
        <f t="shared" si="0"/>
        <v>L-FUSK</v>
      </c>
      <c r="H23" s="59" t="str">
        <f t="shared" si="0"/>
        <v>L-MSK</v>
      </c>
      <c r="I23" s="59" t="str">
        <f t="shared" si="0"/>
        <v>L-FSK</v>
      </c>
      <c r="J23" s="59" t="str">
        <f t="shared" si="0"/>
        <v>K</v>
      </c>
      <c r="K23" s="59" t="str">
        <f t="shared" si="0"/>
        <v>Poor</v>
      </c>
      <c r="L23" s="59" t="str">
        <f t="shared" si="0"/>
        <v>Nonpoor</v>
      </c>
      <c r="M23" s="59" t="str">
        <f t="shared" si="0"/>
        <v>Restaurants</v>
      </c>
      <c r="N23" s="59" t="str">
        <f t="shared" si="0"/>
        <v>Lodges</v>
      </c>
      <c r="O23" s="59" t="str">
        <f t="shared" si="0"/>
        <v>Tourists</v>
      </c>
      <c r="P23" s="59" t="str">
        <f t="shared" si="0"/>
        <v>PA</v>
      </c>
      <c r="Q23" s="59" t="str">
        <f t="shared" si="0"/>
        <v>CRS</v>
      </c>
      <c r="R23" s="59" t="str">
        <f t="shared" si="0"/>
        <v>G</v>
      </c>
      <c r="S23" s="59" t="str">
        <f t="shared" si="0"/>
        <v>ROW</v>
      </c>
      <c r="T23" s="1"/>
      <c r="U23" s="1"/>
      <c r="V23" s="1"/>
      <c r="W23" s="1"/>
      <c r="X23" s="1"/>
      <c r="Y23" s="1"/>
      <c r="Z23" s="1"/>
      <c r="AA23" s="1"/>
      <c r="AB23" s="1"/>
      <c r="AC23" s="1"/>
      <c r="AD23" s="1"/>
      <c r="AE23" s="1"/>
      <c r="AF23" s="1"/>
      <c r="AG23" s="1"/>
    </row>
    <row r="24" spans="1:33" x14ac:dyDescent="0.2">
      <c r="A24" s="59" t="str">
        <f t="shared" ref="A24:A41" si="1">A3</f>
        <v>Ag</v>
      </c>
      <c r="B24" s="81">
        <f t="shared" ref="B24:S24" si="2">B3/B$21</f>
        <v>7.6254999999999989E-2</v>
      </c>
      <c r="C24" s="81">
        <f t="shared" si="2"/>
        <v>4.0391111111111105E-3</v>
      </c>
      <c r="D24" s="81">
        <f t="shared" si="2"/>
        <v>2.4921777777777779E-2</v>
      </c>
      <c r="E24" s="81">
        <f t="shared" si="2"/>
        <v>1.4009589451603237E-2</v>
      </c>
      <c r="F24" s="81">
        <f t="shared" si="2"/>
        <v>0</v>
      </c>
      <c r="G24" s="81">
        <f t="shared" si="2"/>
        <v>0</v>
      </c>
      <c r="H24" s="81">
        <f t="shared" si="2"/>
        <v>0</v>
      </c>
      <c r="I24" s="81">
        <f t="shared" si="2"/>
        <v>0</v>
      </c>
      <c r="J24" s="81">
        <f t="shared" si="2"/>
        <v>0</v>
      </c>
      <c r="K24" s="81">
        <f t="shared" si="2"/>
        <v>0.33146067415730335</v>
      </c>
      <c r="L24" s="81">
        <f t="shared" si="2"/>
        <v>0.23699421965317916</v>
      </c>
      <c r="M24" s="81">
        <f t="shared" si="2"/>
        <v>7.5854000000000005E-2</v>
      </c>
      <c r="N24" s="81">
        <f t="shared" si="2"/>
        <v>3.3450580780800453E-2</v>
      </c>
      <c r="O24" s="81">
        <f t="shared" si="2"/>
        <v>0</v>
      </c>
      <c r="P24" s="81">
        <f t="shared" si="2"/>
        <v>0</v>
      </c>
      <c r="Q24" s="81">
        <f t="shared" si="2"/>
        <v>0</v>
      </c>
      <c r="R24" s="81">
        <f t="shared" si="2"/>
        <v>0</v>
      </c>
      <c r="S24" s="81">
        <f t="shared" si="2"/>
        <v>0</v>
      </c>
      <c r="T24" s="1"/>
      <c r="U24" s="1"/>
      <c r="V24" s="1"/>
      <c r="W24" s="1"/>
      <c r="X24" s="1"/>
      <c r="Y24" s="1"/>
      <c r="Z24" s="1"/>
      <c r="AA24" s="1"/>
      <c r="AB24" s="1"/>
      <c r="AC24" s="1"/>
      <c r="AD24" s="1"/>
      <c r="AE24" s="1"/>
      <c r="AF24" s="1"/>
      <c r="AG24" s="1"/>
    </row>
    <row r="25" spans="1:33" x14ac:dyDescent="0.2">
      <c r="A25" s="59" t="str">
        <f t="shared" si="1"/>
        <v>Tourism</v>
      </c>
      <c r="B25" s="81">
        <f t="shared" ref="B25:S25" si="3">B4/B$21</f>
        <v>0</v>
      </c>
      <c r="C25" s="81">
        <f t="shared" si="3"/>
        <v>0</v>
      </c>
      <c r="D25" s="81">
        <f t="shared" si="3"/>
        <v>0</v>
      </c>
      <c r="E25" s="81">
        <f t="shared" si="3"/>
        <v>0</v>
      </c>
      <c r="F25" s="81">
        <f t="shared" si="3"/>
        <v>0</v>
      </c>
      <c r="G25" s="81">
        <f t="shared" si="3"/>
        <v>0</v>
      </c>
      <c r="H25" s="81">
        <f t="shared" si="3"/>
        <v>0</v>
      </c>
      <c r="I25" s="81">
        <f t="shared" si="3"/>
        <v>0</v>
      </c>
      <c r="J25" s="81">
        <f t="shared" si="3"/>
        <v>0</v>
      </c>
      <c r="K25" s="81">
        <f t="shared" si="3"/>
        <v>0</v>
      </c>
      <c r="L25" s="81">
        <f t="shared" si="3"/>
        <v>0</v>
      </c>
      <c r="M25" s="81">
        <f t="shared" si="3"/>
        <v>0</v>
      </c>
      <c r="N25" s="81">
        <f t="shared" si="3"/>
        <v>0</v>
      </c>
      <c r="O25" s="81">
        <f t="shared" si="3"/>
        <v>0.16238487049649797</v>
      </c>
      <c r="P25" s="81">
        <f t="shared" si="3"/>
        <v>0</v>
      </c>
      <c r="Q25" s="81">
        <f t="shared" si="3"/>
        <v>0</v>
      </c>
      <c r="R25" s="81">
        <f t="shared" si="3"/>
        <v>0</v>
      </c>
      <c r="S25" s="81">
        <f t="shared" si="3"/>
        <v>0</v>
      </c>
      <c r="T25" s="1"/>
      <c r="U25" s="1"/>
      <c r="V25" s="1"/>
      <c r="W25" s="1"/>
      <c r="X25" s="1"/>
      <c r="Y25" s="1"/>
      <c r="Z25" s="1"/>
      <c r="AA25" s="1"/>
      <c r="AB25" s="1"/>
      <c r="AC25" s="1"/>
      <c r="AD25" s="1"/>
      <c r="AE25" s="1"/>
      <c r="AF25" s="1"/>
      <c r="AG25" s="1"/>
    </row>
    <row r="26" spans="1:33" x14ac:dyDescent="0.2">
      <c r="A26" s="59" t="str">
        <f t="shared" si="1"/>
        <v>Nag</v>
      </c>
      <c r="B26" s="81">
        <f t="shared" ref="B26:S26" si="4">B5/B$21</f>
        <v>0.40845499999999996</v>
      </c>
      <c r="C26" s="81">
        <f t="shared" si="4"/>
        <v>0.29687466666666662</v>
      </c>
      <c r="D26" s="81">
        <f t="shared" si="4"/>
        <v>0.2188782222222222</v>
      </c>
      <c r="E26" s="81">
        <f t="shared" si="4"/>
        <v>0.17800419538507642</v>
      </c>
      <c r="F26" s="81">
        <f t="shared" si="4"/>
        <v>0</v>
      </c>
      <c r="G26" s="81">
        <f t="shared" si="4"/>
        <v>0</v>
      </c>
      <c r="H26" s="81">
        <f t="shared" si="4"/>
        <v>0</v>
      </c>
      <c r="I26" s="81">
        <f t="shared" si="4"/>
        <v>0</v>
      </c>
      <c r="J26" s="81">
        <f t="shared" si="4"/>
        <v>0</v>
      </c>
      <c r="K26" s="81">
        <f t="shared" si="4"/>
        <v>0.3595505617977528</v>
      </c>
      <c r="L26" s="81">
        <f t="shared" si="4"/>
        <v>0.42196531791907516</v>
      </c>
      <c r="M26" s="81">
        <f t="shared" si="4"/>
        <v>0.26509800000000006</v>
      </c>
      <c r="N26" s="81">
        <f t="shared" si="4"/>
        <v>0.22098040770415034</v>
      </c>
      <c r="O26" s="81">
        <f t="shared" si="4"/>
        <v>3.3296165472023992E-2</v>
      </c>
      <c r="P26" s="81">
        <f t="shared" si="4"/>
        <v>0.6009719771048736</v>
      </c>
      <c r="Q26" s="81">
        <f t="shared" si="4"/>
        <v>0.89738765077167082</v>
      </c>
      <c r="R26" s="81">
        <f t="shared" si="4"/>
        <v>0</v>
      </c>
      <c r="S26" s="81">
        <f t="shared" si="4"/>
        <v>0</v>
      </c>
      <c r="T26" s="1"/>
      <c r="U26" s="1"/>
      <c r="V26" s="1"/>
      <c r="W26" s="1"/>
      <c r="X26" s="1"/>
      <c r="Y26" s="1"/>
      <c r="Z26" s="1"/>
      <c r="AA26" s="1"/>
      <c r="AB26" s="1"/>
      <c r="AC26" s="1"/>
      <c r="AD26" s="1"/>
      <c r="AE26" s="1"/>
      <c r="AF26" s="1"/>
      <c r="AG26" s="1"/>
    </row>
    <row r="27" spans="1:33" x14ac:dyDescent="0.2">
      <c r="A27" s="59" t="str">
        <f t="shared" si="1"/>
        <v>NatRes</v>
      </c>
      <c r="B27" s="81">
        <f t="shared" ref="B27:S27" si="5">B6/B$21</f>
        <v>0</v>
      </c>
      <c r="C27" s="81">
        <f t="shared" si="5"/>
        <v>4.0391111111111105E-3</v>
      </c>
      <c r="D27" s="81">
        <f t="shared" si="5"/>
        <v>0</v>
      </c>
      <c r="E27" s="81">
        <f t="shared" si="5"/>
        <v>0.12196583757866347</v>
      </c>
      <c r="F27" s="81">
        <f t="shared" si="5"/>
        <v>0</v>
      </c>
      <c r="G27" s="81">
        <f t="shared" si="5"/>
        <v>0</v>
      </c>
      <c r="H27" s="81">
        <f t="shared" si="5"/>
        <v>0</v>
      </c>
      <c r="I27" s="81">
        <f t="shared" si="5"/>
        <v>0</v>
      </c>
      <c r="J27" s="81">
        <f t="shared" si="5"/>
        <v>0</v>
      </c>
      <c r="K27" s="81">
        <f t="shared" si="5"/>
        <v>0.12359550561797754</v>
      </c>
      <c r="L27" s="81">
        <f t="shared" si="5"/>
        <v>8.6705202312138727E-2</v>
      </c>
      <c r="M27" s="81">
        <f t="shared" si="5"/>
        <v>5.7086000000000019E-2</v>
      </c>
      <c r="N27" s="81">
        <f t="shared" si="5"/>
        <v>9.2958547890306786E-3</v>
      </c>
      <c r="O27" s="81">
        <f t="shared" si="5"/>
        <v>0</v>
      </c>
      <c r="P27" s="81">
        <f t="shared" si="5"/>
        <v>0</v>
      </c>
      <c r="Q27" s="81">
        <f t="shared" si="5"/>
        <v>0</v>
      </c>
      <c r="R27" s="81">
        <f t="shared" si="5"/>
        <v>0</v>
      </c>
      <c r="S27" s="81">
        <f t="shared" si="5"/>
        <v>0</v>
      </c>
      <c r="T27" s="1"/>
      <c r="U27" s="1"/>
      <c r="V27" s="1"/>
      <c r="W27" s="1"/>
      <c r="X27" s="1"/>
      <c r="Y27" s="1"/>
      <c r="Z27" s="1"/>
      <c r="AA27" s="1"/>
      <c r="AB27" s="1"/>
      <c r="AC27" s="1"/>
      <c r="AD27" s="1"/>
      <c r="AE27" s="1"/>
      <c r="AF27" s="1"/>
      <c r="AG27" s="1"/>
    </row>
    <row r="28" spans="1:33" x14ac:dyDescent="0.2">
      <c r="A28" s="59" t="str">
        <f t="shared" si="1"/>
        <v>L-MUSK</v>
      </c>
      <c r="B28" s="81">
        <f t="shared" ref="B28:S28" si="6">B7/B$21</f>
        <v>0.16005999999999995</v>
      </c>
      <c r="C28" s="81">
        <f t="shared" si="6"/>
        <v>3.0629925925925918E-2</v>
      </c>
      <c r="D28" s="81">
        <f t="shared" si="6"/>
        <v>0.10185422222222219</v>
      </c>
      <c r="E28" s="81">
        <f t="shared" si="6"/>
        <v>0.27195085406053338</v>
      </c>
      <c r="F28" s="81">
        <f t="shared" si="6"/>
        <v>0</v>
      </c>
      <c r="G28" s="81">
        <f t="shared" si="6"/>
        <v>0</v>
      </c>
      <c r="H28" s="81">
        <f t="shared" si="6"/>
        <v>0</v>
      </c>
      <c r="I28" s="81">
        <f t="shared" si="6"/>
        <v>0</v>
      </c>
      <c r="J28" s="81">
        <f t="shared" si="6"/>
        <v>0</v>
      </c>
      <c r="K28" s="81">
        <f t="shared" si="6"/>
        <v>0</v>
      </c>
      <c r="L28" s="81">
        <f t="shared" si="6"/>
        <v>0</v>
      </c>
      <c r="M28" s="81">
        <f t="shared" si="6"/>
        <v>4.2228000000000009E-2</v>
      </c>
      <c r="N28" s="81">
        <f t="shared" si="6"/>
        <v>5.1492768662832852E-2</v>
      </c>
      <c r="O28" s="81">
        <f t="shared" si="6"/>
        <v>0</v>
      </c>
      <c r="P28" s="81">
        <f t="shared" si="6"/>
        <v>0</v>
      </c>
      <c r="Q28" s="81">
        <f t="shared" si="6"/>
        <v>2.5639647164904876E-2</v>
      </c>
      <c r="R28" s="81">
        <f t="shared" si="6"/>
        <v>0</v>
      </c>
      <c r="S28" s="81">
        <f t="shared" si="6"/>
        <v>0</v>
      </c>
      <c r="T28" s="1"/>
      <c r="U28" s="1"/>
      <c r="V28" s="1"/>
      <c r="W28" s="1"/>
      <c r="X28" s="1"/>
      <c r="Y28" s="1"/>
      <c r="Z28" s="1"/>
      <c r="AA28" s="1"/>
      <c r="AB28" s="1"/>
      <c r="AC28" s="1"/>
      <c r="AD28" s="1"/>
      <c r="AE28" s="1"/>
      <c r="AF28" s="1"/>
      <c r="AG28" s="1"/>
    </row>
    <row r="29" spans="1:33" x14ac:dyDescent="0.2">
      <c r="A29" s="59" t="str">
        <f t="shared" si="1"/>
        <v>L-MSK</v>
      </c>
      <c r="B29" s="81">
        <f t="shared" ref="B29:S29" si="7">B8/B$21</f>
        <v>6.0399999999999985E-3</v>
      </c>
      <c r="C29" s="81">
        <f t="shared" si="7"/>
        <v>4.3353125925925919E-2</v>
      </c>
      <c r="D29" s="81">
        <f t="shared" si="7"/>
        <v>4.3342222222222213E-2</v>
      </c>
      <c r="E29" s="81">
        <f t="shared" si="7"/>
        <v>2.3074617920287682E-2</v>
      </c>
      <c r="F29" s="81">
        <f t="shared" si="7"/>
        <v>0</v>
      </c>
      <c r="G29" s="81">
        <f t="shared" si="7"/>
        <v>0</v>
      </c>
      <c r="H29" s="81">
        <f t="shared" si="7"/>
        <v>0</v>
      </c>
      <c r="I29" s="81">
        <f t="shared" si="7"/>
        <v>0</v>
      </c>
      <c r="J29" s="81">
        <f t="shared" si="7"/>
        <v>0</v>
      </c>
      <c r="K29" s="81">
        <f t="shared" si="7"/>
        <v>0</v>
      </c>
      <c r="L29" s="81">
        <f t="shared" si="7"/>
        <v>0</v>
      </c>
      <c r="M29" s="81">
        <f t="shared" si="7"/>
        <v>1.4858000000000003E-2</v>
      </c>
      <c r="N29" s="81">
        <f t="shared" si="7"/>
        <v>5.9357505259426541E-2</v>
      </c>
      <c r="O29" s="81">
        <f t="shared" si="7"/>
        <v>0</v>
      </c>
      <c r="P29" s="81">
        <f t="shared" si="7"/>
        <v>0.15610770225280415</v>
      </c>
      <c r="Q29" s="81">
        <f t="shared" si="7"/>
        <v>2.5639647164904876E-2</v>
      </c>
      <c r="R29" s="81">
        <f t="shared" si="7"/>
        <v>0</v>
      </c>
      <c r="S29" s="81">
        <f t="shared" si="7"/>
        <v>0</v>
      </c>
      <c r="T29" s="1"/>
      <c r="U29" s="1"/>
      <c r="V29" s="1"/>
      <c r="W29" s="1"/>
      <c r="X29" s="1"/>
      <c r="Y29" s="1"/>
      <c r="Z29" s="1"/>
      <c r="AA29" s="1"/>
      <c r="AB29" s="1"/>
      <c r="AC29" s="1"/>
      <c r="AD29" s="1"/>
      <c r="AE29" s="1"/>
      <c r="AF29" s="1"/>
      <c r="AG29" s="1"/>
    </row>
    <row r="30" spans="1:33" x14ac:dyDescent="0.2">
      <c r="A30" s="59" t="str">
        <f t="shared" si="1"/>
        <v>L-FUSK</v>
      </c>
      <c r="B30" s="81">
        <f t="shared" ref="B30:S30" si="8">B9/B$21</f>
        <v>1.661E-2</v>
      </c>
      <c r="C30" s="81">
        <f t="shared" si="8"/>
        <v>3.5813451851851849E-2</v>
      </c>
      <c r="D30" s="81">
        <f t="shared" si="8"/>
        <v>1.9503999999999997E-2</v>
      </c>
      <c r="E30" s="81">
        <f t="shared" si="8"/>
        <v>0</v>
      </c>
      <c r="F30" s="81">
        <f t="shared" si="8"/>
        <v>0</v>
      </c>
      <c r="G30" s="81">
        <f t="shared" si="8"/>
        <v>0</v>
      </c>
      <c r="H30" s="81">
        <f t="shared" si="8"/>
        <v>0</v>
      </c>
      <c r="I30" s="81">
        <f t="shared" si="8"/>
        <v>0</v>
      </c>
      <c r="J30" s="81">
        <f t="shared" si="8"/>
        <v>0</v>
      </c>
      <c r="K30" s="81">
        <f t="shared" si="8"/>
        <v>0</v>
      </c>
      <c r="L30" s="81">
        <f t="shared" si="8"/>
        <v>0</v>
      </c>
      <c r="M30" s="81">
        <f t="shared" si="8"/>
        <v>0.11026200000000001</v>
      </c>
      <c r="N30" s="81">
        <f t="shared" si="8"/>
        <v>7.1810004870699842E-2</v>
      </c>
      <c r="O30" s="81">
        <f t="shared" si="8"/>
        <v>0</v>
      </c>
      <c r="P30" s="81">
        <f t="shared" si="8"/>
        <v>0</v>
      </c>
      <c r="Q30" s="81">
        <f t="shared" si="8"/>
        <v>2.5639647164904876E-2</v>
      </c>
      <c r="R30" s="81">
        <f t="shared" si="8"/>
        <v>0</v>
      </c>
      <c r="S30" s="81">
        <f t="shared" si="8"/>
        <v>0</v>
      </c>
      <c r="T30" s="1"/>
      <c r="U30" s="1"/>
      <c r="V30" s="1"/>
      <c r="W30" s="1"/>
      <c r="X30" s="1"/>
      <c r="Y30" s="1"/>
      <c r="Z30" s="1"/>
      <c r="AA30" s="1"/>
      <c r="AB30" s="1"/>
      <c r="AC30" s="1"/>
      <c r="AD30" s="1"/>
      <c r="AE30" s="1"/>
      <c r="AF30" s="1"/>
      <c r="AG30" s="1"/>
    </row>
    <row r="31" spans="1:33" x14ac:dyDescent="0.2">
      <c r="A31" s="59" t="str">
        <f t="shared" si="1"/>
        <v>L-FSK</v>
      </c>
      <c r="B31" s="81">
        <f t="shared" ref="B31:S31" si="9">B10/B$21</f>
        <v>7.5499999999999981E-4</v>
      </c>
      <c r="C31" s="81">
        <f t="shared" si="9"/>
        <v>1.083828148148148E-2</v>
      </c>
      <c r="D31" s="81">
        <f t="shared" si="9"/>
        <v>0.12027466666666667</v>
      </c>
      <c r="E31" s="81">
        <f t="shared" si="9"/>
        <v>0</v>
      </c>
      <c r="F31" s="81">
        <f t="shared" si="9"/>
        <v>0</v>
      </c>
      <c r="G31" s="81">
        <f t="shared" si="9"/>
        <v>0</v>
      </c>
      <c r="H31" s="81">
        <f t="shared" si="9"/>
        <v>0</v>
      </c>
      <c r="I31" s="81">
        <f t="shared" si="9"/>
        <v>0</v>
      </c>
      <c r="J31" s="81">
        <f t="shared" si="9"/>
        <v>0</v>
      </c>
      <c r="K31" s="81">
        <f t="shared" si="9"/>
        <v>0</v>
      </c>
      <c r="L31" s="81">
        <f t="shared" si="9"/>
        <v>0</v>
      </c>
      <c r="M31" s="81">
        <f t="shared" si="9"/>
        <v>1.4076000000000003E-2</v>
      </c>
      <c r="N31" s="81">
        <f t="shared" si="9"/>
        <v>2.5808381128912102E-2</v>
      </c>
      <c r="O31" s="81">
        <f t="shared" si="9"/>
        <v>0</v>
      </c>
      <c r="P31" s="81">
        <f t="shared" si="9"/>
        <v>0.11886907247012719</v>
      </c>
      <c r="Q31" s="81">
        <f t="shared" si="9"/>
        <v>2.5639647164904876E-2</v>
      </c>
      <c r="R31" s="81">
        <f t="shared" si="9"/>
        <v>0</v>
      </c>
      <c r="S31" s="81">
        <f t="shared" si="9"/>
        <v>0</v>
      </c>
      <c r="T31" s="1"/>
      <c r="U31" s="1"/>
      <c r="V31" s="1"/>
      <c r="W31" s="1"/>
      <c r="X31" s="1"/>
      <c r="Y31" s="1"/>
      <c r="Z31" s="1"/>
      <c r="AA31" s="1"/>
      <c r="AB31" s="1"/>
      <c r="AC31" s="1"/>
      <c r="AD31" s="1"/>
      <c r="AE31" s="1"/>
      <c r="AF31" s="1"/>
      <c r="AG31" s="1"/>
    </row>
    <row r="32" spans="1:33" x14ac:dyDescent="0.2">
      <c r="A32" s="59" t="str">
        <f t="shared" si="1"/>
        <v>K</v>
      </c>
      <c r="B32" s="81">
        <f t="shared" ref="B32:S32" si="10">B11/B$21</f>
        <v>0.24499999999999994</v>
      </c>
      <c r="C32" s="81">
        <f t="shared" si="10"/>
        <v>0.21289955555555554</v>
      </c>
      <c r="D32" s="81">
        <f t="shared" si="10"/>
        <v>0.18733333333333332</v>
      </c>
      <c r="E32" s="81">
        <f t="shared" si="10"/>
        <v>0.34649385675756672</v>
      </c>
      <c r="F32" s="81">
        <f t="shared" si="10"/>
        <v>0</v>
      </c>
      <c r="G32" s="81">
        <f t="shared" si="10"/>
        <v>0</v>
      </c>
      <c r="H32" s="81">
        <f t="shared" si="10"/>
        <v>0</v>
      </c>
      <c r="I32" s="81">
        <f t="shared" si="10"/>
        <v>0</v>
      </c>
      <c r="J32" s="81">
        <f t="shared" si="10"/>
        <v>0</v>
      </c>
      <c r="K32" s="81">
        <f t="shared" si="10"/>
        <v>0.15730337078651688</v>
      </c>
      <c r="L32" s="81">
        <f t="shared" si="10"/>
        <v>0.22543352601156069</v>
      </c>
      <c r="M32" s="81">
        <f t="shared" si="10"/>
        <v>0.21799999999999997</v>
      </c>
      <c r="N32" s="81">
        <f t="shared" si="10"/>
        <v>0.17521855848873066</v>
      </c>
      <c r="O32" s="81">
        <f t="shared" si="10"/>
        <v>0</v>
      </c>
      <c r="P32" s="81">
        <f t="shared" si="10"/>
        <v>0</v>
      </c>
      <c r="Q32" s="81">
        <f t="shared" si="10"/>
        <v>0</v>
      </c>
      <c r="R32" s="81">
        <f t="shared" si="10"/>
        <v>0</v>
      </c>
      <c r="S32" s="81">
        <f t="shared" si="10"/>
        <v>0</v>
      </c>
      <c r="T32" s="1"/>
      <c r="U32" s="1"/>
      <c r="V32" s="1"/>
      <c r="W32" s="1"/>
      <c r="X32" s="1"/>
      <c r="Y32" s="1"/>
      <c r="Z32" s="1"/>
      <c r="AA32" s="1"/>
      <c r="AB32" s="1"/>
      <c r="AC32" s="1"/>
      <c r="AD32" s="1"/>
      <c r="AE32" s="1"/>
      <c r="AF32" s="1"/>
      <c r="AG32" s="1"/>
    </row>
    <row r="33" spans="1:33" x14ac:dyDescent="0.2">
      <c r="A33" s="59" t="str">
        <f t="shared" si="1"/>
        <v>Poor</v>
      </c>
      <c r="B33" s="81">
        <f t="shared" ref="B33:S33" si="11">B12/B$21</f>
        <v>0</v>
      </c>
      <c r="C33" s="81">
        <f t="shared" si="11"/>
        <v>0</v>
      </c>
      <c r="D33" s="81">
        <f t="shared" si="11"/>
        <v>0</v>
      </c>
      <c r="E33" s="81">
        <f t="shared" si="11"/>
        <v>0</v>
      </c>
      <c r="F33" s="81">
        <f t="shared" si="11"/>
        <v>0.40123015305392767</v>
      </c>
      <c r="G33" s="81">
        <f t="shared" si="11"/>
        <v>0.53020189729110434</v>
      </c>
      <c r="H33" s="81">
        <f t="shared" si="11"/>
        <v>0.49414304819296639</v>
      </c>
      <c r="I33" s="81">
        <f t="shared" si="11"/>
        <v>0.45051194539249262</v>
      </c>
      <c r="J33" s="81">
        <f t="shared" si="11"/>
        <v>0.64622030237581107</v>
      </c>
      <c r="K33" s="81">
        <f t="shared" si="11"/>
        <v>0</v>
      </c>
      <c r="L33" s="81">
        <f t="shared" si="11"/>
        <v>0</v>
      </c>
      <c r="M33" s="81">
        <f t="shared" si="11"/>
        <v>0</v>
      </c>
      <c r="N33" s="81">
        <f t="shared" si="11"/>
        <v>0</v>
      </c>
      <c r="O33" s="81">
        <f t="shared" si="11"/>
        <v>0</v>
      </c>
      <c r="P33" s="81">
        <f t="shared" si="11"/>
        <v>0</v>
      </c>
      <c r="Q33" s="81">
        <f t="shared" si="11"/>
        <v>0</v>
      </c>
      <c r="R33" s="81">
        <f t="shared" si="11"/>
        <v>0</v>
      </c>
      <c r="S33" s="81">
        <f t="shared" si="11"/>
        <v>0.11687912073084106</v>
      </c>
      <c r="T33" s="1"/>
      <c r="U33" s="1"/>
      <c r="V33" s="1"/>
      <c r="W33" s="1"/>
      <c r="X33" s="1"/>
      <c r="Y33" s="1"/>
      <c r="Z33" s="1"/>
      <c r="AA33" s="1"/>
      <c r="AB33" s="1"/>
      <c r="AC33" s="1"/>
      <c r="AD33" s="1"/>
      <c r="AE33" s="1"/>
      <c r="AF33" s="1"/>
      <c r="AG33" s="1"/>
    </row>
    <row r="34" spans="1:33" x14ac:dyDescent="0.2">
      <c r="A34" s="59" t="str">
        <f t="shared" si="1"/>
        <v>Nonpoor</v>
      </c>
      <c r="B34" s="81">
        <f t="shared" ref="B34:S34" si="12">B13/B$21</f>
        <v>0</v>
      </c>
      <c r="C34" s="81">
        <f t="shared" si="12"/>
        <v>0</v>
      </c>
      <c r="D34" s="81">
        <f t="shared" si="12"/>
        <v>0</v>
      </c>
      <c r="E34" s="81">
        <f t="shared" si="12"/>
        <v>0</v>
      </c>
      <c r="F34" s="81">
        <f t="shared" si="12"/>
        <v>0.59876984694607238</v>
      </c>
      <c r="G34" s="81">
        <f t="shared" si="12"/>
        <v>0.46979810270889572</v>
      </c>
      <c r="H34" s="81">
        <f t="shared" si="12"/>
        <v>0.50585695180703349</v>
      </c>
      <c r="I34" s="81">
        <f t="shared" si="12"/>
        <v>0.54948805460750738</v>
      </c>
      <c r="J34" s="81">
        <f t="shared" si="12"/>
        <v>0.35377969762418898</v>
      </c>
      <c r="K34" s="81">
        <f t="shared" si="12"/>
        <v>0</v>
      </c>
      <c r="L34" s="81">
        <f t="shared" si="12"/>
        <v>0</v>
      </c>
      <c r="M34" s="81">
        <f t="shared" si="12"/>
        <v>0</v>
      </c>
      <c r="N34" s="81">
        <f t="shared" si="12"/>
        <v>0</v>
      </c>
      <c r="O34" s="81">
        <f t="shared" si="12"/>
        <v>0</v>
      </c>
      <c r="P34" s="81">
        <f t="shared" si="12"/>
        <v>0</v>
      </c>
      <c r="Q34" s="81">
        <f t="shared" si="12"/>
        <v>0</v>
      </c>
      <c r="R34" s="81">
        <f t="shared" si="12"/>
        <v>0</v>
      </c>
      <c r="S34" s="81">
        <f t="shared" si="12"/>
        <v>4.4888224751691935E-2</v>
      </c>
      <c r="T34" s="1"/>
      <c r="U34" s="1"/>
      <c r="V34" s="1"/>
      <c r="W34" s="1"/>
      <c r="X34" s="1"/>
      <c r="Y34" s="1"/>
      <c r="Z34" s="1"/>
      <c r="AA34" s="1"/>
      <c r="AB34" s="1"/>
      <c r="AC34" s="1"/>
      <c r="AD34" s="1"/>
      <c r="AE34" s="1"/>
      <c r="AF34" s="1"/>
      <c r="AG34" s="1"/>
    </row>
    <row r="35" spans="1:33" x14ac:dyDescent="0.2">
      <c r="A35" s="59" t="str">
        <f t="shared" si="1"/>
        <v>Restaurants</v>
      </c>
      <c r="B35" s="81">
        <f t="shared" ref="B35:S35" si="13">B14/B$21</f>
        <v>0</v>
      </c>
      <c r="C35" s="81">
        <f t="shared" si="13"/>
        <v>0</v>
      </c>
      <c r="D35" s="81">
        <f t="shared" si="13"/>
        <v>0</v>
      </c>
      <c r="E35" s="81">
        <f t="shared" si="13"/>
        <v>0</v>
      </c>
      <c r="F35" s="81">
        <f t="shared" si="13"/>
        <v>0</v>
      </c>
      <c r="G35" s="81">
        <f t="shared" si="13"/>
        <v>0</v>
      </c>
      <c r="H35" s="81">
        <f t="shared" si="13"/>
        <v>0</v>
      </c>
      <c r="I35" s="81">
        <f t="shared" si="13"/>
        <v>0</v>
      </c>
      <c r="J35" s="81">
        <f t="shared" si="13"/>
        <v>0</v>
      </c>
      <c r="K35" s="81">
        <f t="shared" si="13"/>
        <v>0</v>
      </c>
      <c r="L35" s="81">
        <f t="shared" si="13"/>
        <v>0</v>
      </c>
      <c r="M35" s="81">
        <f t="shared" si="13"/>
        <v>0</v>
      </c>
      <c r="N35" s="81">
        <f t="shared" si="13"/>
        <v>0</v>
      </c>
      <c r="O35" s="81">
        <f t="shared" si="13"/>
        <v>4.1157760097362987E-2</v>
      </c>
      <c r="P35" s="81">
        <f t="shared" si="13"/>
        <v>0</v>
      </c>
      <c r="Q35" s="81">
        <f t="shared" si="13"/>
        <v>0</v>
      </c>
      <c r="R35" s="81">
        <f t="shared" si="13"/>
        <v>0</v>
      </c>
      <c r="S35" s="81">
        <f t="shared" si="13"/>
        <v>0</v>
      </c>
      <c r="T35" s="1"/>
      <c r="U35" s="1"/>
      <c r="V35" s="1"/>
      <c r="W35" s="1"/>
      <c r="X35" s="1"/>
      <c r="Y35" s="1"/>
      <c r="Z35" s="1"/>
      <c r="AA35" s="1"/>
      <c r="AB35" s="1"/>
      <c r="AC35" s="1"/>
      <c r="AD35" s="1"/>
      <c r="AE35" s="1"/>
      <c r="AF35" s="1"/>
      <c r="AG35" s="1"/>
    </row>
    <row r="36" spans="1:33" x14ac:dyDescent="0.2">
      <c r="A36" s="59" t="str">
        <f t="shared" si="1"/>
        <v>Lodges</v>
      </c>
      <c r="B36" s="81">
        <f t="shared" ref="B36:S36" si="14">B15/B$21</f>
        <v>0</v>
      </c>
      <c r="C36" s="81">
        <f t="shared" si="14"/>
        <v>0</v>
      </c>
      <c r="D36" s="81">
        <f t="shared" si="14"/>
        <v>0</v>
      </c>
      <c r="E36" s="81">
        <f t="shared" si="14"/>
        <v>0</v>
      </c>
      <c r="F36" s="81">
        <f t="shared" si="14"/>
        <v>0</v>
      </c>
      <c r="G36" s="81">
        <f t="shared" si="14"/>
        <v>0</v>
      </c>
      <c r="H36" s="81">
        <f t="shared" si="14"/>
        <v>0</v>
      </c>
      <c r="I36" s="81">
        <f t="shared" si="14"/>
        <v>0</v>
      </c>
      <c r="J36" s="81">
        <f t="shared" si="14"/>
        <v>0</v>
      </c>
      <c r="K36" s="81">
        <f t="shared" si="14"/>
        <v>0</v>
      </c>
      <c r="L36" s="81">
        <f t="shared" si="14"/>
        <v>0</v>
      </c>
      <c r="M36" s="81">
        <f t="shared" si="14"/>
        <v>0</v>
      </c>
      <c r="N36" s="81">
        <f t="shared" si="14"/>
        <v>0</v>
      </c>
      <c r="O36" s="81">
        <f t="shared" si="14"/>
        <v>0.74057542647100982</v>
      </c>
      <c r="P36" s="81">
        <f t="shared" si="14"/>
        <v>0</v>
      </c>
      <c r="Q36" s="81">
        <f t="shared" si="14"/>
        <v>0</v>
      </c>
      <c r="R36" s="81">
        <f t="shared" si="14"/>
        <v>0</v>
      </c>
      <c r="S36" s="81">
        <f t="shared" si="14"/>
        <v>0</v>
      </c>
      <c r="T36" s="1"/>
      <c r="U36" s="1"/>
      <c r="V36" s="1"/>
      <c r="W36" s="1"/>
      <c r="X36" s="1"/>
      <c r="Y36" s="1"/>
      <c r="Z36" s="1"/>
      <c r="AA36" s="1"/>
      <c r="AB36" s="1"/>
      <c r="AC36" s="1"/>
      <c r="AD36" s="1"/>
      <c r="AE36" s="1"/>
      <c r="AF36" s="1"/>
      <c r="AG36" s="1"/>
    </row>
    <row r="37" spans="1:33" x14ac:dyDescent="0.2">
      <c r="A37" s="59" t="str">
        <f t="shared" si="1"/>
        <v>Tourists</v>
      </c>
      <c r="B37" s="81">
        <f t="shared" ref="B37:S37" si="15">B16/B$21</f>
        <v>0</v>
      </c>
      <c r="C37" s="81">
        <f t="shared" si="15"/>
        <v>0</v>
      </c>
      <c r="D37" s="81">
        <f t="shared" si="15"/>
        <v>0</v>
      </c>
      <c r="E37" s="81">
        <f t="shared" si="15"/>
        <v>0</v>
      </c>
      <c r="F37" s="81">
        <f t="shared" si="15"/>
        <v>0</v>
      </c>
      <c r="G37" s="81">
        <f t="shared" si="15"/>
        <v>0</v>
      </c>
      <c r="H37" s="81">
        <f t="shared" si="15"/>
        <v>0</v>
      </c>
      <c r="I37" s="81">
        <f t="shared" si="15"/>
        <v>0</v>
      </c>
      <c r="J37" s="81">
        <f t="shared" si="15"/>
        <v>0</v>
      </c>
      <c r="K37" s="81">
        <f t="shared" si="15"/>
        <v>0</v>
      </c>
      <c r="L37" s="81">
        <f t="shared" si="15"/>
        <v>0</v>
      </c>
      <c r="M37" s="81">
        <f t="shared" si="15"/>
        <v>0</v>
      </c>
      <c r="N37" s="81">
        <f t="shared" si="15"/>
        <v>0</v>
      </c>
      <c r="O37" s="81">
        <f t="shared" si="15"/>
        <v>0</v>
      </c>
      <c r="P37" s="81">
        <f t="shared" si="15"/>
        <v>0</v>
      </c>
      <c r="Q37" s="81">
        <f t="shared" si="15"/>
        <v>0</v>
      </c>
      <c r="R37" s="81">
        <f t="shared" si="15"/>
        <v>0</v>
      </c>
      <c r="S37" s="81">
        <f t="shared" si="15"/>
        <v>0.83823265451746698</v>
      </c>
      <c r="T37" s="1"/>
      <c r="U37" s="1"/>
      <c r="V37" s="1"/>
      <c r="W37" s="1"/>
      <c r="X37" s="1"/>
      <c r="Y37" s="1"/>
      <c r="Z37" s="1"/>
      <c r="AA37" s="1"/>
      <c r="AB37" s="1"/>
      <c r="AC37" s="1"/>
      <c r="AD37" s="1"/>
      <c r="AE37" s="1"/>
      <c r="AF37" s="1"/>
      <c r="AG37" s="1"/>
    </row>
    <row r="38" spans="1:33" x14ac:dyDescent="0.2">
      <c r="A38" s="59" t="str">
        <f t="shared" si="1"/>
        <v>PA</v>
      </c>
      <c r="B38" s="81">
        <f t="shared" ref="B38:S38" si="16">B17/B$21</f>
        <v>0</v>
      </c>
      <c r="C38" s="81">
        <f t="shared" si="16"/>
        <v>0</v>
      </c>
      <c r="D38" s="81">
        <f t="shared" si="16"/>
        <v>0</v>
      </c>
      <c r="E38" s="81">
        <f t="shared" si="16"/>
        <v>0</v>
      </c>
      <c r="F38" s="81">
        <f t="shared" si="16"/>
        <v>0</v>
      </c>
      <c r="G38" s="81">
        <f t="shared" si="16"/>
        <v>0</v>
      </c>
      <c r="H38" s="81">
        <f t="shared" si="16"/>
        <v>0</v>
      </c>
      <c r="I38" s="81">
        <f t="shared" si="16"/>
        <v>0</v>
      </c>
      <c r="J38" s="81">
        <f t="shared" si="16"/>
        <v>0</v>
      </c>
      <c r="K38" s="81">
        <f t="shared" si="16"/>
        <v>0</v>
      </c>
      <c r="L38" s="81">
        <f t="shared" si="16"/>
        <v>0</v>
      </c>
      <c r="M38" s="81">
        <f t="shared" si="16"/>
        <v>0</v>
      </c>
      <c r="N38" s="81">
        <f t="shared" si="16"/>
        <v>0</v>
      </c>
      <c r="O38" s="81">
        <f t="shared" si="16"/>
        <v>2.2585777463105302E-2</v>
      </c>
      <c r="P38" s="81">
        <f t="shared" si="16"/>
        <v>0</v>
      </c>
      <c r="Q38" s="81">
        <f t="shared" si="16"/>
        <v>0</v>
      </c>
      <c r="R38" s="81">
        <f t="shared" si="16"/>
        <v>0.25284748098739745</v>
      </c>
      <c r="S38" s="81">
        <f t="shared" si="16"/>
        <v>0</v>
      </c>
      <c r="T38" s="1"/>
      <c r="U38" s="1"/>
      <c r="V38" s="1"/>
      <c r="W38" s="1"/>
      <c r="X38" s="1"/>
      <c r="Y38" s="1"/>
      <c r="Z38" s="1"/>
      <c r="AA38" s="1"/>
      <c r="AB38" s="1"/>
      <c r="AC38" s="1"/>
      <c r="AD38" s="1"/>
      <c r="AE38" s="1"/>
      <c r="AF38" s="1"/>
      <c r="AG38" s="1"/>
    </row>
    <row r="39" spans="1:33" x14ac:dyDescent="0.2">
      <c r="A39" s="59" t="str">
        <f t="shared" si="1"/>
        <v>ComRevSh</v>
      </c>
      <c r="B39" s="81">
        <f t="shared" ref="B39:S39" si="17">B18/B$21</f>
        <v>0</v>
      </c>
      <c r="C39" s="81">
        <f t="shared" si="17"/>
        <v>0</v>
      </c>
      <c r="D39" s="81">
        <f t="shared" si="17"/>
        <v>0</v>
      </c>
      <c r="E39" s="81">
        <f t="shared" si="17"/>
        <v>0</v>
      </c>
      <c r="F39" s="81">
        <f t="shared" si="17"/>
        <v>0</v>
      </c>
      <c r="G39" s="81">
        <f t="shared" si="17"/>
        <v>0</v>
      </c>
      <c r="H39" s="81">
        <f t="shared" si="17"/>
        <v>0</v>
      </c>
      <c r="I39" s="81">
        <f t="shared" si="17"/>
        <v>0</v>
      </c>
      <c r="J39" s="81">
        <f t="shared" si="17"/>
        <v>0</v>
      </c>
      <c r="K39" s="81">
        <f t="shared" si="17"/>
        <v>0</v>
      </c>
      <c r="L39" s="81">
        <f t="shared" si="17"/>
        <v>0</v>
      </c>
      <c r="M39" s="81">
        <f t="shared" si="17"/>
        <v>0</v>
      </c>
      <c r="N39" s="81">
        <f t="shared" si="17"/>
        <v>0</v>
      </c>
      <c r="O39" s="81">
        <f t="shared" si="17"/>
        <v>0</v>
      </c>
      <c r="P39" s="81">
        <f t="shared" si="17"/>
        <v>7.6377970951198734E-2</v>
      </c>
      <c r="Q39" s="81">
        <f t="shared" si="17"/>
        <v>0</v>
      </c>
      <c r="R39" s="81">
        <f t="shared" si="17"/>
        <v>0</v>
      </c>
      <c r="S39" s="81">
        <f t="shared" si="17"/>
        <v>0</v>
      </c>
      <c r="T39" s="1"/>
      <c r="U39" s="1"/>
      <c r="V39" s="1"/>
      <c r="W39" s="1"/>
      <c r="X39" s="1"/>
      <c r="Y39" s="1"/>
      <c r="Z39" s="1"/>
      <c r="AA39" s="1"/>
      <c r="AB39" s="1"/>
      <c r="AC39" s="1"/>
      <c r="AD39" s="1"/>
      <c r="AE39" s="1"/>
      <c r="AF39" s="1"/>
      <c r="AG39" s="1"/>
    </row>
    <row r="40" spans="1:33" x14ac:dyDescent="0.2">
      <c r="A40" s="59" t="str">
        <f t="shared" si="1"/>
        <v>G</v>
      </c>
      <c r="B40" s="81">
        <f t="shared" ref="B40:S40" si="18">B19/B$21</f>
        <v>5.284999999999998E-3</v>
      </c>
      <c r="C40" s="81">
        <f t="shared" si="18"/>
        <v>1.767111111111111E-2</v>
      </c>
      <c r="D40" s="81">
        <f t="shared" si="18"/>
        <v>2.8172444444444437E-2</v>
      </c>
      <c r="E40" s="81">
        <f t="shared" si="18"/>
        <v>0</v>
      </c>
      <c r="F40" s="81">
        <f t="shared" si="18"/>
        <v>0</v>
      </c>
      <c r="G40" s="81">
        <f t="shared" si="18"/>
        <v>0</v>
      </c>
      <c r="H40" s="81">
        <f t="shared" si="18"/>
        <v>0</v>
      </c>
      <c r="I40" s="81">
        <f t="shared" si="18"/>
        <v>0</v>
      </c>
      <c r="J40" s="81">
        <f t="shared" si="18"/>
        <v>0</v>
      </c>
      <c r="K40" s="81">
        <f t="shared" si="18"/>
        <v>0</v>
      </c>
      <c r="L40" s="81">
        <f t="shared" si="18"/>
        <v>0</v>
      </c>
      <c r="M40" s="81">
        <f t="shared" si="18"/>
        <v>1.2512000000000004E-2</v>
      </c>
      <c r="N40" s="81">
        <f t="shared" si="18"/>
        <v>1.7051460733874989E-2</v>
      </c>
      <c r="O40" s="81">
        <f t="shared" si="18"/>
        <v>0</v>
      </c>
      <c r="P40" s="81">
        <f t="shared" si="18"/>
        <v>0</v>
      </c>
      <c r="Q40" s="81">
        <f t="shared" si="18"/>
        <v>0</v>
      </c>
      <c r="R40" s="81">
        <f t="shared" si="18"/>
        <v>0</v>
      </c>
      <c r="S40" s="81">
        <f t="shared" si="18"/>
        <v>0</v>
      </c>
      <c r="T40" s="1"/>
      <c r="U40" s="1"/>
      <c r="V40" s="1"/>
      <c r="W40" s="1"/>
      <c r="X40" s="1"/>
      <c r="Y40" s="1"/>
      <c r="Z40" s="1"/>
      <c r="AA40" s="1"/>
      <c r="AB40" s="1"/>
      <c r="AC40" s="1"/>
      <c r="AD40" s="1"/>
      <c r="AE40" s="1"/>
      <c r="AF40" s="1"/>
      <c r="AG40" s="1"/>
    </row>
    <row r="41" spans="1:33" x14ac:dyDescent="0.2">
      <c r="A41" s="59" t="str">
        <f t="shared" si="1"/>
        <v>ROW</v>
      </c>
      <c r="B41" s="81">
        <f t="shared" ref="B41:S41" si="19">B20/B$21</f>
        <v>6.341999999999999E-2</v>
      </c>
      <c r="C41" s="81">
        <f t="shared" si="19"/>
        <v>0.31304343703703708</v>
      </c>
      <c r="D41" s="81">
        <f t="shared" si="19"/>
        <v>0.23079733333333333</v>
      </c>
      <c r="E41" s="81">
        <f t="shared" si="19"/>
        <v>3.4611926880431521E-2</v>
      </c>
      <c r="F41" s="81">
        <f t="shared" si="19"/>
        <v>0</v>
      </c>
      <c r="G41" s="81">
        <f t="shared" si="19"/>
        <v>0</v>
      </c>
      <c r="H41" s="81">
        <f t="shared" si="19"/>
        <v>0</v>
      </c>
      <c r="I41" s="81">
        <f t="shared" si="19"/>
        <v>0</v>
      </c>
      <c r="J41" s="81">
        <f t="shared" si="19"/>
        <v>0</v>
      </c>
      <c r="K41" s="81">
        <f t="shared" si="19"/>
        <v>2.8089887640449441E-2</v>
      </c>
      <c r="L41" s="81">
        <f t="shared" si="19"/>
        <v>2.8901734104046242E-2</v>
      </c>
      <c r="M41" s="81">
        <f t="shared" si="19"/>
        <v>0.15952800000000003</v>
      </c>
      <c r="N41" s="81">
        <f t="shared" si="19"/>
        <v>0.28198817952776833</v>
      </c>
      <c r="O41" s="81">
        <f t="shared" si="19"/>
        <v>0</v>
      </c>
      <c r="P41" s="81">
        <f t="shared" si="19"/>
        <v>4.7673277220996187E-2</v>
      </c>
      <c r="Q41" s="81">
        <f t="shared" si="19"/>
        <v>5.3760568709324012E-5</v>
      </c>
      <c r="R41" s="81">
        <f t="shared" si="19"/>
        <v>0.74715251901260249</v>
      </c>
      <c r="S41" s="81">
        <f t="shared" si="19"/>
        <v>0</v>
      </c>
      <c r="T41" s="1"/>
      <c r="U41" s="1"/>
      <c r="V41" s="1"/>
      <c r="W41" s="1"/>
      <c r="X41" s="1"/>
      <c r="Y41" s="1"/>
      <c r="Z41" s="1"/>
      <c r="AA41" s="1"/>
      <c r="AB41" s="1"/>
      <c r="AC41" s="1"/>
      <c r="AD41" s="1"/>
      <c r="AE41" s="1"/>
      <c r="AF41" s="1"/>
      <c r="AG41" s="1"/>
    </row>
    <row r="42" spans="1:33" x14ac:dyDescent="0.2">
      <c r="A42" s="59" t="s">
        <v>334</v>
      </c>
      <c r="B42" s="81">
        <f t="shared" ref="B42:S42" si="20">SUM(B24:B41)</f>
        <v>0.98187999999999986</v>
      </c>
      <c r="C42" s="81">
        <f t="shared" si="20"/>
        <v>0.96920177777777772</v>
      </c>
      <c r="D42" s="81">
        <f t="shared" si="20"/>
        <v>0.97507822222222218</v>
      </c>
      <c r="E42" s="81">
        <f t="shared" si="20"/>
        <v>0.99011087803416253</v>
      </c>
      <c r="F42" s="81">
        <f t="shared" si="20"/>
        <v>1</v>
      </c>
      <c r="G42" s="81">
        <f t="shared" si="20"/>
        <v>1</v>
      </c>
      <c r="H42" s="81">
        <f t="shared" si="20"/>
        <v>0.99999999999999989</v>
      </c>
      <c r="I42" s="81">
        <f t="shared" si="20"/>
        <v>1</v>
      </c>
      <c r="J42" s="81">
        <f t="shared" si="20"/>
        <v>1</v>
      </c>
      <c r="K42" s="81">
        <f t="shared" si="20"/>
        <v>1</v>
      </c>
      <c r="L42" s="81">
        <f t="shared" si="20"/>
        <v>1</v>
      </c>
      <c r="M42" s="81">
        <f t="shared" si="20"/>
        <v>0.96950199999999997</v>
      </c>
      <c r="N42" s="81">
        <f t="shared" si="20"/>
        <v>0.9464537019462268</v>
      </c>
      <c r="O42" s="81">
        <f t="shared" si="20"/>
        <v>1</v>
      </c>
      <c r="P42" s="81">
        <f t="shared" si="20"/>
        <v>0.99999999999999989</v>
      </c>
      <c r="Q42" s="81">
        <f t="shared" si="20"/>
        <v>0.99999999999999956</v>
      </c>
      <c r="R42" s="81">
        <f t="shared" si="20"/>
        <v>1</v>
      </c>
      <c r="S42" s="81">
        <f t="shared" si="20"/>
        <v>1</v>
      </c>
      <c r="T42" s="1"/>
      <c r="U42" s="1"/>
      <c r="V42" s="1"/>
      <c r="W42" s="1"/>
      <c r="X42" s="1"/>
      <c r="Y42" s="1"/>
      <c r="Z42" s="1"/>
      <c r="AA42" s="1"/>
      <c r="AB42" s="1"/>
      <c r="AC42" s="1"/>
      <c r="AD42" s="1"/>
      <c r="AE42" s="1"/>
      <c r="AF42" s="1"/>
      <c r="AG42" s="1"/>
    </row>
    <row r="43" spans="1:33" x14ac:dyDescent="0.2">
      <c r="A43" s="1"/>
      <c r="B43" s="1"/>
      <c r="C43" s="1"/>
      <c r="D43" s="1"/>
      <c r="E43" s="1"/>
      <c r="F43" s="1"/>
      <c r="G43" s="1"/>
      <c r="H43" s="1"/>
      <c r="I43" s="1"/>
      <c r="J43" s="1"/>
      <c r="K43" s="1"/>
      <c r="L43" s="1"/>
      <c r="M43" s="1"/>
      <c r="N43" s="1"/>
      <c r="O43" s="1"/>
      <c r="P43" s="1"/>
      <c r="Q43" s="1"/>
      <c r="R43" s="1"/>
      <c r="S43" s="1"/>
      <c r="T43" s="1"/>
      <c r="U43" s="1"/>
      <c r="V43" s="1"/>
      <c r="W43" s="1"/>
      <c r="X43" s="1"/>
      <c r="Y43" s="1"/>
      <c r="Z43" s="1"/>
      <c r="AA43" s="1"/>
      <c r="AB43" s="1"/>
      <c r="AC43" s="1"/>
      <c r="AD43" s="1"/>
      <c r="AE43" s="1"/>
      <c r="AF43" s="1"/>
      <c r="AG43" s="1"/>
    </row>
    <row r="44" spans="1:33" x14ac:dyDescent="0.2">
      <c r="A44" s="59">
        <f t="shared" ref="A44:Q44" si="21">A23</f>
        <v>0</v>
      </c>
      <c r="B44" s="59" t="str">
        <f t="shared" si="21"/>
        <v>Ag</v>
      </c>
      <c r="C44" s="59" t="str">
        <f t="shared" si="21"/>
        <v>Tourism</v>
      </c>
      <c r="D44" s="59" t="str">
        <f t="shared" si="21"/>
        <v>Nag</v>
      </c>
      <c r="E44" s="59" t="str">
        <f t="shared" si="21"/>
        <v>NatRes</v>
      </c>
      <c r="F44" s="59" t="str">
        <f t="shared" si="21"/>
        <v>L-MUSK</v>
      </c>
      <c r="G44" s="59" t="str">
        <f t="shared" si="21"/>
        <v>L-FUSK</v>
      </c>
      <c r="H44" s="59" t="str">
        <f t="shared" si="21"/>
        <v>L-MSK</v>
      </c>
      <c r="I44" s="59" t="str">
        <f t="shared" si="21"/>
        <v>L-FSK</v>
      </c>
      <c r="J44" s="59" t="str">
        <f t="shared" si="21"/>
        <v>K</v>
      </c>
      <c r="K44" s="59" t="str">
        <f t="shared" si="21"/>
        <v>Poor</v>
      </c>
      <c r="L44" s="59" t="str">
        <f t="shared" si="21"/>
        <v>Nonpoor</v>
      </c>
      <c r="M44" s="59" t="str">
        <f t="shared" si="21"/>
        <v>Restaurants</v>
      </c>
      <c r="N44" s="59" t="str">
        <f t="shared" si="21"/>
        <v>Lodges</v>
      </c>
      <c r="O44" s="59" t="str">
        <f t="shared" si="21"/>
        <v>Tourists</v>
      </c>
      <c r="P44" s="59" t="str">
        <f t="shared" si="21"/>
        <v>PA</v>
      </c>
      <c r="Q44" s="59" t="str">
        <f t="shared" si="21"/>
        <v>CRS</v>
      </c>
      <c r="R44" s="59"/>
      <c r="S44" s="1"/>
      <c r="T44" s="1"/>
      <c r="U44" s="1"/>
      <c r="V44" s="1"/>
      <c r="W44" s="1"/>
      <c r="X44" s="1"/>
      <c r="Y44" s="1"/>
      <c r="Z44" s="1"/>
      <c r="AA44" s="1"/>
      <c r="AB44" s="1"/>
      <c r="AC44" s="1"/>
      <c r="AD44" s="1"/>
      <c r="AE44" s="1"/>
      <c r="AF44" s="1"/>
      <c r="AG44" s="1"/>
    </row>
    <row r="45" spans="1:33" x14ac:dyDescent="0.2">
      <c r="A45" s="59" t="str">
        <f t="shared" ref="A45:A60" si="22">A24</f>
        <v>Ag</v>
      </c>
      <c r="B45" s="81">
        <v>1</v>
      </c>
      <c r="C45" s="81">
        <v>0</v>
      </c>
      <c r="D45" s="81">
        <v>0</v>
      </c>
      <c r="E45" s="81">
        <v>0</v>
      </c>
      <c r="F45" s="81">
        <v>0</v>
      </c>
      <c r="G45" s="81">
        <v>0</v>
      </c>
      <c r="H45" s="81">
        <v>0</v>
      </c>
      <c r="I45" s="81">
        <v>0</v>
      </c>
      <c r="J45" s="81">
        <v>0</v>
      </c>
      <c r="K45" s="81">
        <v>0</v>
      </c>
      <c r="L45" s="81">
        <v>0</v>
      </c>
      <c r="M45" s="81">
        <v>0</v>
      </c>
      <c r="N45" s="81">
        <v>0</v>
      </c>
      <c r="O45" s="81">
        <v>0</v>
      </c>
      <c r="P45" s="81">
        <v>0</v>
      </c>
      <c r="Q45" s="81">
        <v>0</v>
      </c>
      <c r="R45" s="81"/>
      <c r="S45" s="82"/>
      <c r="T45" s="1"/>
      <c r="U45" s="1"/>
      <c r="V45" s="1"/>
      <c r="W45" s="1"/>
      <c r="X45" s="1"/>
      <c r="Y45" s="1"/>
      <c r="Z45" s="1"/>
      <c r="AA45" s="1"/>
      <c r="AB45" s="1"/>
      <c r="AC45" s="1"/>
      <c r="AD45" s="1"/>
      <c r="AE45" s="1"/>
      <c r="AF45" s="1"/>
      <c r="AG45" s="1"/>
    </row>
    <row r="46" spans="1:33" x14ac:dyDescent="0.2">
      <c r="A46" s="59" t="str">
        <f t="shared" si="22"/>
        <v>Tourism</v>
      </c>
      <c r="B46" s="81">
        <v>0</v>
      </c>
      <c r="C46" s="81">
        <v>1</v>
      </c>
      <c r="D46" s="81">
        <v>0</v>
      </c>
      <c r="E46" s="81">
        <v>0</v>
      </c>
      <c r="F46" s="81">
        <v>0</v>
      </c>
      <c r="G46" s="81">
        <v>0</v>
      </c>
      <c r="H46" s="81">
        <v>0</v>
      </c>
      <c r="I46" s="81">
        <v>0</v>
      </c>
      <c r="J46" s="81">
        <v>0</v>
      </c>
      <c r="K46" s="81">
        <v>0</v>
      </c>
      <c r="L46" s="81">
        <v>0</v>
      </c>
      <c r="M46" s="81">
        <v>0</v>
      </c>
      <c r="N46" s="81">
        <v>0</v>
      </c>
      <c r="O46" s="81">
        <v>0</v>
      </c>
      <c r="P46" s="81">
        <v>0</v>
      </c>
      <c r="Q46" s="81">
        <v>0</v>
      </c>
      <c r="R46" s="81"/>
      <c r="S46" s="82"/>
      <c r="T46" s="1"/>
      <c r="U46" s="1"/>
      <c r="V46" s="1"/>
      <c r="W46" s="1"/>
      <c r="X46" s="1"/>
      <c r="Y46" s="1"/>
      <c r="Z46" s="1"/>
      <c r="AA46" s="1"/>
      <c r="AB46" s="1"/>
      <c r="AC46" s="1"/>
      <c r="AD46" s="1"/>
      <c r="AE46" s="1"/>
      <c r="AF46" s="1"/>
      <c r="AG46" s="1"/>
    </row>
    <row r="47" spans="1:33" x14ac:dyDescent="0.2">
      <c r="A47" s="59" t="str">
        <f t="shared" si="22"/>
        <v>Nag</v>
      </c>
      <c r="B47" s="81">
        <v>0</v>
      </c>
      <c r="C47" s="81">
        <v>0</v>
      </c>
      <c r="D47" s="81">
        <v>1</v>
      </c>
      <c r="E47" s="81">
        <v>0</v>
      </c>
      <c r="F47" s="81">
        <v>0</v>
      </c>
      <c r="G47" s="81">
        <v>0</v>
      </c>
      <c r="H47" s="81">
        <v>0</v>
      </c>
      <c r="I47" s="81">
        <v>0</v>
      </c>
      <c r="J47" s="81">
        <v>0</v>
      </c>
      <c r="K47" s="81">
        <v>0</v>
      </c>
      <c r="L47" s="81">
        <v>0</v>
      </c>
      <c r="M47" s="81">
        <v>0</v>
      </c>
      <c r="N47" s="81">
        <v>0</v>
      </c>
      <c r="O47" s="81">
        <v>0</v>
      </c>
      <c r="P47" s="81">
        <v>0</v>
      </c>
      <c r="Q47" s="81">
        <v>0</v>
      </c>
      <c r="R47" s="81"/>
      <c r="S47" s="82"/>
      <c r="T47" s="82"/>
      <c r="U47" s="1"/>
      <c r="V47" s="1"/>
      <c r="W47" s="1"/>
      <c r="X47" s="1"/>
      <c r="Y47" s="1"/>
      <c r="Z47" s="1"/>
      <c r="AA47" s="1"/>
      <c r="AB47" s="1"/>
      <c r="AC47" s="1"/>
      <c r="AD47" s="1"/>
      <c r="AE47" s="1"/>
      <c r="AF47" s="1"/>
      <c r="AG47" s="1"/>
    </row>
    <row r="48" spans="1:33" x14ac:dyDescent="0.2">
      <c r="A48" s="59" t="str">
        <f t="shared" si="22"/>
        <v>NatRes</v>
      </c>
      <c r="B48" s="81">
        <v>0</v>
      </c>
      <c r="C48" s="81">
        <v>0</v>
      </c>
      <c r="D48" s="81">
        <v>0</v>
      </c>
      <c r="E48" s="81">
        <v>1</v>
      </c>
      <c r="F48" s="81">
        <v>0</v>
      </c>
      <c r="G48" s="81">
        <v>0</v>
      </c>
      <c r="H48" s="81">
        <v>0</v>
      </c>
      <c r="I48" s="81">
        <v>0</v>
      </c>
      <c r="J48" s="81">
        <v>0</v>
      </c>
      <c r="K48" s="81">
        <v>0</v>
      </c>
      <c r="L48" s="81">
        <v>0</v>
      </c>
      <c r="M48" s="81">
        <v>0</v>
      </c>
      <c r="N48" s="81">
        <v>0</v>
      </c>
      <c r="O48" s="81">
        <v>0</v>
      </c>
      <c r="P48" s="81">
        <v>0</v>
      </c>
      <c r="Q48" s="81">
        <v>0</v>
      </c>
      <c r="R48" s="81"/>
      <c r="S48" s="82"/>
      <c r="T48" s="1"/>
      <c r="U48" s="1"/>
      <c r="V48" s="1"/>
      <c r="W48" s="1"/>
      <c r="X48" s="1"/>
      <c r="Y48" s="1"/>
      <c r="Z48" s="1"/>
      <c r="AA48" s="1"/>
      <c r="AB48" s="1"/>
      <c r="AC48" s="1"/>
      <c r="AD48" s="1"/>
      <c r="AE48" s="1"/>
      <c r="AF48" s="1"/>
      <c r="AG48" s="1"/>
    </row>
    <row r="49" spans="1:33" x14ac:dyDescent="0.2">
      <c r="A49" s="59" t="str">
        <f t="shared" si="22"/>
        <v>L-MUSK</v>
      </c>
      <c r="B49" s="81">
        <v>0</v>
      </c>
      <c r="C49" s="81">
        <v>0</v>
      </c>
      <c r="D49" s="81">
        <v>0</v>
      </c>
      <c r="E49" s="81">
        <v>0</v>
      </c>
      <c r="F49" s="81">
        <v>1</v>
      </c>
      <c r="G49" s="81">
        <v>0</v>
      </c>
      <c r="H49" s="81">
        <v>0</v>
      </c>
      <c r="I49" s="81">
        <v>0</v>
      </c>
      <c r="J49" s="81">
        <v>0</v>
      </c>
      <c r="K49" s="81">
        <v>0</v>
      </c>
      <c r="L49" s="81">
        <v>0</v>
      </c>
      <c r="M49" s="81">
        <v>0</v>
      </c>
      <c r="N49" s="81">
        <v>0</v>
      </c>
      <c r="O49" s="81">
        <v>0</v>
      </c>
      <c r="P49" s="81">
        <v>0</v>
      </c>
      <c r="Q49" s="81">
        <v>0</v>
      </c>
      <c r="R49" s="81"/>
      <c r="S49" s="82"/>
      <c r="T49" s="1"/>
      <c r="U49" s="1"/>
      <c r="V49" s="1"/>
      <c r="W49" s="1"/>
      <c r="X49" s="1"/>
      <c r="Y49" s="1"/>
      <c r="Z49" s="1"/>
      <c r="AA49" s="1"/>
      <c r="AB49" s="1"/>
      <c r="AC49" s="1"/>
      <c r="AD49" s="1"/>
      <c r="AE49" s="1"/>
      <c r="AF49" s="1"/>
      <c r="AG49" s="1"/>
    </row>
    <row r="50" spans="1:33" x14ac:dyDescent="0.2">
      <c r="A50" s="59" t="str">
        <f t="shared" si="22"/>
        <v>L-MSK</v>
      </c>
      <c r="B50" s="81">
        <v>0</v>
      </c>
      <c r="C50" s="81">
        <v>0</v>
      </c>
      <c r="D50" s="81">
        <v>0</v>
      </c>
      <c r="E50" s="81">
        <v>0</v>
      </c>
      <c r="F50" s="81">
        <v>0</v>
      </c>
      <c r="G50" s="81">
        <v>1</v>
      </c>
      <c r="H50" s="81">
        <v>0</v>
      </c>
      <c r="I50" s="81">
        <v>0</v>
      </c>
      <c r="J50" s="81">
        <v>0</v>
      </c>
      <c r="K50" s="81">
        <v>0</v>
      </c>
      <c r="L50" s="81">
        <v>0</v>
      </c>
      <c r="M50" s="81">
        <v>0</v>
      </c>
      <c r="N50" s="81">
        <v>0</v>
      </c>
      <c r="O50" s="81">
        <v>0</v>
      </c>
      <c r="P50" s="81">
        <v>0</v>
      </c>
      <c r="Q50" s="81">
        <v>0</v>
      </c>
      <c r="R50" s="81"/>
      <c r="S50" s="82"/>
      <c r="T50" s="1"/>
      <c r="U50" s="1"/>
      <c r="V50" s="1"/>
      <c r="W50" s="1"/>
      <c r="X50" s="1"/>
      <c r="Y50" s="1"/>
      <c r="Z50" s="1"/>
      <c r="AA50" s="1"/>
      <c r="AB50" s="1"/>
      <c r="AC50" s="1"/>
      <c r="AD50" s="1"/>
      <c r="AE50" s="1"/>
      <c r="AF50" s="1"/>
      <c r="AG50" s="1"/>
    </row>
    <row r="51" spans="1:33" x14ac:dyDescent="0.2">
      <c r="A51" s="59" t="str">
        <f t="shared" si="22"/>
        <v>L-FUSK</v>
      </c>
      <c r="B51" s="81">
        <v>0</v>
      </c>
      <c r="C51" s="81">
        <v>0</v>
      </c>
      <c r="D51" s="81">
        <v>0</v>
      </c>
      <c r="E51" s="81">
        <v>0</v>
      </c>
      <c r="F51" s="81">
        <v>0</v>
      </c>
      <c r="G51" s="81">
        <v>0</v>
      </c>
      <c r="H51" s="81">
        <v>1</v>
      </c>
      <c r="I51" s="81">
        <v>0</v>
      </c>
      <c r="J51" s="81">
        <v>0</v>
      </c>
      <c r="K51" s="81">
        <v>0</v>
      </c>
      <c r="L51" s="81">
        <v>0</v>
      </c>
      <c r="M51" s="81">
        <v>0</v>
      </c>
      <c r="N51" s="81">
        <v>0</v>
      </c>
      <c r="O51" s="81">
        <v>0</v>
      </c>
      <c r="P51" s="81">
        <v>0</v>
      </c>
      <c r="Q51" s="81">
        <v>0</v>
      </c>
      <c r="R51" s="81"/>
      <c r="S51" s="82"/>
      <c r="T51" s="1"/>
      <c r="U51" s="1"/>
      <c r="V51" s="1"/>
      <c r="W51" s="1"/>
      <c r="X51" s="1"/>
      <c r="Y51" s="1"/>
      <c r="Z51" s="1"/>
      <c r="AA51" s="1"/>
      <c r="AB51" s="1"/>
      <c r="AC51" s="1"/>
      <c r="AD51" s="1"/>
      <c r="AE51" s="1"/>
      <c r="AF51" s="1"/>
      <c r="AG51" s="1"/>
    </row>
    <row r="52" spans="1:33" x14ac:dyDescent="0.2">
      <c r="A52" s="59" t="str">
        <f t="shared" si="22"/>
        <v>L-FSK</v>
      </c>
      <c r="B52" s="81">
        <v>0</v>
      </c>
      <c r="C52" s="81">
        <v>0</v>
      </c>
      <c r="D52" s="81">
        <v>0</v>
      </c>
      <c r="E52" s="81">
        <v>0</v>
      </c>
      <c r="F52" s="81">
        <v>0</v>
      </c>
      <c r="G52" s="81">
        <v>0</v>
      </c>
      <c r="H52" s="81">
        <v>0</v>
      </c>
      <c r="I52" s="81">
        <v>1</v>
      </c>
      <c r="J52" s="81">
        <v>0</v>
      </c>
      <c r="K52" s="81">
        <v>0</v>
      </c>
      <c r="L52" s="81">
        <v>0</v>
      </c>
      <c r="M52" s="81">
        <v>0</v>
      </c>
      <c r="N52" s="81">
        <v>0</v>
      </c>
      <c r="O52" s="81">
        <v>0</v>
      </c>
      <c r="P52" s="81">
        <v>0</v>
      </c>
      <c r="Q52" s="81">
        <v>0</v>
      </c>
      <c r="R52" s="81"/>
      <c r="S52" s="82"/>
      <c r="T52" s="1"/>
      <c r="U52" s="1"/>
      <c r="V52" s="1"/>
      <c r="W52" s="1"/>
      <c r="X52" s="1"/>
      <c r="Y52" s="1"/>
      <c r="Z52" s="1"/>
      <c r="AA52" s="1"/>
      <c r="AB52" s="1"/>
      <c r="AC52" s="1"/>
      <c r="AD52" s="1"/>
      <c r="AE52" s="1"/>
      <c r="AF52" s="1"/>
      <c r="AG52" s="1"/>
    </row>
    <row r="53" spans="1:33" x14ac:dyDescent="0.2">
      <c r="A53" s="59" t="str">
        <f t="shared" si="22"/>
        <v>K</v>
      </c>
      <c r="B53" s="81">
        <v>0</v>
      </c>
      <c r="C53" s="81">
        <v>0</v>
      </c>
      <c r="D53" s="81">
        <v>0</v>
      </c>
      <c r="E53" s="81">
        <v>0</v>
      </c>
      <c r="F53" s="81">
        <v>0</v>
      </c>
      <c r="G53" s="81">
        <v>0</v>
      </c>
      <c r="H53" s="81">
        <v>0</v>
      </c>
      <c r="I53" s="81">
        <v>0</v>
      </c>
      <c r="J53" s="81">
        <v>1</v>
      </c>
      <c r="K53" s="81">
        <v>0</v>
      </c>
      <c r="L53" s="81">
        <v>0</v>
      </c>
      <c r="M53" s="81">
        <v>0</v>
      </c>
      <c r="N53" s="81">
        <v>0</v>
      </c>
      <c r="O53" s="81">
        <v>0</v>
      </c>
      <c r="P53" s="81">
        <v>0</v>
      </c>
      <c r="Q53" s="81">
        <v>0</v>
      </c>
      <c r="R53" s="81"/>
      <c r="S53" s="82"/>
      <c r="T53" s="1"/>
      <c r="U53" s="1"/>
      <c r="V53" s="1"/>
      <c r="W53" s="1"/>
      <c r="X53" s="1"/>
      <c r="Y53" s="1"/>
      <c r="Z53" s="1"/>
      <c r="AA53" s="1"/>
      <c r="AB53" s="1"/>
      <c r="AC53" s="1"/>
      <c r="AD53" s="1"/>
      <c r="AE53" s="1"/>
      <c r="AF53" s="1"/>
      <c r="AG53" s="1"/>
    </row>
    <row r="54" spans="1:33" x14ac:dyDescent="0.2">
      <c r="A54" s="59" t="str">
        <f t="shared" si="22"/>
        <v>Poor</v>
      </c>
      <c r="B54" s="81">
        <v>0</v>
      </c>
      <c r="C54" s="81">
        <v>0</v>
      </c>
      <c r="D54" s="81">
        <v>0</v>
      </c>
      <c r="E54" s="81">
        <v>0</v>
      </c>
      <c r="F54" s="81">
        <v>0</v>
      </c>
      <c r="G54" s="81">
        <v>0</v>
      </c>
      <c r="H54" s="81">
        <v>0</v>
      </c>
      <c r="I54" s="81">
        <v>0</v>
      </c>
      <c r="J54" s="81">
        <v>0</v>
      </c>
      <c r="K54" s="81">
        <v>1</v>
      </c>
      <c r="L54" s="81">
        <v>0</v>
      </c>
      <c r="M54" s="81">
        <v>0</v>
      </c>
      <c r="N54" s="81">
        <v>0</v>
      </c>
      <c r="O54" s="81">
        <v>0</v>
      </c>
      <c r="P54" s="81">
        <v>0</v>
      </c>
      <c r="Q54" s="81">
        <v>0</v>
      </c>
      <c r="R54" s="81"/>
      <c r="S54" s="82"/>
      <c r="T54" s="1"/>
      <c r="U54" s="1"/>
      <c r="V54" s="1"/>
      <c r="W54" s="1"/>
      <c r="X54" s="1"/>
      <c r="Y54" s="1"/>
      <c r="Z54" s="1"/>
      <c r="AA54" s="1"/>
      <c r="AB54" s="1"/>
      <c r="AC54" s="1"/>
      <c r="AD54" s="1"/>
      <c r="AE54" s="1"/>
      <c r="AF54" s="1"/>
      <c r="AG54" s="1"/>
    </row>
    <row r="55" spans="1:33" x14ac:dyDescent="0.2">
      <c r="A55" s="59" t="str">
        <f t="shared" si="22"/>
        <v>Nonpoor</v>
      </c>
      <c r="B55" s="81">
        <v>0</v>
      </c>
      <c r="C55" s="81">
        <v>0</v>
      </c>
      <c r="D55" s="81">
        <v>0</v>
      </c>
      <c r="E55" s="81">
        <v>0</v>
      </c>
      <c r="F55" s="81">
        <v>0</v>
      </c>
      <c r="G55" s="81">
        <v>0</v>
      </c>
      <c r="H55" s="81">
        <v>0</v>
      </c>
      <c r="I55" s="81">
        <v>0</v>
      </c>
      <c r="J55" s="81">
        <v>0</v>
      </c>
      <c r="K55" s="81">
        <v>0</v>
      </c>
      <c r="L55" s="81">
        <v>1</v>
      </c>
      <c r="M55" s="81">
        <v>0</v>
      </c>
      <c r="N55" s="81">
        <v>0</v>
      </c>
      <c r="O55" s="81">
        <v>0</v>
      </c>
      <c r="P55" s="81">
        <v>0</v>
      </c>
      <c r="Q55" s="81">
        <v>0</v>
      </c>
      <c r="R55" s="81"/>
      <c r="S55" s="82"/>
      <c r="T55" s="1"/>
      <c r="U55" s="1"/>
      <c r="V55" s="1"/>
      <c r="W55" s="1"/>
      <c r="X55" s="1"/>
      <c r="Y55" s="1"/>
      <c r="Z55" s="1"/>
      <c r="AA55" s="1"/>
      <c r="AB55" s="1"/>
      <c r="AC55" s="1"/>
      <c r="AD55" s="1"/>
      <c r="AE55" s="1"/>
      <c r="AF55" s="1"/>
      <c r="AG55" s="1"/>
    </row>
    <row r="56" spans="1:33" x14ac:dyDescent="0.2">
      <c r="A56" s="59" t="str">
        <f t="shared" si="22"/>
        <v>Restaurants</v>
      </c>
      <c r="B56" s="81">
        <v>0</v>
      </c>
      <c r="C56" s="81">
        <v>0</v>
      </c>
      <c r="D56" s="81">
        <v>0</v>
      </c>
      <c r="E56" s="81">
        <v>0</v>
      </c>
      <c r="F56" s="81">
        <v>0</v>
      </c>
      <c r="G56" s="81">
        <v>0</v>
      </c>
      <c r="H56" s="81">
        <v>0</v>
      </c>
      <c r="I56" s="81">
        <v>0</v>
      </c>
      <c r="J56" s="81">
        <v>0</v>
      </c>
      <c r="K56" s="81">
        <v>0</v>
      </c>
      <c r="L56" s="81">
        <v>0</v>
      </c>
      <c r="M56" s="81">
        <v>1</v>
      </c>
      <c r="N56" s="81">
        <v>0</v>
      </c>
      <c r="O56" s="81">
        <v>0</v>
      </c>
      <c r="P56" s="81">
        <v>0</v>
      </c>
      <c r="Q56" s="81">
        <v>0</v>
      </c>
      <c r="R56" s="81"/>
      <c r="S56" s="82"/>
      <c r="T56" s="1"/>
      <c r="U56" s="1"/>
      <c r="V56" s="1"/>
      <c r="W56" s="1"/>
      <c r="X56" s="1"/>
      <c r="Y56" s="1"/>
      <c r="Z56" s="1"/>
      <c r="AA56" s="1"/>
      <c r="AB56" s="1"/>
      <c r="AC56" s="1"/>
      <c r="AD56" s="1"/>
      <c r="AE56" s="1"/>
      <c r="AF56" s="1"/>
      <c r="AG56" s="1"/>
    </row>
    <row r="57" spans="1:33" x14ac:dyDescent="0.2">
      <c r="A57" s="59" t="str">
        <f t="shared" si="22"/>
        <v>Lodges</v>
      </c>
      <c r="B57" s="81">
        <v>0</v>
      </c>
      <c r="C57" s="81">
        <v>0</v>
      </c>
      <c r="D57" s="81">
        <v>0</v>
      </c>
      <c r="E57" s="81">
        <v>0</v>
      </c>
      <c r="F57" s="81">
        <v>0</v>
      </c>
      <c r="G57" s="81">
        <v>0</v>
      </c>
      <c r="H57" s="81">
        <v>0</v>
      </c>
      <c r="I57" s="81">
        <v>0</v>
      </c>
      <c r="J57" s="81">
        <v>0</v>
      </c>
      <c r="K57" s="81">
        <v>0</v>
      </c>
      <c r="L57" s="81">
        <v>0</v>
      </c>
      <c r="M57" s="81">
        <v>0</v>
      </c>
      <c r="N57" s="81">
        <v>1</v>
      </c>
      <c r="O57" s="81">
        <v>0</v>
      </c>
      <c r="P57" s="81">
        <v>0</v>
      </c>
      <c r="Q57" s="81">
        <v>0</v>
      </c>
      <c r="R57" s="81"/>
      <c r="S57" s="82"/>
      <c r="T57" s="1"/>
      <c r="U57" s="1"/>
      <c r="V57" s="1"/>
      <c r="W57" s="1"/>
      <c r="X57" s="1"/>
      <c r="Y57" s="1"/>
      <c r="Z57" s="1"/>
      <c r="AA57" s="1"/>
      <c r="AB57" s="1"/>
      <c r="AC57" s="1"/>
      <c r="AD57" s="1"/>
      <c r="AE57" s="1"/>
      <c r="AF57" s="1"/>
      <c r="AG57" s="1"/>
    </row>
    <row r="58" spans="1:33" x14ac:dyDescent="0.2">
      <c r="A58" s="59" t="str">
        <f t="shared" si="22"/>
        <v>Tourists</v>
      </c>
      <c r="B58" s="81">
        <v>0</v>
      </c>
      <c r="C58" s="81">
        <v>0</v>
      </c>
      <c r="D58" s="81">
        <v>0</v>
      </c>
      <c r="E58" s="81">
        <v>0</v>
      </c>
      <c r="F58" s="81">
        <v>0</v>
      </c>
      <c r="G58" s="81">
        <v>0</v>
      </c>
      <c r="H58" s="81">
        <v>0</v>
      </c>
      <c r="I58" s="81">
        <v>0</v>
      </c>
      <c r="J58" s="81">
        <v>0</v>
      </c>
      <c r="K58" s="81">
        <v>0</v>
      </c>
      <c r="L58" s="81">
        <v>0</v>
      </c>
      <c r="M58" s="81">
        <v>0</v>
      </c>
      <c r="N58" s="81">
        <v>0</v>
      </c>
      <c r="O58" s="81">
        <v>1</v>
      </c>
      <c r="P58" s="81">
        <v>0</v>
      </c>
      <c r="Q58" s="81">
        <v>0</v>
      </c>
      <c r="R58" s="81"/>
      <c r="S58" s="82"/>
      <c r="T58" s="1"/>
      <c r="U58" s="1"/>
      <c r="V58" s="1"/>
      <c r="W58" s="1"/>
      <c r="X58" s="1"/>
      <c r="Y58" s="1"/>
      <c r="Z58" s="1"/>
      <c r="AA58" s="1"/>
      <c r="AB58" s="1"/>
      <c r="AC58" s="1"/>
      <c r="AD58" s="1"/>
      <c r="AE58" s="1"/>
      <c r="AF58" s="1"/>
      <c r="AG58" s="1"/>
    </row>
    <row r="59" spans="1:33" x14ac:dyDescent="0.2">
      <c r="A59" s="59" t="str">
        <f t="shared" si="22"/>
        <v>PA</v>
      </c>
      <c r="B59" s="81">
        <v>0</v>
      </c>
      <c r="C59" s="81">
        <v>0</v>
      </c>
      <c r="D59" s="81">
        <v>0</v>
      </c>
      <c r="E59" s="81">
        <v>0</v>
      </c>
      <c r="F59" s="81">
        <v>0</v>
      </c>
      <c r="G59" s="81">
        <v>0</v>
      </c>
      <c r="H59" s="81">
        <v>0</v>
      </c>
      <c r="I59" s="81">
        <v>0</v>
      </c>
      <c r="J59" s="81">
        <v>0</v>
      </c>
      <c r="K59" s="81">
        <v>0</v>
      </c>
      <c r="L59" s="81">
        <v>0</v>
      </c>
      <c r="M59" s="81">
        <v>0</v>
      </c>
      <c r="N59" s="81">
        <v>0</v>
      </c>
      <c r="O59" s="81">
        <v>0</v>
      </c>
      <c r="P59" s="81">
        <v>1</v>
      </c>
      <c r="Q59" s="81">
        <v>0</v>
      </c>
      <c r="R59" s="81"/>
      <c r="S59" s="82"/>
      <c r="T59" s="1"/>
      <c r="U59" s="1"/>
      <c r="V59" s="1"/>
      <c r="W59" s="1"/>
      <c r="X59" s="1"/>
      <c r="Y59" s="1"/>
      <c r="Z59" s="1"/>
      <c r="AA59" s="1"/>
      <c r="AB59" s="1"/>
      <c r="AC59" s="1"/>
      <c r="AD59" s="1"/>
      <c r="AE59" s="1"/>
      <c r="AF59" s="1"/>
      <c r="AG59" s="1"/>
    </row>
    <row r="60" spans="1:33" x14ac:dyDescent="0.2">
      <c r="A60" s="59" t="str">
        <f t="shared" si="22"/>
        <v>ComRevSh</v>
      </c>
      <c r="B60" s="81">
        <v>0</v>
      </c>
      <c r="C60" s="81">
        <v>0</v>
      </c>
      <c r="D60" s="81">
        <v>0</v>
      </c>
      <c r="E60" s="81">
        <v>0</v>
      </c>
      <c r="F60" s="81">
        <v>0</v>
      </c>
      <c r="G60" s="81">
        <v>0</v>
      </c>
      <c r="H60" s="81">
        <v>0</v>
      </c>
      <c r="I60" s="81">
        <v>0</v>
      </c>
      <c r="J60" s="81">
        <v>0</v>
      </c>
      <c r="K60" s="81">
        <v>0</v>
      </c>
      <c r="L60" s="81">
        <v>0</v>
      </c>
      <c r="M60" s="81">
        <v>0</v>
      </c>
      <c r="N60" s="81">
        <v>0</v>
      </c>
      <c r="O60" s="81">
        <v>0</v>
      </c>
      <c r="P60" s="81">
        <v>0</v>
      </c>
      <c r="Q60" s="81">
        <v>1</v>
      </c>
      <c r="R60" s="82"/>
      <c r="S60" s="1"/>
      <c r="T60" s="1"/>
      <c r="U60" s="1"/>
      <c r="V60" s="1"/>
      <c r="W60" s="1"/>
      <c r="X60" s="1"/>
      <c r="Y60" s="1"/>
      <c r="Z60" s="1"/>
      <c r="AA60" s="1"/>
      <c r="AB60" s="1"/>
      <c r="AC60" s="1"/>
      <c r="AD60" s="1"/>
      <c r="AE60" s="1"/>
      <c r="AF60" s="1"/>
      <c r="AG60" s="1"/>
    </row>
    <row r="61" spans="1:33" x14ac:dyDescent="0.2">
      <c r="A61" s="59"/>
      <c r="B61" s="82"/>
      <c r="C61" s="82"/>
      <c r="D61" s="82"/>
      <c r="E61" s="82"/>
      <c r="F61" s="82"/>
      <c r="G61" s="82"/>
      <c r="H61" s="82"/>
      <c r="I61" s="82"/>
      <c r="J61" s="82"/>
      <c r="K61" s="82"/>
      <c r="L61" s="82"/>
      <c r="M61" s="82"/>
      <c r="N61" s="82"/>
      <c r="O61" s="82"/>
      <c r="P61" s="82"/>
      <c r="Q61" s="82"/>
      <c r="R61" s="82"/>
      <c r="S61" s="1"/>
      <c r="T61" s="1"/>
      <c r="U61" s="1"/>
      <c r="V61" s="1"/>
      <c r="W61" s="1"/>
      <c r="X61" s="1"/>
      <c r="Y61" s="1"/>
      <c r="Z61" s="1"/>
      <c r="AA61" s="1"/>
      <c r="AB61" s="1"/>
      <c r="AC61" s="1"/>
      <c r="AD61" s="1"/>
      <c r="AE61" s="1"/>
      <c r="AF61" s="1"/>
      <c r="AG61" s="1"/>
    </row>
    <row r="62" spans="1:33" x14ac:dyDescent="0.2">
      <c r="A62" s="59">
        <f t="shared" ref="A62:Q62" si="23">A44</f>
        <v>0</v>
      </c>
      <c r="B62" s="59" t="str">
        <f t="shared" si="23"/>
        <v>Ag</v>
      </c>
      <c r="C62" s="59" t="str">
        <f t="shared" si="23"/>
        <v>Tourism</v>
      </c>
      <c r="D62" s="59" t="str">
        <f t="shared" si="23"/>
        <v>Nag</v>
      </c>
      <c r="E62" s="59" t="str">
        <f t="shared" si="23"/>
        <v>NatRes</v>
      </c>
      <c r="F62" s="59" t="str">
        <f t="shared" si="23"/>
        <v>L-MUSK</v>
      </c>
      <c r="G62" s="59" t="str">
        <f t="shared" si="23"/>
        <v>L-FUSK</v>
      </c>
      <c r="H62" s="59" t="str">
        <f t="shared" si="23"/>
        <v>L-MSK</v>
      </c>
      <c r="I62" s="59" t="str">
        <f t="shared" si="23"/>
        <v>L-FSK</v>
      </c>
      <c r="J62" s="59" t="str">
        <f t="shared" si="23"/>
        <v>K</v>
      </c>
      <c r="K62" s="59" t="str">
        <f t="shared" si="23"/>
        <v>Poor</v>
      </c>
      <c r="L62" s="59" t="str">
        <f t="shared" si="23"/>
        <v>Nonpoor</v>
      </c>
      <c r="M62" s="59" t="str">
        <f t="shared" si="23"/>
        <v>Restaurants</v>
      </c>
      <c r="N62" s="59" t="str">
        <f t="shared" si="23"/>
        <v>Lodges</v>
      </c>
      <c r="O62" s="59" t="str">
        <f t="shared" si="23"/>
        <v>Tourists</v>
      </c>
      <c r="P62" s="59" t="str">
        <f t="shared" si="23"/>
        <v>PA</v>
      </c>
      <c r="Q62" s="59" t="str">
        <f t="shared" si="23"/>
        <v>CRS</v>
      </c>
      <c r="R62" s="82"/>
      <c r="S62" s="1"/>
      <c r="T62" s="1"/>
      <c r="U62" s="1"/>
      <c r="V62" s="1"/>
      <c r="W62" s="1"/>
      <c r="X62" s="1"/>
      <c r="Y62" s="1"/>
      <c r="Z62" s="1"/>
      <c r="AA62" s="1"/>
      <c r="AB62" s="1"/>
      <c r="AC62" s="1"/>
      <c r="AD62" s="1"/>
      <c r="AE62" s="1"/>
      <c r="AF62" s="1"/>
      <c r="AG62" s="1"/>
    </row>
    <row r="63" spans="1:33" x14ac:dyDescent="0.2">
      <c r="A63" s="59" t="str">
        <f t="shared" ref="A63:A78" si="24">A45</f>
        <v>Ag</v>
      </c>
      <c r="B63" s="81">
        <f t="shared" ref="B63:Q63" si="25">B45-B24</f>
        <v>0.92374500000000004</v>
      </c>
      <c r="C63" s="81">
        <f t="shared" si="25"/>
        <v>-4.0391111111111105E-3</v>
      </c>
      <c r="D63" s="81">
        <f t="shared" si="25"/>
        <v>-2.4921777777777779E-2</v>
      </c>
      <c r="E63" s="81">
        <f t="shared" si="25"/>
        <v>-1.4009589451603237E-2</v>
      </c>
      <c r="F63" s="81">
        <f t="shared" si="25"/>
        <v>0</v>
      </c>
      <c r="G63" s="81">
        <f t="shared" si="25"/>
        <v>0</v>
      </c>
      <c r="H63" s="81">
        <f t="shared" si="25"/>
        <v>0</v>
      </c>
      <c r="I63" s="81">
        <f t="shared" si="25"/>
        <v>0</v>
      </c>
      <c r="J63" s="81">
        <f t="shared" si="25"/>
        <v>0</v>
      </c>
      <c r="K63" s="81">
        <f t="shared" si="25"/>
        <v>-0.33146067415730335</v>
      </c>
      <c r="L63" s="81">
        <f t="shared" si="25"/>
        <v>-0.23699421965317916</v>
      </c>
      <c r="M63" s="81">
        <f t="shared" si="25"/>
        <v>-7.5854000000000005E-2</v>
      </c>
      <c r="N63" s="81">
        <f t="shared" si="25"/>
        <v>-3.3450580780800453E-2</v>
      </c>
      <c r="O63" s="81">
        <f t="shared" si="25"/>
        <v>0</v>
      </c>
      <c r="P63" s="81">
        <f t="shared" si="25"/>
        <v>0</v>
      </c>
      <c r="Q63" s="81">
        <f t="shared" si="25"/>
        <v>0</v>
      </c>
      <c r="R63" s="82"/>
      <c r="S63" s="1"/>
      <c r="T63" s="1"/>
      <c r="U63" s="1"/>
      <c r="V63" s="1"/>
      <c r="W63" s="1"/>
      <c r="X63" s="1"/>
      <c r="Y63" s="1"/>
      <c r="Z63" s="1"/>
      <c r="AA63" s="1"/>
      <c r="AB63" s="1"/>
      <c r="AC63" s="1"/>
      <c r="AD63" s="1"/>
      <c r="AE63" s="1"/>
      <c r="AF63" s="1"/>
      <c r="AG63" s="1"/>
    </row>
    <row r="64" spans="1:33" x14ac:dyDescent="0.2">
      <c r="A64" s="59" t="str">
        <f t="shared" si="24"/>
        <v>Tourism</v>
      </c>
      <c r="B64" s="81">
        <f t="shared" ref="B64:Q64" si="26">B46-B25</f>
        <v>0</v>
      </c>
      <c r="C64" s="81">
        <f t="shared" si="26"/>
        <v>1</v>
      </c>
      <c r="D64" s="81">
        <f t="shared" si="26"/>
        <v>0</v>
      </c>
      <c r="E64" s="81">
        <f t="shared" si="26"/>
        <v>0</v>
      </c>
      <c r="F64" s="81">
        <f t="shared" si="26"/>
        <v>0</v>
      </c>
      <c r="G64" s="81">
        <f t="shared" si="26"/>
        <v>0</v>
      </c>
      <c r="H64" s="81">
        <f t="shared" si="26"/>
        <v>0</v>
      </c>
      <c r="I64" s="81">
        <f t="shared" si="26"/>
        <v>0</v>
      </c>
      <c r="J64" s="81">
        <f t="shared" si="26"/>
        <v>0</v>
      </c>
      <c r="K64" s="81">
        <f t="shared" si="26"/>
        <v>0</v>
      </c>
      <c r="L64" s="81">
        <f t="shared" si="26"/>
        <v>0</v>
      </c>
      <c r="M64" s="81">
        <f t="shared" si="26"/>
        <v>0</v>
      </c>
      <c r="N64" s="81">
        <f t="shared" si="26"/>
        <v>0</v>
      </c>
      <c r="O64" s="81">
        <f t="shared" si="26"/>
        <v>-0.16238487049649797</v>
      </c>
      <c r="P64" s="81">
        <f t="shared" si="26"/>
        <v>0</v>
      </c>
      <c r="Q64" s="81">
        <f t="shared" si="26"/>
        <v>0</v>
      </c>
      <c r="R64" s="82"/>
      <c r="S64" s="1"/>
      <c r="T64" s="1"/>
      <c r="U64" s="1"/>
      <c r="V64" s="1"/>
      <c r="W64" s="1"/>
      <c r="X64" s="1"/>
      <c r="Y64" s="1"/>
      <c r="Z64" s="1"/>
      <c r="AA64" s="1"/>
      <c r="AB64" s="1"/>
      <c r="AC64" s="1"/>
      <c r="AD64" s="1"/>
      <c r="AE64" s="1"/>
      <c r="AF64" s="1"/>
      <c r="AG64" s="1"/>
    </row>
    <row r="65" spans="1:33" x14ac:dyDescent="0.2">
      <c r="A65" s="59" t="str">
        <f t="shared" si="24"/>
        <v>Nag</v>
      </c>
      <c r="B65" s="81">
        <f t="shared" ref="B65:Q65" si="27">B47-B26</f>
        <v>-0.40845499999999996</v>
      </c>
      <c r="C65" s="81">
        <f t="shared" si="27"/>
        <v>-0.29687466666666662</v>
      </c>
      <c r="D65" s="81">
        <f t="shared" si="27"/>
        <v>0.7811217777777778</v>
      </c>
      <c r="E65" s="81">
        <f t="shared" si="27"/>
        <v>-0.17800419538507642</v>
      </c>
      <c r="F65" s="81">
        <f t="shared" si="27"/>
        <v>0</v>
      </c>
      <c r="G65" s="81">
        <f t="shared" si="27"/>
        <v>0</v>
      </c>
      <c r="H65" s="81">
        <f t="shared" si="27"/>
        <v>0</v>
      </c>
      <c r="I65" s="81">
        <f t="shared" si="27"/>
        <v>0</v>
      </c>
      <c r="J65" s="81">
        <f t="shared" si="27"/>
        <v>0</v>
      </c>
      <c r="K65" s="81">
        <f t="shared" si="27"/>
        <v>-0.3595505617977528</v>
      </c>
      <c r="L65" s="81">
        <f t="shared" si="27"/>
        <v>-0.42196531791907516</v>
      </c>
      <c r="M65" s="81">
        <f t="shared" si="27"/>
        <v>-0.26509800000000006</v>
      </c>
      <c r="N65" s="81">
        <f t="shared" si="27"/>
        <v>-0.22098040770415034</v>
      </c>
      <c r="O65" s="81">
        <f t="shared" si="27"/>
        <v>-3.3296165472023992E-2</v>
      </c>
      <c r="P65" s="81">
        <f t="shared" si="27"/>
        <v>-0.6009719771048736</v>
      </c>
      <c r="Q65" s="81">
        <f t="shared" si="27"/>
        <v>-0.89738765077167082</v>
      </c>
      <c r="R65" s="82"/>
      <c r="S65" s="1"/>
      <c r="T65" s="1"/>
      <c r="U65" s="1"/>
      <c r="V65" s="1"/>
      <c r="W65" s="1"/>
      <c r="X65" s="1"/>
      <c r="Y65" s="1"/>
      <c r="Z65" s="1"/>
      <c r="AA65" s="1"/>
      <c r="AB65" s="1"/>
      <c r="AC65" s="1"/>
      <c r="AD65" s="1"/>
      <c r="AE65" s="1"/>
      <c r="AF65" s="1"/>
      <c r="AG65" s="1"/>
    </row>
    <row r="66" spans="1:33" x14ac:dyDescent="0.2">
      <c r="A66" s="59" t="str">
        <f t="shared" si="24"/>
        <v>NatRes</v>
      </c>
      <c r="B66" s="81">
        <f t="shared" ref="B66:Q66" si="28">B48-B27</f>
        <v>0</v>
      </c>
      <c r="C66" s="81">
        <f t="shared" si="28"/>
        <v>-4.0391111111111105E-3</v>
      </c>
      <c r="D66" s="81">
        <f t="shared" si="28"/>
        <v>0</v>
      </c>
      <c r="E66" s="81">
        <f t="shared" si="28"/>
        <v>0.87803416242133658</v>
      </c>
      <c r="F66" s="81">
        <f t="shared" si="28"/>
        <v>0</v>
      </c>
      <c r="G66" s="81">
        <f t="shared" si="28"/>
        <v>0</v>
      </c>
      <c r="H66" s="81">
        <f t="shared" si="28"/>
        <v>0</v>
      </c>
      <c r="I66" s="81">
        <f t="shared" si="28"/>
        <v>0</v>
      </c>
      <c r="J66" s="81">
        <f t="shared" si="28"/>
        <v>0</v>
      </c>
      <c r="K66" s="81">
        <f t="shared" si="28"/>
        <v>-0.12359550561797754</v>
      </c>
      <c r="L66" s="81">
        <f t="shared" si="28"/>
        <v>-8.6705202312138727E-2</v>
      </c>
      <c r="M66" s="81">
        <f t="shared" si="28"/>
        <v>-5.7086000000000019E-2</v>
      </c>
      <c r="N66" s="81">
        <f t="shared" si="28"/>
        <v>-9.2958547890306786E-3</v>
      </c>
      <c r="O66" s="81">
        <f t="shared" si="28"/>
        <v>0</v>
      </c>
      <c r="P66" s="81">
        <f t="shared" si="28"/>
        <v>0</v>
      </c>
      <c r="Q66" s="81">
        <f t="shared" si="28"/>
        <v>0</v>
      </c>
      <c r="R66" s="1"/>
      <c r="S66" s="1"/>
      <c r="T66" s="1"/>
      <c r="U66" s="1"/>
      <c r="V66" s="1"/>
      <c r="W66" s="1"/>
      <c r="X66" s="1"/>
      <c r="Y66" s="1"/>
      <c r="Z66" s="1"/>
      <c r="AA66" s="1"/>
      <c r="AB66" s="1"/>
      <c r="AC66" s="1"/>
      <c r="AD66" s="1"/>
      <c r="AE66" s="1"/>
      <c r="AF66" s="1"/>
      <c r="AG66" s="1"/>
    </row>
    <row r="67" spans="1:33" x14ac:dyDescent="0.2">
      <c r="A67" s="59" t="str">
        <f t="shared" si="24"/>
        <v>L-MUSK</v>
      </c>
      <c r="B67" s="81">
        <f t="shared" ref="B67:Q67" si="29">B49-B28</f>
        <v>-0.16005999999999995</v>
      </c>
      <c r="C67" s="81">
        <f t="shared" si="29"/>
        <v>-3.0629925925925918E-2</v>
      </c>
      <c r="D67" s="81">
        <f t="shared" si="29"/>
        <v>-0.10185422222222219</v>
      </c>
      <c r="E67" s="81">
        <f t="shared" si="29"/>
        <v>-0.27195085406053338</v>
      </c>
      <c r="F67" s="81">
        <f t="shared" si="29"/>
        <v>1</v>
      </c>
      <c r="G67" s="81">
        <f t="shared" si="29"/>
        <v>0</v>
      </c>
      <c r="H67" s="81">
        <f t="shared" si="29"/>
        <v>0</v>
      </c>
      <c r="I67" s="81">
        <f t="shared" si="29"/>
        <v>0</v>
      </c>
      <c r="J67" s="81">
        <f t="shared" si="29"/>
        <v>0</v>
      </c>
      <c r="K67" s="81">
        <f t="shared" si="29"/>
        <v>0</v>
      </c>
      <c r="L67" s="81">
        <f t="shared" si="29"/>
        <v>0</v>
      </c>
      <c r="M67" s="81">
        <f t="shared" si="29"/>
        <v>-4.2228000000000009E-2</v>
      </c>
      <c r="N67" s="81">
        <f t="shared" si="29"/>
        <v>-5.1492768662832852E-2</v>
      </c>
      <c r="O67" s="81">
        <f t="shared" si="29"/>
        <v>0</v>
      </c>
      <c r="P67" s="81">
        <f t="shared" si="29"/>
        <v>0</v>
      </c>
      <c r="Q67" s="81">
        <f t="shared" si="29"/>
        <v>-2.5639647164904876E-2</v>
      </c>
      <c r="R67" s="1"/>
      <c r="S67" s="1"/>
      <c r="T67" s="1"/>
      <c r="U67" s="1"/>
      <c r="V67" s="1"/>
      <c r="W67" s="1"/>
      <c r="X67" s="1"/>
      <c r="Y67" s="1"/>
      <c r="Z67" s="1"/>
      <c r="AA67" s="1"/>
      <c r="AB67" s="1"/>
      <c r="AC67" s="1"/>
      <c r="AD67" s="1"/>
      <c r="AE67" s="1"/>
      <c r="AF67" s="1"/>
      <c r="AG67" s="1"/>
    </row>
    <row r="68" spans="1:33" x14ac:dyDescent="0.2">
      <c r="A68" s="59" t="str">
        <f t="shared" si="24"/>
        <v>L-MSK</v>
      </c>
      <c r="B68" s="81">
        <f t="shared" ref="B68:Q68" si="30">B50-B29</f>
        <v>-6.0399999999999985E-3</v>
      </c>
      <c r="C68" s="81">
        <f t="shared" si="30"/>
        <v>-4.3353125925925919E-2</v>
      </c>
      <c r="D68" s="81">
        <f t="shared" si="30"/>
        <v>-4.3342222222222213E-2</v>
      </c>
      <c r="E68" s="81">
        <f t="shared" si="30"/>
        <v>-2.3074617920287682E-2</v>
      </c>
      <c r="F68" s="81">
        <f t="shared" si="30"/>
        <v>0</v>
      </c>
      <c r="G68" s="81">
        <f t="shared" si="30"/>
        <v>1</v>
      </c>
      <c r="H68" s="81">
        <f t="shared" si="30"/>
        <v>0</v>
      </c>
      <c r="I68" s="81">
        <f t="shared" si="30"/>
        <v>0</v>
      </c>
      <c r="J68" s="81">
        <f t="shared" si="30"/>
        <v>0</v>
      </c>
      <c r="K68" s="81">
        <f t="shared" si="30"/>
        <v>0</v>
      </c>
      <c r="L68" s="81">
        <f t="shared" si="30"/>
        <v>0</v>
      </c>
      <c r="M68" s="81">
        <f t="shared" si="30"/>
        <v>-1.4858000000000003E-2</v>
      </c>
      <c r="N68" s="81">
        <f t="shared" si="30"/>
        <v>-5.9357505259426541E-2</v>
      </c>
      <c r="O68" s="81">
        <f t="shared" si="30"/>
        <v>0</v>
      </c>
      <c r="P68" s="81">
        <f t="shared" si="30"/>
        <v>-0.15610770225280415</v>
      </c>
      <c r="Q68" s="81">
        <f t="shared" si="30"/>
        <v>-2.5639647164904876E-2</v>
      </c>
      <c r="R68" s="1"/>
      <c r="S68" s="1"/>
      <c r="T68" s="1"/>
      <c r="U68" s="1"/>
      <c r="V68" s="1"/>
      <c r="W68" s="1"/>
      <c r="X68" s="1"/>
      <c r="Y68" s="1"/>
      <c r="Z68" s="1"/>
      <c r="AA68" s="1"/>
      <c r="AB68" s="1"/>
      <c r="AC68" s="1"/>
      <c r="AD68" s="1"/>
      <c r="AE68" s="1"/>
      <c r="AF68" s="1"/>
      <c r="AG68" s="1"/>
    </row>
    <row r="69" spans="1:33" x14ac:dyDescent="0.2">
      <c r="A69" s="59" t="str">
        <f t="shared" si="24"/>
        <v>L-FUSK</v>
      </c>
      <c r="B69" s="81">
        <f t="shared" ref="B69:Q69" si="31">B51-B30</f>
        <v>-1.661E-2</v>
      </c>
      <c r="C69" s="81">
        <f t="shared" si="31"/>
        <v>-3.5813451851851849E-2</v>
      </c>
      <c r="D69" s="81">
        <f t="shared" si="31"/>
        <v>-1.9503999999999997E-2</v>
      </c>
      <c r="E69" s="81">
        <f t="shared" si="31"/>
        <v>0</v>
      </c>
      <c r="F69" s="81">
        <f t="shared" si="31"/>
        <v>0</v>
      </c>
      <c r="G69" s="81">
        <f t="shared" si="31"/>
        <v>0</v>
      </c>
      <c r="H69" s="81">
        <f t="shared" si="31"/>
        <v>1</v>
      </c>
      <c r="I69" s="81">
        <f t="shared" si="31"/>
        <v>0</v>
      </c>
      <c r="J69" s="81">
        <f t="shared" si="31"/>
        <v>0</v>
      </c>
      <c r="K69" s="81">
        <f t="shared" si="31"/>
        <v>0</v>
      </c>
      <c r="L69" s="81">
        <f t="shared" si="31"/>
        <v>0</v>
      </c>
      <c r="M69" s="81">
        <f t="shared" si="31"/>
        <v>-0.11026200000000001</v>
      </c>
      <c r="N69" s="81">
        <f t="shared" si="31"/>
        <v>-7.1810004870699842E-2</v>
      </c>
      <c r="O69" s="81">
        <f t="shared" si="31"/>
        <v>0</v>
      </c>
      <c r="P69" s="81">
        <f t="shared" si="31"/>
        <v>0</v>
      </c>
      <c r="Q69" s="81">
        <f t="shared" si="31"/>
        <v>-2.5639647164904876E-2</v>
      </c>
      <c r="R69" s="1"/>
      <c r="S69" s="1"/>
      <c r="T69" s="1"/>
      <c r="U69" s="1"/>
      <c r="V69" s="1"/>
      <c r="W69" s="1"/>
      <c r="X69" s="1"/>
      <c r="Y69" s="1"/>
      <c r="Z69" s="1"/>
      <c r="AA69" s="1"/>
      <c r="AB69" s="1"/>
      <c r="AC69" s="1"/>
      <c r="AD69" s="1"/>
      <c r="AE69" s="1"/>
      <c r="AF69" s="1"/>
      <c r="AG69" s="1"/>
    </row>
    <row r="70" spans="1:33" x14ac:dyDescent="0.2">
      <c r="A70" s="59" t="str">
        <f t="shared" si="24"/>
        <v>L-FSK</v>
      </c>
      <c r="B70" s="81">
        <f t="shared" ref="B70:Q70" si="32">B52-B31</f>
        <v>-7.5499999999999981E-4</v>
      </c>
      <c r="C70" s="81">
        <f t="shared" si="32"/>
        <v>-1.083828148148148E-2</v>
      </c>
      <c r="D70" s="81">
        <f t="shared" si="32"/>
        <v>-0.12027466666666667</v>
      </c>
      <c r="E70" s="81">
        <f t="shared" si="32"/>
        <v>0</v>
      </c>
      <c r="F70" s="81">
        <f t="shared" si="32"/>
        <v>0</v>
      </c>
      <c r="G70" s="81">
        <f t="shared" si="32"/>
        <v>0</v>
      </c>
      <c r="H70" s="81">
        <f t="shared" si="32"/>
        <v>0</v>
      </c>
      <c r="I70" s="81">
        <f t="shared" si="32"/>
        <v>1</v>
      </c>
      <c r="J70" s="81">
        <f t="shared" si="32"/>
        <v>0</v>
      </c>
      <c r="K70" s="81">
        <f t="shared" si="32"/>
        <v>0</v>
      </c>
      <c r="L70" s="81">
        <f t="shared" si="32"/>
        <v>0</v>
      </c>
      <c r="M70" s="81">
        <f t="shared" si="32"/>
        <v>-1.4076000000000003E-2</v>
      </c>
      <c r="N70" s="81">
        <f t="shared" si="32"/>
        <v>-2.5808381128912102E-2</v>
      </c>
      <c r="O70" s="81">
        <f t="shared" si="32"/>
        <v>0</v>
      </c>
      <c r="P70" s="81">
        <f t="shared" si="32"/>
        <v>-0.11886907247012719</v>
      </c>
      <c r="Q70" s="81">
        <f t="shared" si="32"/>
        <v>-2.5639647164904876E-2</v>
      </c>
      <c r="R70" s="1"/>
      <c r="S70" s="1"/>
      <c r="T70" s="1"/>
      <c r="U70" s="1"/>
      <c r="V70" s="1"/>
      <c r="W70" s="1"/>
      <c r="X70" s="1"/>
      <c r="Y70" s="1"/>
      <c r="Z70" s="1"/>
      <c r="AA70" s="1"/>
      <c r="AB70" s="1"/>
      <c r="AC70" s="1"/>
      <c r="AD70" s="1"/>
      <c r="AE70" s="1"/>
      <c r="AF70" s="1"/>
      <c r="AG70" s="1"/>
    </row>
    <row r="71" spans="1:33" x14ac:dyDescent="0.2">
      <c r="A71" s="59" t="str">
        <f t="shared" si="24"/>
        <v>K</v>
      </c>
      <c r="B71" s="81">
        <f t="shared" ref="B71:Q71" si="33">B53-B32</f>
        <v>-0.24499999999999994</v>
      </c>
      <c r="C71" s="81">
        <f t="shared" si="33"/>
        <v>-0.21289955555555554</v>
      </c>
      <c r="D71" s="81">
        <f t="shared" si="33"/>
        <v>-0.18733333333333332</v>
      </c>
      <c r="E71" s="81">
        <f t="shared" si="33"/>
        <v>-0.34649385675756672</v>
      </c>
      <c r="F71" s="81">
        <f t="shared" si="33"/>
        <v>0</v>
      </c>
      <c r="G71" s="81">
        <f t="shared" si="33"/>
        <v>0</v>
      </c>
      <c r="H71" s="81">
        <f t="shared" si="33"/>
        <v>0</v>
      </c>
      <c r="I71" s="81">
        <f t="shared" si="33"/>
        <v>0</v>
      </c>
      <c r="J71" s="81">
        <f t="shared" si="33"/>
        <v>1</v>
      </c>
      <c r="K71" s="81">
        <f t="shared" si="33"/>
        <v>-0.15730337078651688</v>
      </c>
      <c r="L71" s="81">
        <f t="shared" si="33"/>
        <v>-0.22543352601156069</v>
      </c>
      <c r="M71" s="81">
        <f t="shared" si="33"/>
        <v>-0.21799999999999997</v>
      </c>
      <c r="N71" s="81">
        <f t="shared" si="33"/>
        <v>-0.17521855848873066</v>
      </c>
      <c r="O71" s="81">
        <f t="shared" si="33"/>
        <v>0</v>
      </c>
      <c r="P71" s="81">
        <f t="shared" si="33"/>
        <v>0</v>
      </c>
      <c r="Q71" s="81">
        <f t="shared" si="33"/>
        <v>0</v>
      </c>
      <c r="R71" s="1"/>
      <c r="S71" s="1"/>
      <c r="T71" s="1"/>
      <c r="U71" s="1"/>
      <c r="V71" s="1"/>
      <c r="W71" s="1"/>
      <c r="X71" s="1"/>
      <c r="Y71" s="1"/>
      <c r="Z71" s="1"/>
      <c r="AA71" s="1"/>
      <c r="AB71" s="1"/>
      <c r="AC71" s="1"/>
      <c r="AD71" s="1"/>
      <c r="AE71" s="1"/>
      <c r="AF71" s="1"/>
      <c r="AG71" s="1"/>
    </row>
    <row r="72" spans="1:33" x14ac:dyDescent="0.2">
      <c r="A72" s="59" t="str">
        <f t="shared" si="24"/>
        <v>Poor</v>
      </c>
      <c r="B72" s="81">
        <f t="shared" ref="B72:Q72" si="34">B54-B33</f>
        <v>0</v>
      </c>
      <c r="C72" s="81">
        <f t="shared" si="34"/>
        <v>0</v>
      </c>
      <c r="D72" s="81">
        <f t="shared" si="34"/>
        <v>0</v>
      </c>
      <c r="E72" s="81">
        <f t="shared" si="34"/>
        <v>0</v>
      </c>
      <c r="F72" s="81">
        <f t="shared" si="34"/>
        <v>-0.40123015305392767</v>
      </c>
      <c r="G72" s="81">
        <f t="shared" si="34"/>
        <v>-0.53020189729110434</v>
      </c>
      <c r="H72" s="81">
        <f t="shared" si="34"/>
        <v>-0.49414304819296639</v>
      </c>
      <c r="I72" s="81">
        <f t="shared" si="34"/>
        <v>-0.45051194539249262</v>
      </c>
      <c r="J72" s="81">
        <f t="shared" si="34"/>
        <v>-0.64622030237581107</v>
      </c>
      <c r="K72" s="81">
        <f t="shared" si="34"/>
        <v>1</v>
      </c>
      <c r="L72" s="81">
        <f t="shared" si="34"/>
        <v>0</v>
      </c>
      <c r="M72" s="81">
        <f t="shared" si="34"/>
        <v>0</v>
      </c>
      <c r="N72" s="81">
        <f t="shared" si="34"/>
        <v>0</v>
      </c>
      <c r="O72" s="81">
        <f t="shared" si="34"/>
        <v>0</v>
      </c>
      <c r="P72" s="81">
        <f t="shared" si="34"/>
        <v>0</v>
      </c>
      <c r="Q72" s="81">
        <f t="shared" si="34"/>
        <v>0</v>
      </c>
      <c r="R72" s="1"/>
      <c r="S72" s="1"/>
      <c r="T72" s="1"/>
      <c r="U72" s="1"/>
      <c r="V72" s="1"/>
      <c r="W72" s="1"/>
      <c r="X72" s="1"/>
      <c r="Y72" s="1"/>
      <c r="Z72" s="1"/>
      <c r="AA72" s="1"/>
      <c r="AB72" s="1"/>
      <c r="AC72" s="1"/>
      <c r="AD72" s="1"/>
      <c r="AE72" s="1"/>
      <c r="AF72" s="1"/>
      <c r="AG72" s="1"/>
    </row>
    <row r="73" spans="1:33" x14ac:dyDescent="0.2">
      <c r="A73" s="59" t="str">
        <f t="shared" si="24"/>
        <v>Nonpoor</v>
      </c>
      <c r="B73" s="81">
        <f t="shared" ref="B73:Q73" si="35">B55-B34</f>
        <v>0</v>
      </c>
      <c r="C73" s="81">
        <f t="shared" si="35"/>
        <v>0</v>
      </c>
      <c r="D73" s="81">
        <f t="shared" si="35"/>
        <v>0</v>
      </c>
      <c r="E73" s="81">
        <f t="shared" si="35"/>
        <v>0</v>
      </c>
      <c r="F73" s="81">
        <f t="shared" si="35"/>
        <v>-0.59876984694607238</v>
      </c>
      <c r="G73" s="81">
        <f t="shared" si="35"/>
        <v>-0.46979810270889572</v>
      </c>
      <c r="H73" s="81">
        <f t="shared" si="35"/>
        <v>-0.50585695180703349</v>
      </c>
      <c r="I73" s="81">
        <f t="shared" si="35"/>
        <v>-0.54948805460750738</v>
      </c>
      <c r="J73" s="81">
        <f t="shared" si="35"/>
        <v>-0.35377969762418898</v>
      </c>
      <c r="K73" s="81">
        <f t="shared" si="35"/>
        <v>0</v>
      </c>
      <c r="L73" s="81">
        <f t="shared" si="35"/>
        <v>1</v>
      </c>
      <c r="M73" s="81">
        <f t="shared" si="35"/>
        <v>0</v>
      </c>
      <c r="N73" s="81">
        <f t="shared" si="35"/>
        <v>0</v>
      </c>
      <c r="O73" s="81">
        <f t="shared" si="35"/>
        <v>0</v>
      </c>
      <c r="P73" s="81">
        <f t="shared" si="35"/>
        <v>0</v>
      </c>
      <c r="Q73" s="81">
        <f t="shared" si="35"/>
        <v>0</v>
      </c>
      <c r="R73" s="1"/>
      <c r="S73" s="1"/>
      <c r="T73" s="1"/>
      <c r="U73" s="1"/>
      <c r="V73" s="1"/>
      <c r="W73" s="1"/>
      <c r="X73" s="1"/>
      <c r="Y73" s="1"/>
      <c r="Z73" s="1"/>
      <c r="AA73" s="1"/>
      <c r="AB73" s="1"/>
      <c r="AC73" s="1"/>
      <c r="AD73" s="1"/>
      <c r="AE73" s="1"/>
      <c r="AF73" s="1"/>
      <c r="AG73" s="1"/>
    </row>
    <row r="74" spans="1:33" x14ac:dyDescent="0.2">
      <c r="A74" s="59" t="str">
        <f t="shared" si="24"/>
        <v>Restaurants</v>
      </c>
      <c r="B74" s="81">
        <f t="shared" ref="B74:Q74" si="36">B56-B35</f>
        <v>0</v>
      </c>
      <c r="C74" s="81">
        <f t="shared" si="36"/>
        <v>0</v>
      </c>
      <c r="D74" s="81">
        <f t="shared" si="36"/>
        <v>0</v>
      </c>
      <c r="E74" s="81">
        <f t="shared" si="36"/>
        <v>0</v>
      </c>
      <c r="F74" s="81">
        <f t="shared" si="36"/>
        <v>0</v>
      </c>
      <c r="G74" s="81">
        <f t="shared" si="36"/>
        <v>0</v>
      </c>
      <c r="H74" s="81">
        <f t="shared" si="36"/>
        <v>0</v>
      </c>
      <c r="I74" s="81">
        <f t="shared" si="36"/>
        <v>0</v>
      </c>
      <c r="J74" s="81">
        <f t="shared" si="36"/>
        <v>0</v>
      </c>
      <c r="K74" s="81">
        <f t="shared" si="36"/>
        <v>0</v>
      </c>
      <c r="L74" s="81">
        <f t="shared" si="36"/>
        <v>0</v>
      </c>
      <c r="M74" s="81">
        <f t="shared" si="36"/>
        <v>1</v>
      </c>
      <c r="N74" s="81">
        <f t="shared" si="36"/>
        <v>0</v>
      </c>
      <c r="O74" s="81">
        <f t="shared" si="36"/>
        <v>-4.1157760097362987E-2</v>
      </c>
      <c r="P74" s="81">
        <f t="shared" si="36"/>
        <v>0</v>
      </c>
      <c r="Q74" s="81">
        <f t="shared" si="36"/>
        <v>0</v>
      </c>
      <c r="R74" s="1"/>
      <c r="S74" s="1"/>
      <c r="T74" s="1"/>
      <c r="U74" s="1"/>
      <c r="V74" s="1"/>
      <c r="W74" s="1"/>
      <c r="X74" s="1"/>
      <c r="Y74" s="1"/>
      <c r="Z74" s="1"/>
      <c r="AA74" s="1"/>
      <c r="AB74" s="1"/>
      <c r="AC74" s="1"/>
      <c r="AD74" s="1"/>
      <c r="AE74" s="1"/>
      <c r="AF74" s="1"/>
      <c r="AG74" s="1"/>
    </row>
    <row r="75" spans="1:33" x14ac:dyDescent="0.2">
      <c r="A75" s="59" t="str">
        <f t="shared" si="24"/>
        <v>Lodges</v>
      </c>
      <c r="B75" s="81">
        <f t="shared" ref="B75:Q75" si="37">B57-B36</f>
        <v>0</v>
      </c>
      <c r="C75" s="81">
        <f t="shared" si="37"/>
        <v>0</v>
      </c>
      <c r="D75" s="81">
        <f t="shared" si="37"/>
        <v>0</v>
      </c>
      <c r="E75" s="81">
        <f t="shared" si="37"/>
        <v>0</v>
      </c>
      <c r="F75" s="81">
        <f t="shared" si="37"/>
        <v>0</v>
      </c>
      <c r="G75" s="81">
        <f t="shared" si="37"/>
        <v>0</v>
      </c>
      <c r="H75" s="81">
        <f t="shared" si="37"/>
        <v>0</v>
      </c>
      <c r="I75" s="81">
        <f t="shared" si="37"/>
        <v>0</v>
      </c>
      <c r="J75" s="81">
        <f t="shared" si="37"/>
        <v>0</v>
      </c>
      <c r="K75" s="81">
        <f t="shared" si="37"/>
        <v>0</v>
      </c>
      <c r="L75" s="81">
        <f t="shared" si="37"/>
        <v>0</v>
      </c>
      <c r="M75" s="81">
        <f t="shared" si="37"/>
        <v>0</v>
      </c>
      <c r="N75" s="81">
        <f t="shared" si="37"/>
        <v>1</v>
      </c>
      <c r="O75" s="81">
        <f t="shared" si="37"/>
        <v>-0.74057542647100982</v>
      </c>
      <c r="P75" s="81">
        <f t="shared" si="37"/>
        <v>0</v>
      </c>
      <c r="Q75" s="81">
        <f t="shared" si="37"/>
        <v>0</v>
      </c>
      <c r="R75" s="1"/>
      <c r="S75" s="1"/>
      <c r="T75" s="1"/>
      <c r="U75" s="1"/>
      <c r="V75" s="1"/>
      <c r="W75" s="1"/>
      <c r="X75" s="1"/>
      <c r="Y75" s="1"/>
      <c r="Z75" s="1"/>
      <c r="AA75" s="1"/>
      <c r="AB75" s="1"/>
      <c r="AC75" s="1"/>
      <c r="AD75" s="1"/>
      <c r="AE75" s="1"/>
      <c r="AF75" s="1"/>
      <c r="AG75" s="1"/>
    </row>
    <row r="76" spans="1:33" x14ac:dyDescent="0.2">
      <c r="A76" s="59" t="str">
        <f t="shared" si="24"/>
        <v>Tourists</v>
      </c>
      <c r="B76" s="81">
        <f t="shared" ref="B76:Q76" si="38">B58-B37</f>
        <v>0</v>
      </c>
      <c r="C76" s="81">
        <f t="shared" si="38"/>
        <v>0</v>
      </c>
      <c r="D76" s="81">
        <f t="shared" si="38"/>
        <v>0</v>
      </c>
      <c r="E76" s="81">
        <f t="shared" si="38"/>
        <v>0</v>
      </c>
      <c r="F76" s="81">
        <f t="shared" si="38"/>
        <v>0</v>
      </c>
      <c r="G76" s="81">
        <f t="shared" si="38"/>
        <v>0</v>
      </c>
      <c r="H76" s="81">
        <f t="shared" si="38"/>
        <v>0</v>
      </c>
      <c r="I76" s="81">
        <f t="shared" si="38"/>
        <v>0</v>
      </c>
      <c r="J76" s="81">
        <f t="shared" si="38"/>
        <v>0</v>
      </c>
      <c r="K76" s="81">
        <f t="shared" si="38"/>
        <v>0</v>
      </c>
      <c r="L76" s="81">
        <f t="shared" si="38"/>
        <v>0</v>
      </c>
      <c r="M76" s="81">
        <f t="shared" si="38"/>
        <v>0</v>
      </c>
      <c r="N76" s="81">
        <f t="shared" si="38"/>
        <v>0</v>
      </c>
      <c r="O76" s="81">
        <f t="shared" si="38"/>
        <v>1</v>
      </c>
      <c r="P76" s="81">
        <f t="shared" si="38"/>
        <v>0</v>
      </c>
      <c r="Q76" s="81">
        <f t="shared" si="38"/>
        <v>0</v>
      </c>
      <c r="R76" s="1"/>
      <c r="S76" s="1"/>
      <c r="T76" s="1"/>
      <c r="U76" s="1"/>
      <c r="V76" s="1"/>
      <c r="W76" s="1"/>
      <c r="X76" s="1"/>
      <c r="Y76" s="1"/>
      <c r="Z76" s="1"/>
      <c r="AA76" s="1"/>
      <c r="AB76" s="1"/>
      <c r="AC76" s="1"/>
      <c r="AD76" s="1"/>
      <c r="AE76" s="1"/>
      <c r="AF76" s="1"/>
      <c r="AG76" s="1"/>
    </row>
    <row r="77" spans="1:33" x14ac:dyDescent="0.2">
      <c r="A77" s="59" t="str">
        <f t="shared" si="24"/>
        <v>PA</v>
      </c>
      <c r="B77" s="81">
        <f t="shared" ref="B77:Q77" si="39">B59-B38</f>
        <v>0</v>
      </c>
      <c r="C77" s="81">
        <f t="shared" si="39"/>
        <v>0</v>
      </c>
      <c r="D77" s="81">
        <f t="shared" si="39"/>
        <v>0</v>
      </c>
      <c r="E77" s="81">
        <f t="shared" si="39"/>
        <v>0</v>
      </c>
      <c r="F77" s="81">
        <f t="shared" si="39"/>
        <v>0</v>
      </c>
      <c r="G77" s="81">
        <f t="shared" si="39"/>
        <v>0</v>
      </c>
      <c r="H77" s="81">
        <f t="shared" si="39"/>
        <v>0</v>
      </c>
      <c r="I77" s="81">
        <f t="shared" si="39"/>
        <v>0</v>
      </c>
      <c r="J77" s="81">
        <f t="shared" si="39"/>
        <v>0</v>
      </c>
      <c r="K77" s="81">
        <f t="shared" si="39"/>
        <v>0</v>
      </c>
      <c r="L77" s="81">
        <f t="shared" si="39"/>
        <v>0</v>
      </c>
      <c r="M77" s="81">
        <f t="shared" si="39"/>
        <v>0</v>
      </c>
      <c r="N77" s="81">
        <f t="shared" si="39"/>
        <v>0</v>
      </c>
      <c r="O77" s="81">
        <f t="shared" si="39"/>
        <v>-2.2585777463105302E-2</v>
      </c>
      <c r="P77" s="81">
        <f t="shared" si="39"/>
        <v>1</v>
      </c>
      <c r="Q77" s="81">
        <f t="shared" si="39"/>
        <v>0</v>
      </c>
      <c r="R77" s="1"/>
      <c r="S77" s="1"/>
      <c r="T77" s="1"/>
      <c r="U77" s="1"/>
      <c r="V77" s="1"/>
      <c r="W77" s="1"/>
      <c r="X77" s="1"/>
      <c r="Y77" s="1"/>
      <c r="Z77" s="1"/>
      <c r="AA77" s="1"/>
      <c r="AB77" s="1"/>
      <c r="AC77" s="1"/>
      <c r="AD77" s="1"/>
      <c r="AE77" s="1"/>
      <c r="AF77" s="1"/>
      <c r="AG77" s="1"/>
    </row>
    <row r="78" spans="1:33" x14ac:dyDescent="0.2">
      <c r="A78" s="59" t="str">
        <f t="shared" si="24"/>
        <v>ComRevSh</v>
      </c>
      <c r="B78" s="81">
        <f t="shared" ref="B78:Q78" si="40">B60-B39</f>
        <v>0</v>
      </c>
      <c r="C78" s="81">
        <f t="shared" si="40"/>
        <v>0</v>
      </c>
      <c r="D78" s="81">
        <f t="shared" si="40"/>
        <v>0</v>
      </c>
      <c r="E78" s="81">
        <f t="shared" si="40"/>
        <v>0</v>
      </c>
      <c r="F78" s="81">
        <f t="shared" si="40"/>
        <v>0</v>
      </c>
      <c r="G78" s="81">
        <f t="shared" si="40"/>
        <v>0</v>
      </c>
      <c r="H78" s="81">
        <f t="shared" si="40"/>
        <v>0</v>
      </c>
      <c r="I78" s="81">
        <f t="shared" si="40"/>
        <v>0</v>
      </c>
      <c r="J78" s="81">
        <f t="shared" si="40"/>
        <v>0</v>
      </c>
      <c r="K78" s="81">
        <f t="shared" si="40"/>
        <v>0</v>
      </c>
      <c r="L78" s="81">
        <f t="shared" si="40"/>
        <v>0</v>
      </c>
      <c r="M78" s="81">
        <f t="shared" si="40"/>
        <v>0</v>
      </c>
      <c r="N78" s="81">
        <f t="shared" si="40"/>
        <v>0</v>
      </c>
      <c r="O78" s="81">
        <f t="shared" si="40"/>
        <v>0</v>
      </c>
      <c r="P78" s="81">
        <f t="shared" si="40"/>
        <v>-7.6377970951198734E-2</v>
      </c>
      <c r="Q78" s="81">
        <f t="shared" si="40"/>
        <v>1</v>
      </c>
      <c r="R78" s="1"/>
      <c r="S78" s="1"/>
      <c r="T78" s="1"/>
      <c r="U78" s="1"/>
      <c r="V78" s="1"/>
      <c r="W78" s="1"/>
      <c r="X78" s="1"/>
      <c r="Y78" s="1"/>
      <c r="Z78" s="1"/>
      <c r="AA78" s="1"/>
      <c r="AB78" s="1"/>
      <c r="AC78" s="1"/>
      <c r="AD78" s="1"/>
      <c r="AE78" s="1"/>
      <c r="AF78" s="1"/>
      <c r="AG78" s="1"/>
    </row>
    <row r="79" spans="1:33" x14ac:dyDescent="0.2">
      <c r="A79" s="59"/>
      <c r="B79" s="82"/>
      <c r="C79" s="82"/>
      <c r="D79" s="82"/>
      <c r="E79" s="82"/>
      <c r="F79" s="82"/>
      <c r="G79" s="82"/>
      <c r="H79" s="82"/>
      <c r="I79" s="82"/>
      <c r="J79" s="82"/>
      <c r="K79" s="82"/>
      <c r="L79" s="82"/>
      <c r="M79" s="82"/>
      <c r="N79" s="1"/>
      <c r="O79" s="1"/>
      <c r="P79" s="1"/>
      <c r="Q79" s="1"/>
      <c r="R79" s="1"/>
      <c r="S79" s="1"/>
      <c r="T79" s="1"/>
      <c r="U79" s="1"/>
      <c r="V79" s="1"/>
      <c r="W79" s="1"/>
      <c r="X79" s="1"/>
      <c r="Y79" s="1"/>
      <c r="Z79" s="1"/>
      <c r="AA79" s="1"/>
      <c r="AB79" s="1"/>
      <c r="AC79" s="1"/>
      <c r="AD79" s="1"/>
      <c r="AE79" s="1"/>
      <c r="AF79" s="1"/>
      <c r="AG79" s="1"/>
    </row>
    <row r="80" spans="1:33" x14ac:dyDescent="0.2">
      <c r="A80" s="59">
        <f t="shared" ref="A80:Q80" si="41">A62</f>
        <v>0</v>
      </c>
      <c r="B80" s="59" t="str">
        <f t="shared" si="41"/>
        <v>Ag</v>
      </c>
      <c r="C80" s="59" t="str">
        <f t="shared" si="41"/>
        <v>Tourism</v>
      </c>
      <c r="D80" s="59" t="str">
        <f t="shared" si="41"/>
        <v>Nag</v>
      </c>
      <c r="E80" s="59" t="str">
        <f t="shared" si="41"/>
        <v>NatRes</v>
      </c>
      <c r="F80" s="59" t="str">
        <f t="shared" si="41"/>
        <v>L-MUSK</v>
      </c>
      <c r="G80" s="59" t="str">
        <f t="shared" si="41"/>
        <v>L-FUSK</v>
      </c>
      <c r="H80" s="59" t="str">
        <f t="shared" si="41"/>
        <v>L-MSK</v>
      </c>
      <c r="I80" s="59" t="str">
        <f t="shared" si="41"/>
        <v>L-FSK</v>
      </c>
      <c r="J80" s="59" t="str">
        <f t="shared" si="41"/>
        <v>K</v>
      </c>
      <c r="K80" s="59" t="str">
        <f t="shared" si="41"/>
        <v>Poor</v>
      </c>
      <c r="L80" s="59" t="str">
        <f t="shared" si="41"/>
        <v>Nonpoor</v>
      </c>
      <c r="M80" s="59" t="str">
        <f t="shared" si="41"/>
        <v>Restaurants</v>
      </c>
      <c r="N80" s="59" t="str">
        <f t="shared" si="41"/>
        <v>Lodges</v>
      </c>
      <c r="O80" s="59" t="str">
        <f t="shared" si="41"/>
        <v>Tourists</v>
      </c>
      <c r="P80" s="59" t="str">
        <f t="shared" si="41"/>
        <v>PA</v>
      </c>
      <c r="Q80" s="59" t="str">
        <f t="shared" si="41"/>
        <v>CRS</v>
      </c>
      <c r="R80" s="1"/>
      <c r="S80" s="1"/>
      <c r="T80" s="1"/>
      <c r="U80" s="1"/>
      <c r="V80" s="1"/>
      <c r="W80" s="1"/>
      <c r="X80" s="1"/>
      <c r="Y80" s="1"/>
      <c r="Z80" s="1"/>
      <c r="AA80" s="1"/>
      <c r="AB80" s="1"/>
      <c r="AC80" s="1"/>
      <c r="AD80" s="1"/>
      <c r="AE80" s="1"/>
      <c r="AF80" s="1"/>
      <c r="AG80" s="1"/>
    </row>
    <row r="81" spans="1:33" x14ac:dyDescent="0.2">
      <c r="A81" s="59" t="str">
        <f t="shared" ref="A81:A96" si="42">A63</f>
        <v>Ag</v>
      </c>
      <c r="B81" s="81">
        <f t="array" ref="B81:Q96">MINVERSE(B63:Q78)</f>
        <v>2.046997255063387</v>
      </c>
      <c r="C81" s="81">
        <v>0.68994619788498823</v>
      </c>
      <c r="D81" s="81">
        <v>0.83823020805008641</v>
      </c>
      <c r="E81" s="81">
        <v>1.1373556275759646</v>
      </c>
      <c r="F81" s="81">
        <v>1.2663547670284501</v>
      </c>
      <c r="G81" s="81">
        <v>1.2786260373990841</v>
      </c>
      <c r="H81" s="81">
        <v>1.2751951472521428</v>
      </c>
      <c r="I81" s="81">
        <v>1.2710437801275041</v>
      </c>
      <c r="J81" s="81">
        <v>1.2896648368290282</v>
      </c>
      <c r="K81" s="81">
        <v>1.3233259022574682</v>
      </c>
      <c r="L81" s="81">
        <v>1.2281789346544896</v>
      </c>
      <c r="M81" s="81">
        <v>0.95453033360491324</v>
      </c>
      <c r="N81" s="81">
        <v>0.75573112341139703</v>
      </c>
      <c r="O81" s="81">
        <v>0.75972998883416742</v>
      </c>
      <c r="P81" s="81">
        <v>0.92186703203872722</v>
      </c>
      <c r="Q81" s="1">
        <v>0.88275451477045375</v>
      </c>
      <c r="R81" s="1"/>
      <c r="S81" s="1"/>
      <c r="T81" s="1"/>
      <c r="U81" s="1"/>
      <c r="V81" s="1"/>
      <c r="W81" s="1"/>
      <c r="X81" s="1"/>
      <c r="Y81" s="1"/>
      <c r="Z81" s="1"/>
      <c r="AA81" s="1"/>
      <c r="AB81" s="1"/>
      <c r="AC81" s="1"/>
      <c r="AD81" s="1"/>
      <c r="AE81" s="1"/>
      <c r="AF81" s="1"/>
      <c r="AG81" s="1"/>
    </row>
    <row r="82" spans="1:33" x14ac:dyDescent="0.2">
      <c r="A82" s="59" t="str">
        <f t="shared" si="42"/>
        <v>Tourism</v>
      </c>
      <c r="B82" s="81">
        <v>0</v>
      </c>
      <c r="C82" s="81">
        <v>1</v>
      </c>
      <c r="D82" s="81">
        <v>0</v>
      </c>
      <c r="E82" s="81">
        <v>0</v>
      </c>
      <c r="F82" s="81">
        <v>0</v>
      </c>
      <c r="G82" s="81">
        <v>0</v>
      </c>
      <c r="H82" s="81">
        <v>0</v>
      </c>
      <c r="I82" s="81">
        <v>0</v>
      </c>
      <c r="J82" s="81">
        <v>0</v>
      </c>
      <c r="K82" s="81">
        <v>0</v>
      </c>
      <c r="L82" s="81">
        <v>0</v>
      </c>
      <c r="M82" s="81">
        <v>0</v>
      </c>
      <c r="N82" s="81">
        <v>0</v>
      </c>
      <c r="O82" s="81">
        <v>0.16238487049649797</v>
      </c>
      <c r="P82" s="81">
        <v>0</v>
      </c>
      <c r="Q82" s="1">
        <v>0</v>
      </c>
      <c r="R82" s="1"/>
      <c r="S82" s="1"/>
      <c r="T82" s="1"/>
      <c r="U82" s="1"/>
      <c r="V82" s="1"/>
      <c r="W82" s="1"/>
      <c r="X82" s="1"/>
      <c r="Y82" s="1"/>
      <c r="Z82" s="1"/>
      <c r="AA82" s="1"/>
      <c r="AB82" s="1"/>
      <c r="AC82" s="1"/>
      <c r="AD82" s="1"/>
      <c r="AE82" s="1"/>
      <c r="AF82" s="1"/>
      <c r="AG82" s="1"/>
    </row>
    <row r="83" spans="1:33" x14ac:dyDescent="0.2">
      <c r="A83" s="59" t="str">
        <f t="shared" si="42"/>
        <v>Nag</v>
      </c>
      <c r="B83" s="81">
        <v>2.5574353473722864</v>
      </c>
      <c r="C83" s="81">
        <v>1.7966240126726667</v>
      </c>
      <c r="D83" s="81">
        <v>2.9789381822566638</v>
      </c>
      <c r="E83" s="81">
        <v>2.5985256744935632</v>
      </c>
      <c r="F83" s="81">
        <v>2.6782933190955291</v>
      </c>
      <c r="G83" s="81">
        <v>2.6743671770483677</v>
      </c>
      <c r="H83" s="81">
        <v>2.6754648761176765</v>
      </c>
      <c r="I83" s="81">
        <v>2.6767930888070706</v>
      </c>
      <c r="J83" s="81">
        <v>2.6708353589657179</v>
      </c>
      <c r="K83" s="81">
        <v>2.6600656407263474</v>
      </c>
      <c r="L83" s="81">
        <v>2.6905075182894023</v>
      </c>
      <c r="M83" s="81">
        <v>2.1997991654720073</v>
      </c>
      <c r="N83" s="81">
        <v>1.7938354547071045</v>
      </c>
      <c r="O83" s="81">
        <v>1.8720762622307996</v>
      </c>
      <c r="P83" s="81">
        <v>2.7510774359126726</v>
      </c>
      <c r="Q83" s="1">
        <v>2.9477326694402155</v>
      </c>
      <c r="R83" s="1"/>
      <c r="S83" s="1"/>
      <c r="T83" s="1"/>
      <c r="U83" s="1"/>
      <c r="V83" s="1"/>
      <c r="W83" s="1"/>
      <c r="X83" s="1"/>
      <c r="Y83" s="1"/>
      <c r="Z83" s="1"/>
      <c r="AA83" s="1"/>
      <c r="AB83" s="1"/>
      <c r="AC83" s="1"/>
      <c r="AD83" s="1"/>
      <c r="AE83" s="1"/>
      <c r="AF83" s="1"/>
      <c r="AG83" s="1"/>
    </row>
    <row r="84" spans="1:33" x14ac:dyDescent="0.2">
      <c r="A84" s="59" t="str">
        <f t="shared" si="42"/>
        <v>NatRes</v>
      </c>
      <c r="B84" s="81">
        <v>0.34682513373235752</v>
      </c>
      <c r="C84" s="81">
        <v>0.25136351891567515</v>
      </c>
      <c r="D84" s="81">
        <v>0.29351766206012481</v>
      </c>
      <c r="E84" s="81">
        <v>1.5455788991917352</v>
      </c>
      <c r="F84" s="81">
        <v>0.46220044502059399</v>
      </c>
      <c r="G84" s="81">
        <v>0.46727089031025842</v>
      </c>
      <c r="H84" s="81">
        <v>0.46585325869922772</v>
      </c>
      <c r="I84" s="81">
        <v>0.46413792856249114</v>
      </c>
      <c r="J84" s="81">
        <v>0.4718320829889765</v>
      </c>
      <c r="K84" s="81">
        <v>0.48574071555037412</v>
      </c>
      <c r="L84" s="81">
        <v>0.44642632680845018</v>
      </c>
      <c r="M84" s="81">
        <v>0.37956895877550489</v>
      </c>
      <c r="N84" s="81">
        <v>0.27047195747850078</v>
      </c>
      <c r="O84" s="81">
        <v>0.27393200338946966</v>
      </c>
      <c r="P84" s="81">
        <v>0.32827140381693931</v>
      </c>
      <c r="Q84" s="1">
        <v>0.3110750882117661</v>
      </c>
      <c r="R84" s="1"/>
      <c r="S84" s="1"/>
      <c r="T84" s="1"/>
      <c r="U84" s="1"/>
      <c r="V84" s="1"/>
      <c r="W84" s="1"/>
      <c r="X84" s="1"/>
      <c r="Y84" s="1"/>
      <c r="Z84" s="1"/>
      <c r="AA84" s="1"/>
      <c r="AB84" s="1"/>
      <c r="AC84" s="1"/>
      <c r="AD84" s="1"/>
      <c r="AE84" s="1"/>
      <c r="AF84" s="1"/>
      <c r="AG84" s="1"/>
    </row>
    <row r="85" spans="1:33" x14ac:dyDescent="0.2">
      <c r="A85" s="59" t="str">
        <f t="shared" si="42"/>
        <v>L-MUSK</v>
      </c>
      <c r="B85" s="81">
        <v>0.68244736016384178</v>
      </c>
      <c r="C85" s="81">
        <v>0.39241497944471831</v>
      </c>
      <c r="D85" s="81">
        <v>0.51740693758143153</v>
      </c>
      <c r="E85" s="81">
        <v>0.86703745490295747</v>
      </c>
      <c r="F85" s="81">
        <v>1.6011840326805318</v>
      </c>
      <c r="G85" s="81">
        <v>0.60412718999849935</v>
      </c>
      <c r="H85" s="81">
        <v>0.60330432087915553</v>
      </c>
      <c r="I85" s="81">
        <v>0.60230865163192848</v>
      </c>
      <c r="J85" s="81">
        <v>0.60677474989592961</v>
      </c>
      <c r="K85" s="81">
        <v>0.61484806325746844</v>
      </c>
      <c r="L85" s="81">
        <v>0.5920278917898707</v>
      </c>
      <c r="M85" s="81">
        <v>0.522293060754913</v>
      </c>
      <c r="N85" s="81">
        <v>0.428719887145602</v>
      </c>
      <c r="O85" s="81">
        <v>0.43166765130358131</v>
      </c>
      <c r="P85" s="81">
        <v>0.51899488251413617</v>
      </c>
      <c r="Q85" s="1">
        <v>0.55176948908007706</v>
      </c>
      <c r="R85" s="1"/>
      <c r="S85" s="1"/>
      <c r="T85" s="1"/>
      <c r="U85" s="1"/>
      <c r="V85" s="1"/>
      <c r="W85" s="1"/>
      <c r="X85" s="1"/>
      <c r="Y85" s="1"/>
      <c r="Z85" s="1"/>
      <c r="AA85" s="1"/>
      <c r="AB85" s="1"/>
      <c r="AC85" s="1"/>
      <c r="AD85" s="1"/>
      <c r="AE85" s="1"/>
      <c r="AF85" s="1"/>
      <c r="AG85" s="1"/>
    </row>
    <row r="86" spans="1:33" x14ac:dyDescent="0.2">
      <c r="A86" s="59" t="str">
        <f t="shared" si="42"/>
        <v>L-MSK</v>
      </c>
      <c r="B86" s="81">
        <v>0.1312116520113854</v>
      </c>
      <c r="C86" s="81">
        <v>0.13119019532626874</v>
      </c>
      <c r="D86" s="81">
        <v>0.14094951904314706</v>
      </c>
      <c r="E86" s="81">
        <v>0.15515914778911685</v>
      </c>
      <c r="F86" s="81">
        <v>0.13439706567682053</v>
      </c>
      <c r="G86" s="81">
        <v>1.1344180150165197</v>
      </c>
      <c r="H86" s="81">
        <v>0.13441215784925115</v>
      </c>
      <c r="I86" s="81">
        <v>0.13440507069384805</v>
      </c>
      <c r="J86" s="81">
        <v>0.13443686029921223</v>
      </c>
      <c r="K86" s="81">
        <v>0.13449432599534641</v>
      </c>
      <c r="L86" s="81">
        <v>0.13433189243423446</v>
      </c>
      <c r="M86" s="81">
        <v>0.12472595618726659</v>
      </c>
      <c r="N86" s="81">
        <v>0.14791197322981642</v>
      </c>
      <c r="O86" s="81">
        <v>0.14722975797866544</v>
      </c>
      <c r="P86" s="81">
        <v>0.29044663014777888</v>
      </c>
      <c r="Q86" s="1">
        <v>0.16591070764970683</v>
      </c>
      <c r="R86" s="1"/>
      <c r="S86" s="1"/>
      <c r="T86" s="1"/>
      <c r="U86" s="1"/>
      <c r="V86" s="1"/>
      <c r="W86" s="1"/>
      <c r="X86" s="1"/>
      <c r="Y86" s="1"/>
      <c r="Z86" s="1"/>
      <c r="AA86" s="1"/>
      <c r="AB86" s="1"/>
      <c r="AC86" s="1"/>
      <c r="AD86" s="1"/>
      <c r="AE86" s="1"/>
      <c r="AF86" s="1"/>
      <c r="AG86" s="1"/>
    </row>
    <row r="87" spans="1:33" x14ac:dyDescent="0.2">
      <c r="A87" s="59" t="str">
        <f t="shared" si="42"/>
        <v>L-FUSK</v>
      </c>
      <c r="B87" s="81">
        <v>8.3880843421751922E-2</v>
      </c>
      <c r="C87" s="81">
        <v>8.2314812941889193E-2</v>
      </c>
      <c r="D87" s="81">
        <v>7.2024214062445899E-2</v>
      </c>
      <c r="E87" s="81">
        <v>6.9573121729359227E-2</v>
      </c>
      <c r="F87" s="81">
        <v>7.3271585575981749E-2</v>
      </c>
      <c r="G87" s="81">
        <v>7.3398835902350149E-2</v>
      </c>
      <c r="H87" s="81">
        <v>1.0733632583396573</v>
      </c>
      <c r="I87" s="81">
        <v>7.3320209592010938E-2</v>
      </c>
      <c r="J87" s="81">
        <v>7.3513305780997518E-2</v>
      </c>
      <c r="K87" s="81">
        <v>7.3862363493223226E-2</v>
      </c>
      <c r="L87" s="81">
        <v>7.2875710741327565E-2</v>
      </c>
      <c r="M87" s="81">
        <v>0.16902163176454363</v>
      </c>
      <c r="N87" s="81">
        <v>0.11934966553917051</v>
      </c>
      <c r="O87" s="81">
        <v>0.11271074502340146</v>
      </c>
      <c r="P87" s="81">
        <v>7.0927529938564104E-2</v>
      </c>
      <c r="Q87" s="1">
        <v>9.7794777640004077E-2</v>
      </c>
      <c r="R87" s="1"/>
      <c r="S87" s="1"/>
      <c r="T87" s="1"/>
      <c r="U87" s="1"/>
      <c r="V87" s="1"/>
      <c r="W87" s="1"/>
      <c r="X87" s="1"/>
      <c r="Y87" s="1"/>
      <c r="Z87" s="1"/>
      <c r="AA87" s="1"/>
      <c r="AB87" s="1"/>
      <c r="AC87" s="1"/>
      <c r="AD87" s="1"/>
      <c r="AE87" s="1"/>
      <c r="AF87" s="1"/>
      <c r="AG87" s="1"/>
    </row>
    <row r="88" spans="1:33" x14ac:dyDescent="0.2">
      <c r="A88" s="59" t="str">
        <f t="shared" si="42"/>
        <v>L-FSK</v>
      </c>
      <c r="B88" s="81">
        <v>0.30914016685432544</v>
      </c>
      <c r="C88" s="81">
        <v>0.22744754511041873</v>
      </c>
      <c r="D88" s="81">
        <v>0.35892366069860399</v>
      </c>
      <c r="E88" s="81">
        <v>0.31339551282330835</v>
      </c>
      <c r="F88" s="81">
        <v>0.32308693403888156</v>
      </c>
      <c r="G88" s="81">
        <v>0.32262398342200299</v>
      </c>
      <c r="H88" s="81">
        <v>0.32275341848960359</v>
      </c>
      <c r="I88" s="81">
        <v>1.3229100345459037</v>
      </c>
      <c r="J88" s="81">
        <v>0.32220752947295461</v>
      </c>
      <c r="K88" s="81">
        <v>0.32093761930601888</v>
      </c>
      <c r="L88" s="81">
        <v>0.32452717002208253</v>
      </c>
      <c r="M88" s="81">
        <v>0.27937678176262887</v>
      </c>
      <c r="N88" s="81">
        <v>0.2421319194968331</v>
      </c>
      <c r="O88" s="81">
        <v>0.24991828722445197</v>
      </c>
      <c r="P88" s="81">
        <v>0.45240830788426117</v>
      </c>
      <c r="Q88" s="1">
        <v>0.38084369106292199</v>
      </c>
      <c r="R88" s="1"/>
      <c r="S88" s="1"/>
      <c r="T88" s="1"/>
      <c r="U88" s="1"/>
      <c r="V88" s="1"/>
      <c r="W88" s="1"/>
      <c r="X88" s="1"/>
      <c r="Y88" s="1"/>
      <c r="Z88" s="1"/>
      <c r="AA88" s="1"/>
      <c r="AB88" s="1"/>
      <c r="AC88" s="1"/>
      <c r="AD88" s="1"/>
      <c r="AE88" s="1"/>
      <c r="AF88" s="1"/>
      <c r="AG88" s="1"/>
    </row>
    <row r="89" spans="1:33" x14ac:dyDescent="0.2">
      <c r="A89" s="59" t="str">
        <f t="shared" si="42"/>
        <v>K</v>
      </c>
      <c r="B89" s="81">
        <v>1.6334096111493541</v>
      </c>
      <c r="C89" s="81">
        <v>1.1828220502849824</v>
      </c>
      <c r="D89" s="81">
        <v>1.3169074663260636</v>
      </c>
      <c r="E89" s="81">
        <v>1.9258398597123021</v>
      </c>
      <c r="F89" s="81">
        <v>1.7001634339103791</v>
      </c>
      <c r="G89" s="81">
        <v>1.6949865340355739</v>
      </c>
      <c r="H89" s="81">
        <v>1.6964339289861954</v>
      </c>
      <c r="I89" s="81">
        <v>1.6981852726774929</v>
      </c>
      <c r="J89" s="81">
        <v>2.6903295785891657</v>
      </c>
      <c r="K89" s="81">
        <v>1.676128932678917</v>
      </c>
      <c r="L89" s="81">
        <v>1.7162687315583127</v>
      </c>
      <c r="M89" s="81">
        <v>1.4773749957021567</v>
      </c>
      <c r="N89" s="81">
        <v>1.1887518832141748</v>
      </c>
      <c r="O89" s="81">
        <v>1.2078355414911861</v>
      </c>
      <c r="P89" s="81">
        <v>1.3614447697824441</v>
      </c>
      <c r="Q89" s="1">
        <v>1.35586378332996</v>
      </c>
      <c r="R89" s="1"/>
      <c r="S89" s="1"/>
      <c r="T89" s="1"/>
      <c r="U89" s="1"/>
      <c r="V89" s="1"/>
      <c r="W89" s="1"/>
      <c r="X89" s="1"/>
      <c r="Y89" s="1"/>
      <c r="Z89" s="1"/>
      <c r="AA89" s="1"/>
      <c r="AB89" s="1"/>
      <c r="AC89" s="1"/>
      <c r="AD89" s="1"/>
      <c r="AE89" s="1"/>
      <c r="AF89" s="1"/>
      <c r="AG89" s="1"/>
    </row>
    <row r="90" spans="1:33" x14ac:dyDescent="0.2">
      <c r="A90" s="59" t="str">
        <f t="shared" si="42"/>
        <v>Poor</v>
      </c>
      <c r="B90" s="81">
        <v>1.5796500520553387</v>
      </c>
      <c r="C90" s="81">
        <v>1.134512764324155</v>
      </c>
      <c r="D90" s="81">
        <v>1.3306329695753416</v>
      </c>
      <c r="E90" s="81">
        <v>1.8502315583476878</v>
      </c>
      <c r="F90" s="81">
        <v>1.9941421898891845</v>
      </c>
      <c r="G90" s="81">
        <v>2.1208148222458254</v>
      </c>
      <c r="H90" s="81">
        <v>2.0853987754052694</v>
      </c>
      <c r="I90" s="81">
        <v>2.0425454614716734</v>
      </c>
      <c r="J90" s="81">
        <v>2.2347650278573163</v>
      </c>
      <c r="K90" s="81">
        <v>2.5822380797064088</v>
      </c>
      <c r="L90" s="81">
        <v>1.6000645570804592</v>
      </c>
      <c r="M90" s="81">
        <v>1.4397828215428008</v>
      </c>
      <c r="N90" s="81">
        <v>1.1866932858201644</v>
      </c>
      <c r="O90" s="81">
        <v>1.2000738285382611</v>
      </c>
      <c r="P90" s="81">
        <v>1.4808886940495938</v>
      </c>
      <c r="Q90" s="1">
        <v>1.4054386742463683</v>
      </c>
      <c r="R90" s="1"/>
      <c r="S90" s="1"/>
      <c r="T90" s="1"/>
      <c r="U90" s="1"/>
      <c r="V90" s="1"/>
      <c r="W90" s="1"/>
      <c r="X90" s="1"/>
      <c r="Y90" s="1"/>
      <c r="Z90" s="1"/>
      <c r="AA90" s="1"/>
      <c r="AB90" s="1"/>
      <c r="AC90" s="1"/>
      <c r="AD90" s="1"/>
      <c r="AE90" s="1"/>
      <c r="AF90" s="1"/>
      <c r="AG90" s="1"/>
    </row>
    <row r="91" spans="1:33" x14ac:dyDescent="0.2">
      <c r="A91" s="59" t="str">
        <f t="shared" si="42"/>
        <v>Nonpoor</v>
      </c>
      <c r="B91" s="81">
        <v>1.26043958154532</v>
      </c>
      <c r="C91" s="81">
        <v>0.88167681878412241</v>
      </c>
      <c r="D91" s="81">
        <v>1.0755788281363503</v>
      </c>
      <c r="E91" s="81">
        <v>1.4807735386093561</v>
      </c>
      <c r="F91" s="81">
        <v>1.8379608619934102</v>
      </c>
      <c r="G91" s="81">
        <v>1.7087397361291208</v>
      </c>
      <c r="H91" s="81">
        <v>1.7448683091385933</v>
      </c>
      <c r="I91" s="81">
        <v>1.7885837776695106</v>
      </c>
      <c r="J91" s="81">
        <v>1.5924969961809432</v>
      </c>
      <c r="K91" s="81">
        <v>1.2380332250245649</v>
      </c>
      <c r="L91" s="81">
        <v>2.2399668394653687</v>
      </c>
      <c r="M91" s="81">
        <v>1.1330096046287081</v>
      </c>
      <c r="N91" s="81">
        <v>0.94017204280543232</v>
      </c>
      <c r="O91" s="81">
        <v>0.94928815448302517</v>
      </c>
      <c r="P91" s="81">
        <v>1.2133334262175908</v>
      </c>
      <c r="Q91" s="1">
        <v>1.1467437745163016</v>
      </c>
      <c r="R91" s="1"/>
      <c r="S91" s="1"/>
      <c r="T91" s="1"/>
      <c r="U91" s="1"/>
      <c r="V91" s="1"/>
      <c r="W91" s="1"/>
      <c r="X91" s="1"/>
      <c r="Y91" s="1"/>
      <c r="Z91" s="1"/>
      <c r="AA91" s="1"/>
      <c r="AB91" s="1"/>
      <c r="AC91" s="1"/>
      <c r="AD91" s="1"/>
      <c r="AE91" s="1"/>
      <c r="AF91" s="1"/>
      <c r="AG91" s="1"/>
    </row>
    <row r="92" spans="1:33" x14ac:dyDescent="0.2">
      <c r="A92" s="59" t="str">
        <f t="shared" si="42"/>
        <v>Restaurants</v>
      </c>
      <c r="B92" s="1">
        <v>0</v>
      </c>
      <c r="C92" s="1">
        <v>0</v>
      </c>
      <c r="D92" s="1">
        <v>0</v>
      </c>
      <c r="E92" s="1">
        <v>0</v>
      </c>
      <c r="F92" s="1">
        <v>0</v>
      </c>
      <c r="G92" s="1">
        <v>0</v>
      </c>
      <c r="H92" s="1">
        <v>0</v>
      </c>
      <c r="I92" s="1">
        <v>0</v>
      </c>
      <c r="J92" s="1">
        <v>0</v>
      </c>
      <c r="K92" s="1">
        <v>0</v>
      </c>
      <c r="L92" s="1">
        <v>0</v>
      </c>
      <c r="M92" s="1">
        <v>1</v>
      </c>
      <c r="N92" s="1">
        <v>0</v>
      </c>
      <c r="O92" s="1">
        <v>4.1157760097362987E-2</v>
      </c>
      <c r="P92" s="1">
        <v>0</v>
      </c>
      <c r="Q92" s="1">
        <v>0</v>
      </c>
      <c r="R92" s="1"/>
      <c r="S92" s="1"/>
      <c r="T92" s="1"/>
      <c r="U92" s="1"/>
      <c r="V92" s="1"/>
      <c r="W92" s="1"/>
      <c r="X92" s="1"/>
      <c r="Y92" s="1"/>
      <c r="Z92" s="1"/>
      <c r="AA92" s="1"/>
      <c r="AB92" s="1"/>
      <c r="AC92" s="1"/>
      <c r="AD92" s="1"/>
      <c r="AE92" s="1"/>
      <c r="AF92" s="1"/>
      <c r="AG92" s="1"/>
    </row>
    <row r="93" spans="1:33" x14ac:dyDescent="0.2">
      <c r="A93" s="59" t="str">
        <f t="shared" si="42"/>
        <v>Lodges</v>
      </c>
      <c r="B93" s="1">
        <v>0</v>
      </c>
      <c r="C93" s="1">
        <v>0</v>
      </c>
      <c r="D93" s="1">
        <v>0</v>
      </c>
      <c r="E93" s="1">
        <v>0</v>
      </c>
      <c r="F93" s="1">
        <v>0</v>
      </c>
      <c r="G93" s="1">
        <v>0</v>
      </c>
      <c r="H93" s="1">
        <v>0</v>
      </c>
      <c r="I93" s="1">
        <v>0</v>
      </c>
      <c r="J93" s="1">
        <v>0</v>
      </c>
      <c r="K93" s="1">
        <v>0</v>
      </c>
      <c r="L93" s="1">
        <v>0</v>
      </c>
      <c r="M93" s="1">
        <v>0</v>
      </c>
      <c r="N93" s="1">
        <v>1</v>
      </c>
      <c r="O93" s="1">
        <v>0.74057542647100982</v>
      </c>
      <c r="P93" s="1">
        <v>0</v>
      </c>
      <c r="Q93" s="1">
        <v>0</v>
      </c>
      <c r="R93" s="1"/>
      <c r="S93" s="1"/>
      <c r="T93" s="1"/>
      <c r="U93" s="1"/>
      <c r="V93" s="1"/>
      <c r="W93" s="1"/>
      <c r="X93" s="1"/>
      <c r="Y93" s="1"/>
      <c r="Z93" s="1"/>
      <c r="AA93" s="1"/>
      <c r="AB93" s="1"/>
      <c r="AC93" s="1"/>
      <c r="AD93" s="1"/>
      <c r="AE93" s="1"/>
      <c r="AF93" s="1"/>
      <c r="AG93" s="1"/>
    </row>
    <row r="94" spans="1:33" x14ac:dyDescent="0.2">
      <c r="A94" s="59" t="str">
        <f t="shared" si="42"/>
        <v>Tourists</v>
      </c>
      <c r="B94" s="1">
        <v>0</v>
      </c>
      <c r="C94" s="1">
        <v>0</v>
      </c>
      <c r="D94" s="1">
        <v>0</v>
      </c>
      <c r="E94" s="1">
        <v>0</v>
      </c>
      <c r="F94" s="1">
        <v>0</v>
      </c>
      <c r="G94" s="1">
        <v>0</v>
      </c>
      <c r="H94" s="1">
        <v>0</v>
      </c>
      <c r="I94" s="1">
        <v>0</v>
      </c>
      <c r="J94" s="1">
        <v>0</v>
      </c>
      <c r="K94" s="1">
        <v>0</v>
      </c>
      <c r="L94" s="1">
        <v>0</v>
      </c>
      <c r="M94" s="1">
        <v>0</v>
      </c>
      <c r="N94" s="1">
        <v>0</v>
      </c>
      <c r="O94" s="1">
        <v>1</v>
      </c>
      <c r="P94" s="1">
        <v>0</v>
      </c>
      <c r="Q94" s="1">
        <v>0</v>
      </c>
      <c r="R94" s="1"/>
      <c r="S94" s="1"/>
      <c r="T94" s="1"/>
      <c r="U94" s="1"/>
      <c r="V94" s="1"/>
      <c r="W94" s="1"/>
      <c r="X94" s="1"/>
      <c r="Y94" s="1"/>
      <c r="Z94" s="1"/>
      <c r="AA94" s="1"/>
      <c r="AB94" s="1"/>
      <c r="AC94" s="1"/>
      <c r="AD94" s="1"/>
      <c r="AE94" s="1"/>
      <c r="AF94" s="1"/>
      <c r="AG94" s="1"/>
    </row>
    <row r="95" spans="1:33" x14ac:dyDescent="0.2">
      <c r="A95" s="59" t="str">
        <f t="shared" si="42"/>
        <v>PA</v>
      </c>
      <c r="B95" s="1">
        <v>0</v>
      </c>
      <c r="C95" s="1">
        <v>0</v>
      </c>
      <c r="D95" s="1">
        <v>0</v>
      </c>
      <c r="E95" s="1">
        <v>0</v>
      </c>
      <c r="F95" s="1">
        <v>0</v>
      </c>
      <c r="G95" s="1">
        <v>0</v>
      </c>
      <c r="H95" s="1">
        <v>0</v>
      </c>
      <c r="I95" s="1">
        <v>0</v>
      </c>
      <c r="J95" s="1">
        <v>0</v>
      </c>
      <c r="K95" s="1">
        <v>0</v>
      </c>
      <c r="L95" s="1">
        <v>0</v>
      </c>
      <c r="M95" s="1">
        <v>0</v>
      </c>
      <c r="N95" s="1">
        <v>0</v>
      </c>
      <c r="O95" s="1">
        <v>2.2585777463105302E-2</v>
      </c>
      <c r="P95" s="1">
        <v>1</v>
      </c>
      <c r="Q95" s="1">
        <v>0</v>
      </c>
      <c r="R95" s="1"/>
      <c r="S95" s="1"/>
      <c r="T95" s="1"/>
      <c r="U95" s="1"/>
      <c r="V95" s="1"/>
      <c r="W95" s="1"/>
      <c r="X95" s="1"/>
      <c r="Y95" s="1"/>
      <c r="Z95" s="1"/>
      <c r="AA95" s="1"/>
      <c r="AB95" s="1"/>
      <c r="AC95" s="1"/>
      <c r="AD95" s="1"/>
      <c r="AE95" s="1"/>
      <c r="AF95" s="1"/>
      <c r="AG95" s="1"/>
    </row>
    <row r="96" spans="1:33" x14ac:dyDescent="0.2">
      <c r="A96" s="59" t="str">
        <f t="shared" si="42"/>
        <v>ComRevSh</v>
      </c>
      <c r="B96" s="1">
        <v>0</v>
      </c>
      <c r="C96" s="1">
        <v>0</v>
      </c>
      <c r="D96" s="1">
        <v>0</v>
      </c>
      <c r="E96" s="1">
        <v>0</v>
      </c>
      <c r="F96" s="1">
        <v>0</v>
      </c>
      <c r="G96" s="1">
        <v>0</v>
      </c>
      <c r="H96" s="1">
        <v>0</v>
      </c>
      <c r="I96" s="1">
        <v>0</v>
      </c>
      <c r="J96" s="1">
        <v>0</v>
      </c>
      <c r="K96" s="1">
        <v>0</v>
      </c>
      <c r="L96" s="1">
        <v>0</v>
      </c>
      <c r="M96" s="1">
        <v>0</v>
      </c>
      <c r="N96" s="1">
        <v>0</v>
      </c>
      <c r="O96" s="1">
        <v>1.7250558549872959E-3</v>
      </c>
      <c r="P96" s="1">
        <v>7.6377970951198734E-2</v>
      </c>
      <c r="Q96" s="1">
        <v>1</v>
      </c>
      <c r="R96" s="1"/>
      <c r="S96" s="1"/>
      <c r="T96" s="1"/>
      <c r="U96" s="1"/>
      <c r="V96" s="1"/>
      <c r="W96" s="1"/>
      <c r="X96" s="1"/>
      <c r="Y96" s="1"/>
      <c r="Z96" s="1"/>
      <c r="AA96" s="1"/>
      <c r="AB96" s="1"/>
      <c r="AC96" s="1"/>
      <c r="AD96" s="1"/>
      <c r="AE96" s="1"/>
      <c r="AF96" s="1"/>
      <c r="AG96" s="1"/>
    </row>
    <row r="97" spans="1:33" x14ac:dyDescent="0.2">
      <c r="A97" s="1"/>
      <c r="B97" s="1"/>
      <c r="C97" s="1"/>
      <c r="D97" s="1"/>
      <c r="E97" s="1"/>
      <c r="F97" s="1"/>
      <c r="G97" s="1"/>
      <c r="H97" s="1"/>
      <c r="I97" s="1"/>
      <c r="J97" s="1"/>
      <c r="K97" s="1"/>
      <c r="L97" s="1"/>
      <c r="M97" s="1"/>
      <c r="N97" s="1"/>
      <c r="O97" s="1"/>
      <c r="P97" s="1"/>
      <c r="Q97" s="1"/>
      <c r="R97" s="1"/>
      <c r="S97" s="1"/>
      <c r="T97" s="1"/>
      <c r="U97" s="1"/>
      <c r="V97" s="1"/>
      <c r="W97" s="1"/>
      <c r="X97" s="1"/>
      <c r="Y97" s="1"/>
      <c r="Z97" s="1"/>
      <c r="AA97" s="1"/>
      <c r="AB97" s="1"/>
      <c r="AC97" s="1"/>
      <c r="AD97" s="1"/>
      <c r="AE97" s="1"/>
      <c r="AF97" s="1"/>
      <c r="AG97" s="1"/>
    </row>
    <row r="98" spans="1:33" x14ac:dyDescent="0.2">
      <c r="A98" s="1"/>
      <c r="B98" s="1"/>
      <c r="C98" s="1"/>
      <c r="D98" s="1"/>
      <c r="E98" s="1"/>
      <c r="F98" s="1"/>
      <c r="G98" s="1"/>
      <c r="H98" s="1"/>
      <c r="I98" s="1"/>
      <c r="J98" s="1"/>
      <c r="K98" s="1"/>
      <c r="L98" s="1"/>
      <c r="M98" s="1"/>
      <c r="N98" s="1"/>
      <c r="O98" s="1"/>
      <c r="P98" s="1"/>
      <c r="Q98" s="1"/>
      <c r="R98" s="1"/>
      <c r="S98" s="1"/>
      <c r="T98" s="1"/>
      <c r="U98" s="1"/>
      <c r="V98" s="1"/>
      <c r="W98" s="1"/>
      <c r="X98" s="1"/>
      <c r="Y98" s="1"/>
      <c r="Z98" s="1"/>
      <c r="AA98" s="1"/>
      <c r="AB98" s="1"/>
      <c r="AC98" s="1"/>
      <c r="AD98" s="1"/>
      <c r="AE98" s="1"/>
      <c r="AF98" s="1"/>
      <c r="AG98" s="1"/>
    </row>
    <row r="99" spans="1:33" x14ac:dyDescent="0.2">
      <c r="A99" s="1"/>
      <c r="B99" s="1"/>
      <c r="C99" s="1"/>
      <c r="D99" s="1"/>
      <c r="E99" s="1"/>
      <c r="F99" s="1"/>
      <c r="G99" s="1"/>
      <c r="H99" s="1"/>
      <c r="I99" s="1"/>
      <c r="J99" s="1"/>
      <c r="K99" s="1"/>
      <c r="L99" s="1"/>
      <c r="M99" s="1"/>
      <c r="N99" s="1"/>
      <c r="O99" s="1"/>
      <c r="P99" s="1"/>
      <c r="Q99" s="1"/>
      <c r="R99" s="1"/>
      <c r="S99" s="1"/>
      <c r="T99" s="1"/>
      <c r="U99" s="1"/>
      <c r="V99" s="1"/>
      <c r="W99" s="1"/>
      <c r="X99" s="1"/>
      <c r="Y99" s="1"/>
      <c r="Z99" s="1"/>
      <c r="AA99" s="1"/>
      <c r="AB99" s="1"/>
      <c r="AC99" s="1"/>
      <c r="AD99" s="1"/>
      <c r="AE99" s="1"/>
      <c r="AF99" s="1"/>
      <c r="AG99" s="1"/>
    </row>
    <row r="100" spans="1:33" x14ac:dyDescent="0.2">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c r="AA100" s="1"/>
      <c r="AB100" s="1"/>
      <c r="AC100" s="1"/>
      <c r="AD100" s="1"/>
      <c r="AE100" s="1"/>
      <c r="AF100" s="1"/>
      <c r="AG100" s="1"/>
    </row>
    <row r="101" spans="1:33" x14ac:dyDescent="0.2">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c r="AA101" s="1"/>
      <c r="AB101" s="1"/>
      <c r="AC101" s="1"/>
      <c r="AD101" s="1"/>
      <c r="AE101" s="1"/>
      <c r="AF101" s="1"/>
      <c r="AG101" s="1"/>
    </row>
    <row r="102" spans="1:33" x14ac:dyDescent="0.2">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c r="AA102" s="1"/>
      <c r="AB102" s="1"/>
      <c r="AC102" s="1"/>
      <c r="AD102" s="1"/>
      <c r="AE102" s="1"/>
      <c r="AF102" s="1"/>
      <c r="AG102" s="1"/>
    </row>
    <row r="103" spans="1:33" x14ac:dyDescent="0.2">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c r="AA103" s="1"/>
      <c r="AB103" s="1"/>
      <c r="AC103" s="1"/>
      <c r="AD103" s="1"/>
      <c r="AE103" s="1"/>
      <c r="AF103" s="1"/>
      <c r="AG103" s="1"/>
    </row>
    <row r="104" spans="1:33" x14ac:dyDescent="0.2">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c r="AA104" s="1"/>
      <c r="AB104" s="1"/>
      <c r="AC104" s="1"/>
      <c r="AD104" s="1"/>
      <c r="AE104" s="1"/>
      <c r="AF104" s="1"/>
      <c r="AG104" s="1"/>
    </row>
    <row r="105" spans="1:33" x14ac:dyDescent="0.2">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c r="AA105" s="1"/>
      <c r="AB105" s="1"/>
      <c r="AC105" s="1"/>
      <c r="AD105" s="1"/>
      <c r="AE105" s="1"/>
      <c r="AF105" s="1"/>
      <c r="AG105" s="1"/>
    </row>
    <row r="106" spans="1:33" x14ac:dyDescent="0.2">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c r="AA106" s="1"/>
      <c r="AB106" s="1"/>
      <c r="AC106" s="1"/>
      <c r="AD106" s="1"/>
      <c r="AE106" s="1"/>
      <c r="AF106" s="1"/>
      <c r="AG106" s="1"/>
    </row>
    <row r="107" spans="1:33" x14ac:dyDescent="0.2">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c r="AA107" s="1"/>
      <c r="AB107" s="1"/>
      <c r="AC107" s="1"/>
      <c r="AD107" s="1"/>
      <c r="AE107" s="1"/>
      <c r="AF107" s="1"/>
      <c r="AG107" s="1"/>
    </row>
    <row r="108" spans="1:33" x14ac:dyDescent="0.2">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c r="AA108" s="1"/>
      <c r="AB108" s="1"/>
      <c r="AC108" s="1"/>
      <c r="AD108" s="1"/>
      <c r="AE108" s="1"/>
      <c r="AF108" s="1"/>
      <c r="AG108" s="1"/>
    </row>
    <row r="109" spans="1:33" x14ac:dyDescent="0.2">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c r="AA109" s="1"/>
      <c r="AB109" s="1"/>
      <c r="AC109" s="1"/>
      <c r="AD109" s="1"/>
      <c r="AE109" s="1"/>
      <c r="AF109" s="1"/>
      <c r="AG109" s="1"/>
    </row>
    <row r="110" spans="1:33" x14ac:dyDescent="0.2">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c r="AA110" s="1"/>
      <c r="AB110" s="1"/>
      <c r="AC110" s="1"/>
      <c r="AD110" s="1"/>
      <c r="AE110" s="1"/>
      <c r="AF110" s="1"/>
      <c r="AG110" s="1"/>
    </row>
    <row r="111" spans="1:33" x14ac:dyDescent="0.2">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c r="AA111" s="1"/>
      <c r="AB111" s="1"/>
      <c r="AC111" s="1"/>
      <c r="AD111" s="1"/>
      <c r="AE111" s="1"/>
      <c r="AF111" s="1"/>
      <c r="AG111" s="1"/>
    </row>
    <row r="112" spans="1:33" x14ac:dyDescent="0.2">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c r="AA112" s="1"/>
      <c r="AB112" s="1"/>
      <c r="AC112" s="1"/>
      <c r="AD112" s="1"/>
      <c r="AE112" s="1"/>
      <c r="AF112" s="1"/>
      <c r="AG112" s="1"/>
    </row>
    <row r="113" spans="1:33" x14ac:dyDescent="0.2">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c r="AA113" s="1"/>
      <c r="AB113" s="1"/>
      <c r="AC113" s="1"/>
      <c r="AD113" s="1"/>
      <c r="AE113" s="1"/>
      <c r="AF113" s="1"/>
      <c r="AG113" s="1"/>
    </row>
    <row r="114" spans="1:33" x14ac:dyDescent="0.2">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c r="AA114" s="1"/>
      <c r="AB114" s="1"/>
      <c r="AC114" s="1"/>
      <c r="AD114" s="1"/>
      <c r="AE114" s="1"/>
      <c r="AF114" s="1"/>
      <c r="AG114" s="1"/>
    </row>
    <row r="115" spans="1:33" x14ac:dyDescent="0.2">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c r="AA115" s="1"/>
      <c r="AB115" s="1"/>
      <c r="AC115" s="1"/>
      <c r="AD115" s="1"/>
      <c r="AE115" s="1"/>
      <c r="AF115" s="1"/>
      <c r="AG115" s="1"/>
    </row>
    <row r="116" spans="1:33" x14ac:dyDescent="0.2">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c r="AA116" s="1"/>
      <c r="AB116" s="1"/>
      <c r="AC116" s="1"/>
      <c r="AD116" s="1"/>
      <c r="AE116" s="1"/>
      <c r="AF116" s="1"/>
      <c r="AG116" s="1"/>
    </row>
    <row r="117" spans="1:33" x14ac:dyDescent="0.2">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c r="AA117" s="1"/>
      <c r="AB117" s="1"/>
      <c r="AC117" s="1"/>
      <c r="AD117" s="1"/>
      <c r="AE117" s="1"/>
      <c r="AF117" s="1"/>
      <c r="AG117" s="1"/>
    </row>
    <row r="118" spans="1:33" x14ac:dyDescent="0.2">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c r="AA118" s="1"/>
      <c r="AB118" s="1"/>
      <c r="AC118" s="1"/>
      <c r="AD118" s="1"/>
      <c r="AE118" s="1"/>
      <c r="AF118" s="1"/>
      <c r="AG118" s="1"/>
    </row>
    <row r="119" spans="1:33" x14ac:dyDescent="0.2">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c r="AA119" s="1"/>
      <c r="AB119" s="1"/>
      <c r="AC119" s="1"/>
      <c r="AD119" s="1"/>
      <c r="AE119" s="1"/>
      <c r="AF119" s="1"/>
      <c r="AG119" s="1"/>
    </row>
    <row r="120" spans="1:33" x14ac:dyDescent="0.2">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c r="AA120" s="1"/>
      <c r="AB120" s="1"/>
      <c r="AC120" s="1"/>
      <c r="AD120" s="1"/>
      <c r="AE120" s="1"/>
      <c r="AF120" s="1"/>
      <c r="AG120" s="1"/>
    </row>
    <row r="121" spans="1:33" x14ac:dyDescent="0.2">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c r="AA121" s="1"/>
      <c r="AB121" s="1"/>
      <c r="AC121" s="1"/>
      <c r="AD121" s="1"/>
      <c r="AE121" s="1"/>
      <c r="AF121" s="1"/>
      <c r="AG121" s="1"/>
    </row>
    <row r="122" spans="1:33" x14ac:dyDescent="0.2">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c r="AA122" s="1"/>
      <c r="AB122" s="1"/>
      <c r="AC122" s="1"/>
      <c r="AD122" s="1"/>
      <c r="AE122" s="1"/>
      <c r="AF122" s="1"/>
      <c r="AG122" s="1"/>
    </row>
    <row r="123" spans="1:33" x14ac:dyDescent="0.2">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c r="AA123" s="1"/>
      <c r="AB123" s="1"/>
      <c r="AC123" s="1"/>
      <c r="AD123" s="1"/>
      <c r="AE123" s="1"/>
      <c r="AF123" s="1"/>
      <c r="AG123" s="1"/>
    </row>
    <row r="124" spans="1:33" x14ac:dyDescent="0.2">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c r="AA124" s="1"/>
      <c r="AB124" s="1"/>
      <c r="AC124" s="1"/>
      <c r="AD124" s="1"/>
      <c r="AE124" s="1"/>
      <c r="AF124" s="1"/>
      <c r="AG124" s="1"/>
    </row>
    <row r="125" spans="1:33" x14ac:dyDescent="0.2">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c r="AA125" s="1"/>
      <c r="AB125" s="1"/>
      <c r="AC125" s="1"/>
      <c r="AD125" s="1"/>
      <c r="AE125" s="1"/>
      <c r="AF125" s="1"/>
      <c r="AG125" s="1"/>
    </row>
    <row r="126" spans="1:33" x14ac:dyDescent="0.2">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c r="AA126" s="1"/>
      <c r="AB126" s="1"/>
      <c r="AC126" s="1"/>
      <c r="AD126" s="1"/>
      <c r="AE126" s="1"/>
      <c r="AF126" s="1"/>
      <c r="AG126" s="1"/>
    </row>
    <row r="127" spans="1:33" x14ac:dyDescent="0.2">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c r="AA127" s="1"/>
      <c r="AB127" s="1"/>
      <c r="AC127" s="1"/>
      <c r="AD127" s="1"/>
      <c r="AE127" s="1"/>
      <c r="AF127" s="1"/>
      <c r="AG127" s="1"/>
    </row>
    <row r="128" spans="1:33" x14ac:dyDescent="0.2">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c r="AA128" s="1"/>
      <c r="AB128" s="1"/>
      <c r="AC128" s="1"/>
      <c r="AD128" s="1"/>
      <c r="AE128" s="1"/>
      <c r="AF128" s="1"/>
      <c r="AG128" s="1"/>
    </row>
    <row r="129" spans="1:33" x14ac:dyDescent="0.2">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c r="AA129" s="1"/>
      <c r="AB129" s="1"/>
      <c r="AC129" s="1"/>
      <c r="AD129" s="1"/>
      <c r="AE129" s="1"/>
      <c r="AF129" s="1"/>
      <c r="AG129" s="1"/>
    </row>
    <row r="130" spans="1:33" x14ac:dyDescent="0.2">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c r="AA130" s="1"/>
      <c r="AB130" s="1"/>
      <c r="AC130" s="1"/>
      <c r="AD130" s="1"/>
      <c r="AE130" s="1"/>
      <c r="AF130" s="1"/>
      <c r="AG130" s="1"/>
    </row>
    <row r="131" spans="1:33" x14ac:dyDescent="0.2">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c r="AA131" s="1"/>
      <c r="AB131" s="1"/>
      <c r="AC131" s="1"/>
      <c r="AD131" s="1"/>
      <c r="AE131" s="1"/>
      <c r="AF131" s="1"/>
      <c r="AG131" s="1"/>
    </row>
    <row r="132" spans="1:33" x14ac:dyDescent="0.2">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c r="AA132" s="1"/>
      <c r="AB132" s="1"/>
      <c r="AC132" s="1"/>
      <c r="AD132" s="1"/>
      <c r="AE132" s="1"/>
      <c r="AF132" s="1"/>
      <c r="AG132" s="1"/>
    </row>
    <row r="133" spans="1:33" x14ac:dyDescent="0.2">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c r="AA133" s="1"/>
      <c r="AB133" s="1"/>
      <c r="AC133" s="1"/>
      <c r="AD133" s="1"/>
      <c r="AE133" s="1"/>
      <c r="AF133" s="1"/>
      <c r="AG133" s="1"/>
    </row>
    <row r="134" spans="1:33" x14ac:dyDescent="0.2">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c r="AA134" s="1"/>
      <c r="AB134" s="1"/>
      <c r="AC134" s="1"/>
      <c r="AD134" s="1"/>
      <c r="AE134" s="1"/>
      <c r="AF134" s="1"/>
      <c r="AG134" s="1"/>
    </row>
    <row r="135" spans="1:33" x14ac:dyDescent="0.2">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c r="AA135" s="1"/>
      <c r="AB135" s="1"/>
      <c r="AC135" s="1"/>
      <c r="AD135" s="1"/>
      <c r="AE135" s="1"/>
      <c r="AF135" s="1"/>
      <c r="AG135" s="1"/>
    </row>
    <row r="136" spans="1:33" x14ac:dyDescent="0.2">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c r="AA136" s="1"/>
      <c r="AB136" s="1"/>
      <c r="AC136" s="1"/>
      <c r="AD136" s="1"/>
      <c r="AE136" s="1"/>
      <c r="AF136" s="1"/>
      <c r="AG136" s="1"/>
    </row>
    <row r="137" spans="1:33" x14ac:dyDescent="0.2">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c r="AA137" s="1"/>
      <c r="AB137" s="1"/>
      <c r="AC137" s="1"/>
      <c r="AD137" s="1"/>
      <c r="AE137" s="1"/>
      <c r="AF137" s="1"/>
      <c r="AG137" s="1"/>
    </row>
    <row r="138" spans="1:33" x14ac:dyDescent="0.2">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c r="AA138" s="1"/>
      <c r="AB138" s="1"/>
      <c r="AC138" s="1"/>
      <c r="AD138" s="1"/>
      <c r="AE138" s="1"/>
      <c r="AF138" s="1"/>
      <c r="AG138" s="1"/>
    </row>
    <row r="139" spans="1:33" x14ac:dyDescent="0.2">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c r="AA139" s="1"/>
      <c r="AB139" s="1"/>
      <c r="AC139" s="1"/>
      <c r="AD139" s="1"/>
      <c r="AE139" s="1"/>
      <c r="AF139" s="1"/>
      <c r="AG139" s="1"/>
    </row>
    <row r="140" spans="1:33" x14ac:dyDescent="0.2">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c r="AA140" s="1"/>
      <c r="AB140" s="1"/>
      <c r="AC140" s="1"/>
      <c r="AD140" s="1"/>
      <c r="AE140" s="1"/>
      <c r="AF140" s="1"/>
      <c r="AG140" s="1"/>
    </row>
    <row r="141" spans="1:33" x14ac:dyDescent="0.2">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c r="AA141" s="1"/>
      <c r="AB141" s="1"/>
      <c r="AC141" s="1"/>
      <c r="AD141" s="1"/>
      <c r="AE141" s="1"/>
      <c r="AF141" s="1"/>
      <c r="AG141" s="1"/>
    </row>
    <row r="142" spans="1:33" x14ac:dyDescent="0.2">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c r="AA142" s="1"/>
      <c r="AB142" s="1"/>
      <c r="AC142" s="1"/>
      <c r="AD142" s="1"/>
      <c r="AE142" s="1"/>
      <c r="AF142" s="1"/>
      <c r="AG142" s="1"/>
    </row>
    <row r="143" spans="1:33" x14ac:dyDescent="0.2">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c r="AA143" s="1"/>
      <c r="AB143" s="1"/>
      <c r="AC143" s="1"/>
      <c r="AD143" s="1"/>
      <c r="AE143" s="1"/>
      <c r="AF143" s="1"/>
      <c r="AG143" s="1"/>
    </row>
    <row r="144" spans="1:33" x14ac:dyDescent="0.2">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c r="AA144" s="1"/>
      <c r="AB144" s="1"/>
      <c r="AC144" s="1"/>
      <c r="AD144" s="1"/>
      <c r="AE144" s="1"/>
      <c r="AF144" s="1"/>
      <c r="AG144" s="1"/>
    </row>
    <row r="145" spans="1:33" x14ac:dyDescent="0.2">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c r="AA145" s="1"/>
      <c r="AB145" s="1"/>
      <c r="AC145" s="1"/>
      <c r="AD145" s="1"/>
      <c r="AE145" s="1"/>
      <c r="AF145" s="1"/>
      <c r="AG145" s="1"/>
    </row>
    <row r="146" spans="1:33" x14ac:dyDescent="0.2">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c r="AA146" s="1"/>
      <c r="AB146" s="1"/>
      <c r="AC146" s="1"/>
      <c r="AD146" s="1"/>
      <c r="AE146" s="1"/>
      <c r="AF146" s="1"/>
      <c r="AG146" s="1"/>
    </row>
    <row r="147" spans="1:33" x14ac:dyDescent="0.2">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c r="AA147" s="1"/>
      <c r="AB147" s="1"/>
      <c r="AC147" s="1"/>
      <c r="AD147" s="1"/>
      <c r="AE147" s="1"/>
      <c r="AF147" s="1"/>
      <c r="AG147" s="1"/>
    </row>
    <row r="148" spans="1:33" x14ac:dyDescent="0.2">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c r="AA148" s="1"/>
      <c r="AB148" s="1"/>
      <c r="AC148" s="1"/>
      <c r="AD148" s="1"/>
      <c r="AE148" s="1"/>
      <c r="AF148" s="1"/>
      <c r="AG148" s="1"/>
    </row>
    <row r="149" spans="1:33" x14ac:dyDescent="0.2">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c r="AA149" s="1"/>
      <c r="AB149" s="1"/>
      <c r="AC149" s="1"/>
      <c r="AD149" s="1"/>
      <c r="AE149" s="1"/>
      <c r="AF149" s="1"/>
      <c r="AG149" s="1"/>
    </row>
    <row r="150" spans="1:33" x14ac:dyDescent="0.2">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c r="AA150" s="1"/>
      <c r="AB150" s="1"/>
      <c r="AC150" s="1"/>
      <c r="AD150" s="1"/>
      <c r="AE150" s="1"/>
      <c r="AF150" s="1"/>
      <c r="AG150" s="1"/>
    </row>
    <row r="151" spans="1:33" x14ac:dyDescent="0.2">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c r="AA151" s="1"/>
      <c r="AB151" s="1"/>
      <c r="AC151" s="1"/>
      <c r="AD151" s="1"/>
      <c r="AE151" s="1"/>
      <c r="AF151" s="1"/>
      <c r="AG151" s="1"/>
    </row>
    <row r="152" spans="1:33" x14ac:dyDescent="0.2">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c r="AA152" s="1"/>
      <c r="AB152" s="1"/>
      <c r="AC152" s="1"/>
      <c r="AD152" s="1"/>
      <c r="AE152" s="1"/>
      <c r="AF152" s="1"/>
      <c r="AG152" s="1"/>
    </row>
    <row r="153" spans="1:33" x14ac:dyDescent="0.2">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c r="AA153" s="1"/>
      <c r="AB153" s="1"/>
      <c r="AC153" s="1"/>
      <c r="AD153" s="1"/>
      <c r="AE153" s="1"/>
      <c r="AF153" s="1"/>
      <c r="AG153" s="1"/>
    </row>
    <row r="154" spans="1:33" x14ac:dyDescent="0.2">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c r="AA154" s="1"/>
      <c r="AB154" s="1"/>
      <c r="AC154" s="1"/>
      <c r="AD154" s="1"/>
      <c r="AE154" s="1"/>
      <c r="AF154" s="1"/>
      <c r="AG154" s="1"/>
    </row>
    <row r="155" spans="1:33" x14ac:dyDescent="0.2">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c r="AA155" s="1"/>
      <c r="AB155" s="1"/>
      <c r="AC155" s="1"/>
      <c r="AD155" s="1"/>
      <c r="AE155" s="1"/>
      <c r="AF155" s="1"/>
      <c r="AG155" s="1"/>
    </row>
    <row r="156" spans="1:33" x14ac:dyDescent="0.2">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c r="AA156" s="1"/>
      <c r="AB156" s="1"/>
      <c r="AC156" s="1"/>
      <c r="AD156" s="1"/>
      <c r="AE156" s="1"/>
      <c r="AF156" s="1"/>
      <c r="AG156" s="1"/>
    </row>
    <row r="157" spans="1:33" x14ac:dyDescent="0.2">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c r="AA157" s="1"/>
      <c r="AB157" s="1"/>
      <c r="AC157" s="1"/>
      <c r="AD157" s="1"/>
      <c r="AE157" s="1"/>
      <c r="AF157" s="1"/>
      <c r="AG157" s="1"/>
    </row>
    <row r="158" spans="1:33" x14ac:dyDescent="0.2">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c r="AA158" s="1"/>
      <c r="AB158" s="1"/>
      <c r="AC158" s="1"/>
      <c r="AD158" s="1"/>
      <c r="AE158" s="1"/>
      <c r="AF158" s="1"/>
      <c r="AG158" s="1"/>
    </row>
    <row r="159" spans="1:33" x14ac:dyDescent="0.2">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c r="AA159" s="1"/>
      <c r="AB159" s="1"/>
      <c r="AC159" s="1"/>
      <c r="AD159" s="1"/>
      <c r="AE159" s="1"/>
      <c r="AF159" s="1"/>
      <c r="AG159" s="1"/>
    </row>
    <row r="160" spans="1:33" x14ac:dyDescent="0.2">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c r="AA160" s="1"/>
      <c r="AB160" s="1"/>
      <c r="AC160" s="1"/>
      <c r="AD160" s="1"/>
      <c r="AE160" s="1"/>
      <c r="AF160" s="1"/>
      <c r="AG160" s="1"/>
    </row>
    <row r="161" spans="1:33" x14ac:dyDescent="0.2">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c r="AA161" s="1"/>
      <c r="AB161" s="1"/>
      <c r="AC161" s="1"/>
      <c r="AD161" s="1"/>
      <c r="AE161" s="1"/>
      <c r="AF161" s="1"/>
      <c r="AG161" s="1"/>
    </row>
    <row r="162" spans="1:33" x14ac:dyDescent="0.2">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c r="AA162" s="1"/>
      <c r="AB162" s="1"/>
      <c r="AC162" s="1"/>
      <c r="AD162" s="1"/>
      <c r="AE162" s="1"/>
      <c r="AF162" s="1"/>
      <c r="AG162" s="1"/>
    </row>
    <row r="163" spans="1:33" x14ac:dyDescent="0.2">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c r="AA163" s="1"/>
      <c r="AB163" s="1"/>
      <c r="AC163" s="1"/>
      <c r="AD163" s="1"/>
      <c r="AE163" s="1"/>
      <c r="AF163" s="1"/>
      <c r="AG163" s="1"/>
    </row>
    <row r="164" spans="1:33" x14ac:dyDescent="0.2">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c r="AA164" s="1"/>
      <c r="AB164" s="1"/>
      <c r="AC164" s="1"/>
      <c r="AD164" s="1"/>
      <c r="AE164" s="1"/>
      <c r="AF164" s="1"/>
      <c r="AG164" s="1"/>
    </row>
    <row r="165" spans="1:33" x14ac:dyDescent="0.2">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c r="AA165" s="1"/>
      <c r="AB165" s="1"/>
      <c r="AC165" s="1"/>
      <c r="AD165" s="1"/>
      <c r="AE165" s="1"/>
      <c r="AF165" s="1"/>
      <c r="AG165" s="1"/>
    </row>
    <row r="166" spans="1:33" x14ac:dyDescent="0.2">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c r="AA166" s="1"/>
      <c r="AB166" s="1"/>
      <c r="AC166" s="1"/>
      <c r="AD166" s="1"/>
      <c r="AE166" s="1"/>
      <c r="AF166" s="1"/>
      <c r="AG166" s="1"/>
    </row>
    <row r="167" spans="1:33" x14ac:dyDescent="0.2">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c r="AA167" s="1"/>
      <c r="AB167" s="1"/>
      <c r="AC167" s="1"/>
      <c r="AD167" s="1"/>
      <c r="AE167" s="1"/>
      <c r="AF167" s="1"/>
      <c r="AG167" s="1"/>
    </row>
    <row r="168" spans="1:33" x14ac:dyDescent="0.2">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c r="AA168" s="1"/>
      <c r="AB168" s="1"/>
      <c r="AC168" s="1"/>
      <c r="AD168" s="1"/>
      <c r="AE168" s="1"/>
      <c r="AF168" s="1"/>
      <c r="AG168" s="1"/>
    </row>
    <row r="169" spans="1:33" x14ac:dyDescent="0.2">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c r="AA169" s="1"/>
      <c r="AB169" s="1"/>
      <c r="AC169" s="1"/>
      <c r="AD169" s="1"/>
      <c r="AE169" s="1"/>
      <c r="AF169" s="1"/>
      <c r="AG169" s="1"/>
    </row>
    <row r="170" spans="1:33" x14ac:dyDescent="0.2">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c r="AA170" s="1"/>
      <c r="AB170" s="1"/>
      <c r="AC170" s="1"/>
      <c r="AD170" s="1"/>
      <c r="AE170" s="1"/>
      <c r="AF170" s="1"/>
      <c r="AG170" s="1"/>
    </row>
    <row r="171" spans="1:33" x14ac:dyDescent="0.2">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c r="AA171" s="1"/>
      <c r="AB171" s="1"/>
      <c r="AC171" s="1"/>
      <c r="AD171" s="1"/>
      <c r="AE171" s="1"/>
      <c r="AF171" s="1"/>
      <c r="AG171" s="1"/>
    </row>
    <row r="172" spans="1:33" x14ac:dyDescent="0.2">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c r="AA172" s="1"/>
      <c r="AB172" s="1"/>
      <c r="AC172" s="1"/>
      <c r="AD172" s="1"/>
      <c r="AE172" s="1"/>
      <c r="AF172" s="1"/>
      <c r="AG172" s="1"/>
    </row>
    <row r="173" spans="1:33" x14ac:dyDescent="0.2">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c r="AA173" s="1"/>
      <c r="AB173" s="1"/>
      <c r="AC173" s="1"/>
      <c r="AD173" s="1"/>
      <c r="AE173" s="1"/>
      <c r="AF173" s="1"/>
      <c r="AG173" s="1"/>
    </row>
    <row r="174" spans="1:33" x14ac:dyDescent="0.2">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c r="AA174" s="1"/>
      <c r="AB174" s="1"/>
      <c r="AC174" s="1"/>
      <c r="AD174" s="1"/>
      <c r="AE174" s="1"/>
      <c r="AF174" s="1"/>
      <c r="AG174" s="1"/>
    </row>
    <row r="175" spans="1:33" x14ac:dyDescent="0.2">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c r="AA175" s="1"/>
      <c r="AB175" s="1"/>
      <c r="AC175" s="1"/>
      <c r="AD175" s="1"/>
      <c r="AE175" s="1"/>
      <c r="AF175" s="1"/>
      <c r="AG175" s="1"/>
    </row>
    <row r="176" spans="1:33" x14ac:dyDescent="0.2">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c r="AA176" s="1"/>
      <c r="AB176" s="1"/>
      <c r="AC176" s="1"/>
      <c r="AD176" s="1"/>
      <c r="AE176" s="1"/>
      <c r="AF176" s="1"/>
      <c r="AG176" s="1"/>
    </row>
    <row r="177" spans="1:33" x14ac:dyDescent="0.2">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c r="AA177" s="1"/>
      <c r="AB177" s="1"/>
      <c r="AC177" s="1"/>
      <c r="AD177" s="1"/>
      <c r="AE177" s="1"/>
      <c r="AF177" s="1"/>
      <c r="AG177" s="1"/>
    </row>
    <row r="178" spans="1:33" x14ac:dyDescent="0.2">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c r="AA178" s="1"/>
      <c r="AB178" s="1"/>
      <c r="AC178" s="1"/>
      <c r="AD178" s="1"/>
      <c r="AE178" s="1"/>
      <c r="AF178" s="1"/>
      <c r="AG178" s="1"/>
    </row>
    <row r="179" spans="1:33" x14ac:dyDescent="0.2">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c r="AA179" s="1"/>
      <c r="AB179" s="1"/>
      <c r="AC179" s="1"/>
      <c r="AD179" s="1"/>
      <c r="AE179" s="1"/>
      <c r="AF179" s="1"/>
      <c r="AG179" s="1"/>
    </row>
    <row r="180" spans="1:33" x14ac:dyDescent="0.2">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c r="AA180" s="1"/>
      <c r="AB180" s="1"/>
      <c r="AC180" s="1"/>
      <c r="AD180" s="1"/>
      <c r="AE180" s="1"/>
      <c r="AF180" s="1"/>
      <c r="AG180" s="1"/>
    </row>
    <row r="181" spans="1:33" x14ac:dyDescent="0.2">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c r="AA181" s="1"/>
      <c r="AB181" s="1"/>
      <c r="AC181" s="1"/>
      <c r="AD181" s="1"/>
      <c r="AE181" s="1"/>
      <c r="AF181" s="1"/>
      <c r="AG181" s="1"/>
    </row>
    <row r="182" spans="1:33" x14ac:dyDescent="0.2">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c r="AA182" s="1"/>
      <c r="AB182" s="1"/>
      <c r="AC182" s="1"/>
      <c r="AD182" s="1"/>
      <c r="AE182" s="1"/>
      <c r="AF182" s="1"/>
      <c r="AG182" s="1"/>
    </row>
    <row r="183" spans="1:33" x14ac:dyDescent="0.2">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c r="AA183" s="1"/>
      <c r="AB183" s="1"/>
      <c r="AC183" s="1"/>
      <c r="AD183" s="1"/>
      <c r="AE183" s="1"/>
      <c r="AF183" s="1"/>
      <c r="AG183" s="1"/>
    </row>
    <row r="184" spans="1:33" x14ac:dyDescent="0.2">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c r="AA184" s="1"/>
      <c r="AB184" s="1"/>
      <c r="AC184" s="1"/>
      <c r="AD184" s="1"/>
      <c r="AE184" s="1"/>
      <c r="AF184" s="1"/>
      <c r="AG184" s="1"/>
    </row>
    <row r="185" spans="1:33" x14ac:dyDescent="0.2">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c r="AA185" s="1"/>
      <c r="AB185" s="1"/>
      <c r="AC185" s="1"/>
      <c r="AD185" s="1"/>
      <c r="AE185" s="1"/>
      <c r="AF185" s="1"/>
      <c r="AG185" s="1"/>
    </row>
    <row r="186" spans="1:33" x14ac:dyDescent="0.2">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c r="AA186" s="1"/>
      <c r="AB186" s="1"/>
      <c r="AC186" s="1"/>
      <c r="AD186" s="1"/>
      <c r="AE186" s="1"/>
      <c r="AF186" s="1"/>
      <c r="AG186" s="1"/>
    </row>
    <row r="187" spans="1:33" x14ac:dyDescent="0.2">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c r="AA187" s="1"/>
      <c r="AB187" s="1"/>
      <c r="AC187" s="1"/>
      <c r="AD187" s="1"/>
      <c r="AE187" s="1"/>
      <c r="AF187" s="1"/>
      <c r="AG187" s="1"/>
    </row>
    <row r="188" spans="1:33" x14ac:dyDescent="0.2">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c r="AA188" s="1"/>
      <c r="AB188" s="1"/>
      <c r="AC188" s="1"/>
      <c r="AD188" s="1"/>
      <c r="AE188" s="1"/>
      <c r="AF188" s="1"/>
      <c r="AG188" s="1"/>
    </row>
    <row r="189" spans="1:33" x14ac:dyDescent="0.2">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c r="AA189" s="1"/>
      <c r="AB189" s="1"/>
      <c r="AC189" s="1"/>
      <c r="AD189" s="1"/>
      <c r="AE189" s="1"/>
      <c r="AF189" s="1"/>
      <c r="AG189" s="1"/>
    </row>
    <row r="190" spans="1:33" x14ac:dyDescent="0.2">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c r="AA190" s="1"/>
      <c r="AB190" s="1"/>
      <c r="AC190" s="1"/>
      <c r="AD190" s="1"/>
      <c r="AE190" s="1"/>
      <c r="AF190" s="1"/>
      <c r="AG190" s="1"/>
    </row>
    <row r="191" spans="1:33" x14ac:dyDescent="0.2">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c r="AA191" s="1"/>
      <c r="AB191" s="1"/>
      <c r="AC191" s="1"/>
      <c r="AD191" s="1"/>
      <c r="AE191" s="1"/>
      <c r="AF191" s="1"/>
      <c r="AG191" s="1"/>
    </row>
    <row r="192" spans="1:33" x14ac:dyDescent="0.2">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c r="AA192" s="1"/>
      <c r="AB192" s="1"/>
      <c r="AC192" s="1"/>
      <c r="AD192" s="1"/>
      <c r="AE192" s="1"/>
      <c r="AF192" s="1"/>
      <c r="AG192" s="1"/>
    </row>
    <row r="193" spans="1:33" x14ac:dyDescent="0.2">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c r="AA193" s="1"/>
      <c r="AB193" s="1"/>
      <c r="AC193" s="1"/>
      <c r="AD193" s="1"/>
      <c r="AE193" s="1"/>
      <c r="AF193" s="1"/>
      <c r="AG193" s="1"/>
    </row>
    <row r="194" spans="1:33" x14ac:dyDescent="0.2">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c r="AA194" s="1"/>
      <c r="AB194" s="1"/>
      <c r="AC194" s="1"/>
      <c r="AD194" s="1"/>
      <c r="AE194" s="1"/>
      <c r="AF194" s="1"/>
      <c r="AG194" s="1"/>
    </row>
    <row r="195" spans="1:33" x14ac:dyDescent="0.2">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c r="AA195" s="1"/>
      <c r="AB195" s="1"/>
      <c r="AC195" s="1"/>
      <c r="AD195" s="1"/>
      <c r="AE195" s="1"/>
      <c r="AF195" s="1"/>
      <c r="AG195" s="1"/>
    </row>
    <row r="196" spans="1:33" x14ac:dyDescent="0.2">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c r="AA196" s="1"/>
      <c r="AB196" s="1"/>
      <c r="AC196" s="1"/>
      <c r="AD196" s="1"/>
      <c r="AE196" s="1"/>
      <c r="AF196" s="1"/>
      <c r="AG196" s="1"/>
    </row>
    <row r="197" spans="1:33" x14ac:dyDescent="0.2">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c r="AA197" s="1"/>
      <c r="AB197" s="1"/>
      <c r="AC197" s="1"/>
      <c r="AD197" s="1"/>
      <c r="AE197" s="1"/>
      <c r="AF197" s="1"/>
      <c r="AG197" s="1"/>
    </row>
    <row r="198" spans="1:33" x14ac:dyDescent="0.2">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c r="AA198" s="1"/>
      <c r="AB198" s="1"/>
      <c r="AC198" s="1"/>
      <c r="AD198" s="1"/>
      <c r="AE198" s="1"/>
      <c r="AF198" s="1"/>
      <c r="AG198" s="1"/>
    </row>
    <row r="199" spans="1:33" x14ac:dyDescent="0.2">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c r="AA199" s="1"/>
      <c r="AB199" s="1"/>
      <c r="AC199" s="1"/>
      <c r="AD199" s="1"/>
      <c r="AE199" s="1"/>
      <c r="AF199" s="1"/>
      <c r="AG199" s="1"/>
    </row>
    <row r="200" spans="1:33" x14ac:dyDescent="0.2">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c r="AA200" s="1"/>
      <c r="AB200" s="1"/>
      <c r="AC200" s="1"/>
      <c r="AD200" s="1"/>
      <c r="AE200" s="1"/>
      <c r="AF200" s="1"/>
      <c r="AG200" s="1"/>
    </row>
    <row r="201" spans="1:33" x14ac:dyDescent="0.2">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c r="AA201" s="1"/>
      <c r="AB201" s="1"/>
      <c r="AC201" s="1"/>
      <c r="AD201" s="1"/>
      <c r="AE201" s="1"/>
      <c r="AF201" s="1"/>
      <c r="AG201" s="1"/>
    </row>
    <row r="202" spans="1:33" x14ac:dyDescent="0.2">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c r="AA202" s="1"/>
      <c r="AB202" s="1"/>
      <c r="AC202" s="1"/>
      <c r="AD202" s="1"/>
      <c r="AE202" s="1"/>
      <c r="AF202" s="1"/>
      <c r="AG202" s="1"/>
    </row>
    <row r="203" spans="1:33" x14ac:dyDescent="0.2">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c r="AA203" s="1"/>
      <c r="AB203" s="1"/>
      <c r="AC203" s="1"/>
      <c r="AD203" s="1"/>
      <c r="AE203" s="1"/>
      <c r="AF203" s="1"/>
      <c r="AG203" s="1"/>
    </row>
    <row r="204" spans="1:33" x14ac:dyDescent="0.2">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c r="AA204" s="1"/>
      <c r="AB204" s="1"/>
      <c r="AC204" s="1"/>
      <c r="AD204" s="1"/>
      <c r="AE204" s="1"/>
      <c r="AF204" s="1"/>
      <c r="AG204" s="1"/>
    </row>
    <row r="205" spans="1:33" x14ac:dyDescent="0.2">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c r="AA205" s="1"/>
      <c r="AB205" s="1"/>
      <c r="AC205" s="1"/>
      <c r="AD205" s="1"/>
      <c r="AE205" s="1"/>
      <c r="AF205" s="1"/>
      <c r="AG205" s="1"/>
    </row>
    <row r="206" spans="1:33" x14ac:dyDescent="0.2">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c r="AA206" s="1"/>
      <c r="AB206" s="1"/>
      <c r="AC206" s="1"/>
      <c r="AD206" s="1"/>
      <c r="AE206" s="1"/>
      <c r="AF206" s="1"/>
      <c r="AG206" s="1"/>
    </row>
    <row r="207" spans="1:33" x14ac:dyDescent="0.2">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c r="AA207" s="1"/>
      <c r="AB207" s="1"/>
      <c r="AC207" s="1"/>
      <c r="AD207" s="1"/>
      <c r="AE207" s="1"/>
      <c r="AF207" s="1"/>
      <c r="AG207" s="1"/>
    </row>
    <row r="208" spans="1:33" x14ac:dyDescent="0.2">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c r="AA208" s="1"/>
      <c r="AB208" s="1"/>
      <c r="AC208" s="1"/>
      <c r="AD208" s="1"/>
      <c r="AE208" s="1"/>
      <c r="AF208" s="1"/>
      <c r="AG208" s="1"/>
    </row>
    <row r="209" spans="1:33" x14ac:dyDescent="0.2">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c r="AA209" s="1"/>
      <c r="AB209" s="1"/>
      <c r="AC209" s="1"/>
      <c r="AD209" s="1"/>
      <c r="AE209" s="1"/>
      <c r="AF209" s="1"/>
      <c r="AG209" s="1"/>
    </row>
    <row r="210" spans="1:33" x14ac:dyDescent="0.2">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c r="AA210" s="1"/>
      <c r="AB210" s="1"/>
      <c r="AC210" s="1"/>
      <c r="AD210" s="1"/>
      <c r="AE210" s="1"/>
      <c r="AF210" s="1"/>
      <c r="AG210" s="1"/>
    </row>
    <row r="211" spans="1:33" x14ac:dyDescent="0.2">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c r="AA211" s="1"/>
      <c r="AB211" s="1"/>
      <c r="AC211" s="1"/>
      <c r="AD211" s="1"/>
      <c r="AE211" s="1"/>
      <c r="AF211" s="1"/>
      <c r="AG211" s="1"/>
    </row>
    <row r="212" spans="1:33" x14ac:dyDescent="0.2">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c r="AA212" s="1"/>
      <c r="AB212" s="1"/>
      <c r="AC212" s="1"/>
      <c r="AD212" s="1"/>
      <c r="AE212" s="1"/>
      <c r="AF212" s="1"/>
      <c r="AG212" s="1"/>
    </row>
    <row r="213" spans="1:33" x14ac:dyDescent="0.2">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c r="AA213" s="1"/>
      <c r="AB213" s="1"/>
      <c r="AC213" s="1"/>
      <c r="AD213" s="1"/>
      <c r="AE213" s="1"/>
      <c r="AF213" s="1"/>
      <c r="AG213" s="1"/>
    </row>
    <row r="214" spans="1:33" x14ac:dyDescent="0.2">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c r="AA214" s="1"/>
      <c r="AB214" s="1"/>
      <c r="AC214" s="1"/>
      <c r="AD214" s="1"/>
      <c r="AE214" s="1"/>
      <c r="AF214" s="1"/>
      <c r="AG214" s="1"/>
    </row>
    <row r="215" spans="1:33" x14ac:dyDescent="0.2">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c r="AA215" s="1"/>
      <c r="AB215" s="1"/>
      <c r="AC215" s="1"/>
      <c r="AD215" s="1"/>
      <c r="AE215" s="1"/>
      <c r="AF215" s="1"/>
      <c r="AG215" s="1"/>
    </row>
    <row r="216" spans="1:33" x14ac:dyDescent="0.2">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c r="AA216" s="1"/>
      <c r="AB216" s="1"/>
      <c r="AC216" s="1"/>
      <c r="AD216" s="1"/>
      <c r="AE216" s="1"/>
      <c r="AF216" s="1"/>
      <c r="AG216" s="1"/>
    </row>
    <row r="217" spans="1:33" x14ac:dyDescent="0.2">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c r="AA217" s="1"/>
      <c r="AB217" s="1"/>
      <c r="AC217" s="1"/>
      <c r="AD217" s="1"/>
      <c r="AE217" s="1"/>
      <c r="AF217" s="1"/>
      <c r="AG217" s="1"/>
    </row>
    <row r="218" spans="1:33" x14ac:dyDescent="0.2">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c r="AA218" s="1"/>
      <c r="AB218" s="1"/>
      <c r="AC218" s="1"/>
      <c r="AD218" s="1"/>
      <c r="AE218" s="1"/>
      <c r="AF218" s="1"/>
      <c r="AG218" s="1"/>
    </row>
    <row r="219" spans="1:33" x14ac:dyDescent="0.2">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c r="AA219" s="1"/>
      <c r="AB219" s="1"/>
      <c r="AC219" s="1"/>
      <c r="AD219" s="1"/>
      <c r="AE219" s="1"/>
      <c r="AF219" s="1"/>
      <c r="AG219" s="1"/>
    </row>
    <row r="220" spans="1:33" x14ac:dyDescent="0.2">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c r="AA220" s="1"/>
      <c r="AB220" s="1"/>
      <c r="AC220" s="1"/>
      <c r="AD220" s="1"/>
      <c r="AE220" s="1"/>
      <c r="AF220" s="1"/>
      <c r="AG220" s="1"/>
    </row>
    <row r="221" spans="1:33" x14ac:dyDescent="0.2">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c r="AA221" s="1"/>
      <c r="AB221" s="1"/>
      <c r="AC221" s="1"/>
      <c r="AD221" s="1"/>
      <c r="AE221" s="1"/>
      <c r="AF221" s="1"/>
      <c r="AG221" s="1"/>
    </row>
    <row r="222" spans="1:33" x14ac:dyDescent="0.2">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c r="AA222" s="1"/>
      <c r="AB222" s="1"/>
      <c r="AC222" s="1"/>
      <c r="AD222" s="1"/>
      <c r="AE222" s="1"/>
      <c r="AF222" s="1"/>
      <c r="AG222" s="1"/>
    </row>
    <row r="223" spans="1:33" x14ac:dyDescent="0.2">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c r="AA223" s="1"/>
      <c r="AB223" s="1"/>
      <c r="AC223" s="1"/>
      <c r="AD223" s="1"/>
      <c r="AE223" s="1"/>
      <c r="AF223" s="1"/>
      <c r="AG223" s="1"/>
    </row>
    <row r="224" spans="1:33" x14ac:dyDescent="0.2">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c r="AA224" s="1"/>
      <c r="AB224" s="1"/>
      <c r="AC224" s="1"/>
      <c r="AD224" s="1"/>
      <c r="AE224" s="1"/>
      <c r="AF224" s="1"/>
      <c r="AG224" s="1"/>
    </row>
    <row r="225" spans="1:33" x14ac:dyDescent="0.2">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c r="AA225" s="1"/>
      <c r="AB225" s="1"/>
      <c r="AC225" s="1"/>
      <c r="AD225" s="1"/>
      <c r="AE225" s="1"/>
      <c r="AF225" s="1"/>
      <c r="AG225" s="1"/>
    </row>
    <row r="226" spans="1:33" x14ac:dyDescent="0.2">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c r="AA226" s="1"/>
      <c r="AB226" s="1"/>
      <c r="AC226" s="1"/>
      <c r="AD226" s="1"/>
      <c r="AE226" s="1"/>
      <c r="AF226" s="1"/>
      <c r="AG226" s="1"/>
    </row>
    <row r="227" spans="1:33" x14ac:dyDescent="0.2">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c r="AA227" s="1"/>
      <c r="AB227" s="1"/>
      <c r="AC227" s="1"/>
      <c r="AD227" s="1"/>
      <c r="AE227" s="1"/>
      <c r="AF227" s="1"/>
      <c r="AG227" s="1"/>
    </row>
    <row r="228" spans="1:33" x14ac:dyDescent="0.2">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c r="AA228" s="1"/>
      <c r="AB228" s="1"/>
      <c r="AC228" s="1"/>
      <c r="AD228" s="1"/>
      <c r="AE228" s="1"/>
      <c r="AF228" s="1"/>
      <c r="AG228" s="1"/>
    </row>
    <row r="229" spans="1:33" x14ac:dyDescent="0.2">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c r="AA229" s="1"/>
      <c r="AB229" s="1"/>
      <c r="AC229" s="1"/>
      <c r="AD229" s="1"/>
      <c r="AE229" s="1"/>
      <c r="AF229" s="1"/>
      <c r="AG229" s="1"/>
    </row>
    <row r="230" spans="1:33" x14ac:dyDescent="0.2">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c r="AA230" s="1"/>
      <c r="AB230" s="1"/>
      <c r="AC230" s="1"/>
      <c r="AD230" s="1"/>
      <c r="AE230" s="1"/>
      <c r="AF230" s="1"/>
      <c r="AG230" s="1"/>
    </row>
    <row r="231" spans="1:33" x14ac:dyDescent="0.2">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c r="AA231" s="1"/>
      <c r="AB231" s="1"/>
      <c r="AC231" s="1"/>
      <c r="AD231" s="1"/>
      <c r="AE231" s="1"/>
      <c r="AF231" s="1"/>
      <c r="AG231" s="1"/>
    </row>
    <row r="232" spans="1:33" x14ac:dyDescent="0.2">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c r="AA232" s="1"/>
      <c r="AB232" s="1"/>
      <c r="AC232" s="1"/>
      <c r="AD232" s="1"/>
      <c r="AE232" s="1"/>
      <c r="AF232" s="1"/>
      <c r="AG232" s="1"/>
    </row>
    <row r="233" spans="1:33" x14ac:dyDescent="0.2">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c r="AA233" s="1"/>
      <c r="AB233" s="1"/>
      <c r="AC233" s="1"/>
      <c r="AD233" s="1"/>
      <c r="AE233" s="1"/>
      <c r="AF233" s="1"/>
      <c r="AG233" s="1"/>
    </row>
    <row r="234" spans="1:33" x14ac:dyDescent="0.2">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c r="AA234" s="1"/>
      <c r="AB234" s="1"/>
      <c r="AC234" s="1"/>
      <c r="AD234" s="1"/>
      <c r="AE234" s="1"/>
      <c r="AF234" s="1"/>
      <c r="AG234" s="1"/>
    </row>
    <row r="235" spans="1:33" x14ac:dyDescent="0.2">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c r="AA235" s="1"/>
      <c r="AB235" s="1"/>
      <c r="AC235" s="1"/>
      <c r="AD235" s="1"/>
      <c r="AE235" s="1"/>
      <c r="AF235" s="1"/>
      <c r="AG235" s="1"/>
    </row>
    <row r="236" spans="1:33" x14ac:dyDescent="0.2">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c r="AA236" s="1"/>
      <c r="AB236" s="1"/>
      <c r="AC236" s="1"/>
      <c r="AD236" s="1"/>
      <c r="AE236" s="1"/>
      <c r="AF236" s="1"/>
      <c r="AG236" s="1"/>
    </row>
    <row r="237" spans="1:33" x14ac:dyDescent="0.2">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c r="AA237" s="1"/>
      <c r="AB237" s="1"/>
      <c r="AC237" s="1"/>
      <c r="AD237" s="1"/>
      <c r="AE237" s="1"/>
      <c r="AF237" s="1"/>
      <c r="AG237" s="1"/>
    </row>
    <row r="238" spans="1:33" x14ac:dyDescent="0.2">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c r="AA238" s="1"/>
      <c r="AB238" s="1"/>
      <c r="AC238" s="1"/>
      <c r="AD238" s="1"/>
      <c r="AE238" s="1"/>
      <c r="AF238" s="1"/>
      <c r="AG238" s="1"/>
    </row>
    <row r="239" spans="1:33" x14ac:dyDescent="0.2">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c r="AA239" s="1"/>
      <c r="AB239" s="1"/>
      <c r="AC239" s="1"/>
      <c r="AD239" s="1"/>
      <c r="AE239" s="1"/>
      <c r="AF239" s="1"/>
      <c r="AG239" s="1"/>
    </row>
    <row r="240" spans="1:33" x14ac:dyDescent="0.2">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c r="AA240" s="1"/>
      <c r="AB240" s="1"/>
      <c r="AC240" s="1"/>
      <c r="AD240" s="1"/>
      <c r="AE240" s="1"/>
      <c r="AF240" s="1"/>
      <c r="AG240" s="1"/>
    </row>
    <row r="241" spans="1:33" x14ac:dyDescent="0.2">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c r="AA241" s="1"/>
      <c r="AB241" s="1"/>
      <c r="AC241" s="1"/>
      <c r="AD241" s="1"/>
      <c r="AE241" s="1"/>
      <c r="AF241" s="1"/>
      <c r="AG241" s="1"/>
    </row>
    <row r="242" spans="1:33" x14ac:dyDescent="0.2">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c r="AA242" s="1"/>
      <c r="AB242" s="1"/>
      <c r="AC242" s="1"/>
      <c r="AD242" s="1"/>
      <c r="AE242" s="1"/>
      <c r="AF242" s="1"/>
      <c r="AG242" s="1"/>
    </row>
    <row r="243" spans="1:33" x14ac:dyDescent="0.2">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c r="AA243" s="1"/>
      <c r="AB243" s="1"/>
      <c r="AC243" s="1"/>
      <c r="AD243" s="1"/>
      <c r="AE243" s="1"/>
      <c r="AF243" s="1"/>
      <c r="AG243" s="1"/>
    </row>
    <row r="244" spans="1:33" x14ac:dyDescent="0.2">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c r="AA244" s="1"/>
      <c r="AB244" s="1"/>
      <c r="AC244" s="1"/>
      <c r="AD244" s="1"/>
      <c r="AE244" s="1"/>
      <c r="AF244" s="1"/>
      <c r="AG244" s="1"/>
    </row>
    <row r="245" spans="1:33" x14ac:dyDescent="0.2">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c r="AA245" s="1"/>
      <c r="AB245" s="1"/>
      <c r="AC245" s="1"/>
      <c r="AD245" s="1"/>
      <c r="AE245" s="1"/>
      <c r="AF245" s="1"/>
      <c r="AG245" s="1"/>
    </row>
    <row r="246" spans="1:33" x14ac:dyDescent="0.2">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c r="AA246" s="1"/>
      <c r="AB246" s="1"/>
      <c r="AC246" s="1"/>
      <c r="AD246" s="1"/>
      <c r="AE246" s="1"/>
      <c r="AF246" s="1"/>
      <c r="AG246" s="1"/>
    </row>
    <row r="247" spans="1:33" x14ac:dyDescent="0.2">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c r="AA247" s="1"/>
      <c r="AB247" s="1"/>
      <c r="AC247" s="1"/>
      <c r="AD247" s="1"/>
      <c r="AE247" s="1"/>
      <c r="AF247" s="1"/>
      <c r="AG247" s="1"/>
    </row>
    <row r="248" spans="1:33" x14ac:dyDescent="0.2">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c r="AA248" s="1"/>
      <c r="AB248" s="1"/>
      <c r="AC248" s="1"/>
      <c r="AD248" s="1"/>
      <c r="AE248" s="1"/>
      <c r="AF248" s="1"/>
      <c r="AG248" s="1"/>
    </row>
    <row r="249" spans="1:33" x14ac:dyDescent="0.2">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c r="AA249" s="1"/>
      <c r="AB249" s="1"/>
      <c r="AC249" s="1"/>
      <c r="AD249" s="1"/>
      <c r="AE249" s="1"/>
      <c r="AF249" s="1"/>
      <c r="AG249" s="1"/>
    </row>
    <row r="250" spans="1:33" x14ac:dyDescent="0.2">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c r="AA250" s="1"/>
      <c r="AB250" s="1"/>
      <c r="AC250" s="1"/>
      <c r="AD250" s="1"/>
      <c r="AE250" s="1"/>
      <c r="AF250" s="1"/>
      <c r="AG250" s="1"/>
    </row>
    <row r="251" spans="1:33" x14ac:dyDescent="0.2">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c r="AA251" s="1"/>
      <c r="AB251" s="1"/>
      <c r="AC251" s="1"/>
      <c r="AD251" s="1"/>
      <c r="AE251" s="1"/>
      <c r="AF251" s="1"/>
      <c r="AG251" s="1"/>
    </row>
    <row r="252" spans="1:33" x14ac:dyDescent="0.2">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c r="AA252" s="1"/>
      <c r="AB252" s="1"/>
      <c r="AC252" s="1"/>
      <c r="AD252" s="1"/>
      <c r="AE252" s="1"/>
      <c r="AF252" s="1"/>
      <c r="AG252" s="1"/>
    </row>
    <row r="253" spans="1:33" x14ac:dyDescent="0.2">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c r="AA253" s="1"/>
      <c r="AB253" s="1"/>
      <c r="AC253" s="1"/>
      <c r="AD253" s="1"/>
      <c r="AE253" s="1"/>
      <c r="AF253" s="1"/>
      <c r="AG253" s="1"/>
    </row>
    <row r="254" spans="1:33" x14ac:dyDescent="0.2">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c r="AA254" s="1"/>
      <c r="AB254" s="1"/>
      <c r="AC254" s="1"/>
      <c r="AD254" s="1"/>
      <c r="AE254" s="1"/>
      <c r="AF254" s="1"/>
      <c r="AG254" s="1"/>
    </row>
    <row r="255" spans="1:33" x14ac:dyDescent="0.2">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c r="AA255" s="1"/>
      <c r="AB255" s="1"/>
      <c r="AC255" s="1"/>
      <c r="AD255" s="1"/>
      <c r="AE255" s="1"/>
      <c r="AF255" s="1"/>
      <c r="AG255" s="1"/>
    </row>
    <row r="256" spans="1:33" x14ac:dyDescent="0.2">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c r="AA256" s="1"/>
      <c r="AB256" s="1"/>
      <c r="AC256" s="1"/>
      <c r="AD256" s="1"/>
      <c r="AE256" s="1"/>
      <c r="AF256" s="1"/>
      <c r="AG256" s="1"/>
    </row>
    <row r="257" spans="1:33" x14ac:dyDescent="0.2">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c r="AA257" s="1"/>
      <c r="AB257" s="1"/>
      <c r="AC257" s="1"/>
      <c r="AD257" s="1"/>
      <c r="AE257" s="1"/>
      <c r="AF257" s="1"/>
      <c r="AG257" s="1"/>
    </row>
    <row r="258" spans="1:33" x14ac:dyDescent="0.2">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c r="AA258" s="1"/>
      <c r="AB258" s="1"/>
      <c r="AC258" s="1"/>
      <c r="AD258" s="1"/>
      <c r="AE258" s="1"/>
      <c r="AF258" s="1"/>
      <c r="AG258" s="1"/>
    </row>
    <row r="259" spans="1:33" x14ac:dyDescent="0.2">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c r="AA259" s="1"/>
      <c r="AB259" s="1"/>
      <c r="AC259" s="1"/>
      <c r="AD259" s="1"/>
      <c r="AE259" s="1"/>
      <c r="AF259" s="1"/>
      <c r="AG259" s="1"/>
    </row>
    <row r="260" spans="1:33" x14ac:dyDescent="0.2">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c r="AA260" s="1"/>
      <c r="AB260" s="1"/>
      <c r="AC260" s="1"/>
      <c r="AD260" s="1"/>
      <c r="AE260" s="1"/>
      <c r="AF260" s="1"/>
      <c r="AG260" s="1"/>
    </row>
    <row r="261" spans="1:33" x14ac:dyDescent="0.2">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c r="AA261" s="1"/>
      <c r="AB261" s="1"/>
      <c r="AC261" s="1"/>
      <c r="AD261" s="1"/>
      <c r="AE261" s="1"/>
      <c r="AF261" s="1"/>
      <c r="AG261" s="1"/>
    </row>
    <row r="262" spans="1:33" x14ac:dyDescent="0.2">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c r="AA262" s="1"/>
      <c r="AB262" s="1"/>
      <c r="AC262" s="1"/>
      <c r="AD262" s="1"/>
      <c r="AE262" s="1"/>
      <c r="AF262" s="1"/>
      <c r="AG262" s="1"/>
    </row>
    <row r="263" spans="1:33" x14ac:dyDescent="0.2">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c r="AA263" s="1"/>
      <c r="AB263" s="1"/>
      <c r="AC263" s="1"/>
      <c r="AD263" s="1"/>
      <c r="AE263" s="1"/>
      <c r="AF263" s="1"/>
      <c r="AG263" s="1"/>
    </row>
    <row r="264" spans="1:33" x14ac:dyDescent="0.2">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c r="AA264" s="1"/>
      <c r="AB264" s="1"/>
      <c r="AC264" s="1"/>
      <c r="AD264" s="1"/>
      <c r="AE264" s="1"/>
      <c r="AF264" s="1"/>
      <c r="AG264" s="1"/>
    </row>
    <row r="265" spans="1:33" x14ac:dyDescent="0.2">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c r="AA265" s="1"/>
      <c r="AB265" s="1"/>
      <c r="AC265" s="1"/>
      <c r="AD265" s="1"/>
      <c r="AE265" s="1"/>
      <c r="AF265" s="1"/>
      <c r="AG265" s="1"/>
    </row>
    <row r="266" spans="1:33" x14ac:dyDescent="0.2">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c r="AA266" s="1"/>
      <c r="AB266" s="1"/>
      <c r="AC266" s="1"/>
      <c r="AD266" s="1"/>
      <c r="AE266" s="1"/>
      <c r="AF266" s="1"/>
      <c r="AG266" s="1"/>
    </row>
    <row r="267" spans="1:33" x14ac:dyDescent="0.2">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c r="AA267" s="1"/>
      <c r="AB267" s="1"/>
      <c r="AC267" s="1"/>
      <c r="AD267" s="1"/>
      <c r="AE267" s="1"/>
      <c r="AF267" s="1"/>
      <c r="AG267" s="1"/>
    </row>
    <row r="268" spans="1:33" x14ac:dyDescent="0.2">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c r="AA268" s="1"/>
      <c r="AB268" s="1"/>
      <c r="AC268" s="1"/>
      <c r="AD268" s="1"/>
      <c r="AE268" s="1"/>
      <c r="AF268" s="1"/>
      <c r="AG268" s="1"/>
    </row>
    <row r="269" spans="1:33" x14ac:dyDescent="0.2">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c r="AA269" s="1"/>
      <c r="AB269" s="1"/>
      <c r="AC269" s="1"/>
      <c r="AD269" s="1"/>
      <c r="AE269" s="1"/>
      <c r="AF269" s="1"/>
      <c r="AG269" s="1"/>
    </row>
    <row r="270" spans="1:33" x14ac:dyDescent="0.2">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c r="AA270" s="1"/>
      <c r="AB270" s="1"/>
      <c r="AC270" s="1"/>
      <c r="AD270" s="1"/>
      <c r="AE270" s="1"/>
      <c r="AF270" s="1"/>
      <c r="AG270" s="1"/>
    </row>
    <row r="271" spans="1:33" x14ac:dyDescent="0.2">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c r="AA271" s="1"/>
      <c r="AB271" s="1"/>
      <c r="AC271" s="1"/>
      <c r="AD271" s="1"/>
      <c r="AE271" s="1"/>
      <c r="AF271" s="1"/>
      <c r="AG271" s="1"/>
    </row>
    <row r="272" spans="1:33" x14ac:dyDescent="0.2">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c r="AA272" s="1"/>
      <c r="AB272" s="1"/>
      <c r="AC272" s="1"/>
      <c r="AD272" s="1"/>
      <c r="AE272" s="1"/>
      <c r="AF272" s="1"/>
      <c r="AG272" s="1"/>
    </row>
    <row r="273" spans="1:33" x14ac:dyDescent="0.2">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c r="AA273" s="1"/>
      <c r="AB273" s="1"/>
      <c r="AC273" s="1"/>
      <c r="AD273" s="1"/>
      <c r="AE273" s="1"/>
      <c r="AF273" s="1"/>
      <c r="AG273" s="1"/>
    </row>
    <row r="274" spans="1:33" x14ac:dyDescent="0.2">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c r="AA274" s="1"/>
      <c r="AB274" s="1"/>
      <c r="AC274" s="1"/>
      <c r="AD274" s="1"/>
      <c r="AE274" s="1"/>
      <c r="AF274" s="1"/>
      <c r="AG274" s="1"/>
    </row>
    <row r="275" spans="1:33" x14ac:dyDescent="0.2">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c r="AA275" s="1"/>
      <c r="AB275" s="1"/>
      <c r="AC275" s="1"/>
      <c r="AD275" s="1"/>
      <c r="AE275" s="1"/>
      <c r="AF275" s="1"/>
      <c r="AG275" s="1"/>
    </row>
    <row r="276" spans="1:33" x14ac:dyDescent="0.2">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c r="AA276" s="1"/>
      <c r="AB276" s="1"/>
      <c r="AC276" s="1"/>
      <c r="AD276" s="1"/>
      <c r="AE276" s="1"/>
      <c r="AF276" s="1"/>
      <c r="AG276" s="1"/>
    </row>
    <row r="277" spans="1:33" x14ac:dyDescent="0.2">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c r="AA277" s="1"/>
      <c r="AB277" s="1"/>
      <c r="AC277" s="1"/>
      <c r="AD277" s="1"/>
      <c r="AE277" s="1"/>
      <c r="AF277" s="1"/>
      <c r="AG277" s="1"/>
    </row>
    <row r="278" spans="1:33" x14ac:dyDescent="0.2">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c r="AA278" s="1"/>
      <c r="AB278" s="1"/>
      <c r="AC278" s="1"/>
      <c r="AD278" s="1"/>
      <c r="AE278" s="1"/>
      <c r="AF278" s="1"/>
      <c r="AG278" s="1"/>
    </row>
    <row r="279" spans="1:33" x14ac:dyDescent="0.2">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c r="AA279" s="1"/>
      <c r="AB279" s="1"/>
      <c r="AC279" s="1"/>
      <c r="AD279" s="1"/>
      <c r="AE279" s="1"/>
      <c r="AF279" s="1"/>
      <c r="AG279" s="1"/>
    </row>
    <row r="280" spans="1:33" x14ac:dyDescent="0.2">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c r="AA280" s="1"/>
      <c r="AB280" s="1"/>
      <c r="AC280" s="1"/>
      <c r="AD280" s="1"/>
      <c r="AE280" s="1"/>
      <c r="AF280" s="1"/>
      <c r="AG280" s="1"/>
    </row>
    <row r="281" spans="1:33" x14ac:dyDescent="0.2">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c r="AA281" s="1"/>
      <c r="AB281" s="1"/>
      <c r="AC281" s="1"/>
      <c r="AD281" s="1"/>
      <c r="AE281" s="1"/>
      <c r="AF281" s="1"/>
      <c r="AG281" s="1"/>
    </row>
    <row r="282" spans="1:33" x14ac:dyDescent="0.2">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c r="AA282" s="1"/>
      <c r="AB282" s="1"/>
      <c r="AC282" s="1"/>
      <c r="AD282" s="1"/>
      <c r="AE282" s="1"/>
      <c r="AF282" s="1"/>
      <c r="AG282" s="1"/>
    </row>
    <row r="283" spans="1:33" x14ac:dyDescent="0.2">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c r="AA283" s="1"/>
      <c r="AB283" s="1"/>
      <c r="AC283" s="1"/>
      <c r="AD283" s="1"/>
      <c r="AE283" s="1"/>
      <c r="AF283" s="1"/>
      <c r="AG283" s="1"/>
    </row>
    <row r="284" spans="1:33" x14ac:dyDescent="0.2">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c r="AA284" s="1"/>
      <c r="AB284" s="1"/>
      <c r="AC284" s="1"/>
      <c r="AD284" s="1"/>
      <c r="AE284" s="1"/>
      <c r="AF284" s="1"/>
      <c r="AG284" s="1"/>
    </row>
    <row r="285" spans="1:33" x14ac:dyDescent="0.2">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c r="AA285" s="1"/>
      <c r="AB285" s="1"/>
      <c r="AC285" s="1"/>
      <c r="AD285" s="1"/>
      <c r="AE285" s="1"/>
      <c r="AF285" s="1"/>
      <c r="AG285" s="1"/>
    </row>
    <row r="286" spans="1:33" x14ac:dyDescent="0.2">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c r="AA286" s="1"/>
      <c r="AB286" s="1"/>
      <c r="AC286" s="1"/>
      <c r="AD286" s="1"/>
      <c r="AE286" s="1"/>
      <c r="AF286" s="1"/>
      <c r="AG286" s="1"/>
    </row>
    <row r="287" spans="1:33" x14ac:dyDescent="0.2">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c r="AA287" s="1"/>
      <c r="AB287" s="1"/>
      <c r="AC287" s="1"/>
      <c r="AD287" s="1"/>
      <c r="AE287" s="1"/>
      <c r="AF287" s="1"/>
      <c r="AG287" s="1"/>
    </row>
    <row r="288" spans="1:33" x14ac:dyDescent="0.2">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c r="AA288" s="1"/>
      <c r="AB288" s="1"/>
      <c r="AC288" s="1"/>
      <c r="AD288" s="1"/>
      <c r="AE288" s="1"/>
      <c r="AF288" s="1"/>
      <c r="AG288" s="1"/>
    </row>
    <row r="289" spans="1:33" x14ac:dyDescent="0.2">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c r="AA289" s="1"/>
      <c r="AB289" s="1"/>
      <c r="AC289" s="1"/>
      <c r="AD289" s="1"/>
      <c r="AE289" s="1"/>
      <c r="AF289" s="1"/>
      <c r="AG289" s="1"/>
    </row>
    <row r="290" spans="1:33" x14ac:dyDescent="0.2">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c r="AA290" s="1"/>
      <c r="AB290" s="1"/>
      <c r="AC290" s="1"/>
      <c r="AD290" s="1"/>
      <c r="AE290" s="1"/>
      <c r="AF290" s="1"/>
      <c r="AG290" s="1"/>
    </row>
    <row r="291" spans="1:33" x14ac:dyDescent="0.2">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c r="AA291" s="1"/>
      <c r="AB291" s="1"/>
      <c r="AC291" s="1"/>
      <c r="AD291" s="1"/>
      <c r="AE291" s="1"/>
      <c r="AF291" s="1"/>
      <c r="AG291" s="1"/>
    </row>
    <row r="292" spans="1:33" x14ac:dyDescent="0.2">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c r="AA292" s="1"/>
      <c r="AB292" s="1"/>
      <c r="AC292" s="1"/>
      <c r="AD292" s="1"/>
      <c r="AE292" s="1"/>
      <c r="AF292" s="1"/>
      <c r="AG292" s="1"/>
    </row>
    <row r="293" spans="1:33" x14ac:dyDescent="0.2">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c r="AA293" s="1"/>
      <c r="AB293" s="1"/>
      <c r="AC293" s="1"/>
      <c r="AD293" s="1"/>
      <c r="AE293" s="1"/>
      <c r="AF293" s="1"/>
      <c r="AG293" s="1"/>
    </row>
    <row r="294" spans="1:33" x14ac:dyDescent="0.2">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c r="AA294" s="1"/>
      <c r="AB294" s="1"/>
      <c r="AC294" s="1"/>
      <c r="AD294" s="1"/>
      <c r="AE294" s="1"/>
      <c r="AF294" s="1"/>
      <c r="AG294" s="1"/>
    </row>
    <row r="295" spans="1:33" x14ac:dyDescent="0.2">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c r="AA295" s="1"/>
      <c r="AB295" s="1"/>
      <c r="AC295" s="1"/>
      <c r="AD295" s="1"/>
      <c r="AE295" s="1"/>
      <c r="AF295" s="1"/>
      <c r="AG295" s="1"/>
    </row>
    <row r="296" spans="1:33" x14ac:dyDescent="0.2">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c r="AA296" s="1"/>
      <c r="AB296" s="1"/>
      <c r="AC296" s="1"/>
      <c r="AD296" s="1"/>
      <c r="AE296" s="1"/>
      <c r="AF296" s="1"/>
      <c r="AG296" s="1"/>
    </row>
    <row r="297" spans="1:33" x14ac:dyDescent="0.2">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c r="AA297" s="1"/>
      <c r="AB297" s="1"/>
      <c r="AC297" s="1"/>
      <c r="AD297" s="1"/>
      <c r="AE297" s="1"/>
      <c r="AF297" s="1"/>
      <c r="AG297" s="1"/>
    </row>
    <row r="298" spans="1:33" x14ac:dyDescent="0.2">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c r="AA298" s="1"/>
      <c r="AB298" s="1"/>
      <c r="AC298" s="1"/>
      <c r="AD298" s="1"/>
      <c r="AE298" s="1"/>
      <c r="AF298" s="1"/>
      <c r="AG298" s="1"/>
    </row>
    <row r="299" spans="1:33" x14ac:dyDescent="0.2">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c r="AA299" s="1"/>
      <c r="AB299" s="1"/>
      <c r="AC299" s="1"/>
      <c r="AD299" s="1"/>
      <c r="AE299" s="1"/>
      <c r="AF299" s="1"/>
      <c r="AG299" s="1"/>
    </row>
    <row r="300" spans="1:33" x14ac:dyDescent="0.2">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c r="AA300" s="1"/>
      <c r="AB300" s="1"/>
      <c r="AC300" s="1"/>
      <c r="AD300" s="1"/>
      <c r="AE300" s="1"/>
      <c r="AF300" s="1"/>
      <c r="AG300" s="1"/>
    </row>
    <row r="301" spans="1:33" x14ac:dyDescent="0.2">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c r="AA301" s="1"/>
      <c r="AB301" s="1"/>
      <c r="AC301" s="1"/>
      <c r="AD301" s="1"/>
      <c r="AE301" s="1"/>
      <c r="AF301" s="1"/>
      <c r="AG301" s="1"/>
    </row>
    <row r="302" spans="1:33" x14ac:dyDescent="0.2">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c r="AA302" s="1"/>
      <c r="AB302" s="1"/>
      <c r="AC302" s="1"/>
      <c r="AD302" s="1"/>
      <c r="AE302" s="1"/>
      <c r="AF302" s="1"/>
      <c r="AG302" s="1"/>
    </row>
    <row r="303" spans="1:33" x14ac:dyDescent="0.2">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c r="AA303" s="1"/>
      <c r="AB303" s="1"/>
      <c r="AC303" s="1"/>
      <c r="AD303" s="1"/>
      <c r="AE303" s="1"/>
      <c r="AF303" s="1"/>
      <c r="AG303" s="1"/>
    </row>
    <row r="304" spans="1:33" x14ac:dyDescent="0.2">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c r="AA304" s="1"/>
      <c r="AB304" s="1"/>
      <c r="AC304" s="1"/>
      <c r="AD304" s="1"/>
      <c r="AE304" s="1"/>
      <c r="AF304" s="1"/>
      <c r="AG304" s="1"/>
    </row>
    <row r="305" spans="1:33" x14ac:dyDescent="0.2">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c r="AA305" s="1"/>
      <c r="AB305" s="1"/>
      <c r="AC305" s="1"/>
      <c r="AD305" s="1"/>
      <c r="AE305" s="1"/>
      <c r="AF305" s="1"/>
      <c r="AG305" s="1"/>
    </row>
    <row r="306" spans="1:33" x14ac:dyDescent="0.2">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c r="AA306" s="1"/>
      <c r="AB306" s="1"/>
      <c r="AC306" s="1"/>
      <c r="AD306" s="1"/>
      <c r="AE306" s="1"/>
      <c r="AF306" s="1"/>
      <c r="AG306" s="1"/>
    </row>
    <row r="307" spans="1:33" x14ac:dyDescent="0.2">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c r="AA307" s="1"/>
      <c r="AB307" s="1"/>
      <c r="AC307" s="1"/>
      <c r="AD307" s="1"/>
      <c r="AE307" s="1"/>
      <c r="AF307" s="1"/>
      <c r="AG307" s="1"/>
    </row>
    <row r="308" spans="1:33" x14ac:dyDescent="0.2">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c r="AA308" s="1"/>
      <c r="AB308" s="1"/>
      <c r="AC308" s="1"/>
      <c r="AD308" s="1"/>
      <c r="AE308" s="1"/>
      <c r="AF308" s="1"/>
      <c r="AG308" s="1"/>
    </row>
    <row r="309" spans="1:33" x14ac:dyDescent="0.2">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c r="AA309" s="1"/>
      <c r="AB309" s="1"/>
      <c r="AC309" s="1"/>
      <c r="AD309" s="1"/>
      <c r="AE309" s="1"/>
      <c r="AF309" s="1"/>
      <c r="AG309" s="1"/>
    </row>
    <row r="310" spans="1:33" x14ac:dyDescent="0.2">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c r="AA310" s="1"/>
      <c r="AB310" s="1"/>
      <c r="AC310" s="1"/>
      <c r="AD310" s="1"/>
      <c r="AE310" s="1"/>
      <c r="AF310" s="1"/>
      <c r="AG310" s="1"/>
    </row>
    <row r="311" spans="1:33" x14ac:dyDescent="0.2">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c r="AA311" s="1"/>
      <c r="AB311" s="1"/>
      <c r="AC311" s="1"/>
      <c r="AD311" s="1"/>
      <c r="AE311" s="1"/>
      <c r="AF311" s="1"/>
      <c r="AG311" s="1"/>
    </row>
    <row r="312" spans="1:33" x14ac:dyDescent="0.2">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c r="AA312" s="1"/>
      <c r="AB312" s="1"/>
      <c r="AC312" s="1"/>
      <c r="AD312" s="1"/>
      <c r="AE312" s="1"/>
      <c r="AF312" s="1"/>
      <c r="AG312" s="1"/>
    </row>
    <row r="313" spans="1:33" x14ac:dyDescent="0.2">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c r="AA313" s="1"/>
      <c r="AB313" s="1"/>
      <c r="AC313" s="1"/>
      <c r="AD313" s="1"/>
      <c r="AE313" s="1"/>
      <c r="AF313" s="1"/>
      <c r="AG313" s="1"/>
    </row>
    <row r="314" spans="1:33" x14ac:dyDescent="0.2">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c r="AA314" s="1"/>
      <c r="AB314" s="1"/>
      <c r="AC314" s="1"/>
      <c r="AD314" s="1"/>
      <c r="AE314" s="1"/>
      <c r="AF314" s="1"/>
      <c r="AG314" s="1"/>
    </row>
    <row r="315" spans="1:33" x14ac:dyDescent="0.2">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c r="AA315" s="1"/>
      <c r="AB315" s="1"/>
      <c r="AC315" s="1"/>
      <c r="AD315" s="1"/>
      <c r="AE315" s="1"/>
      <c r="AF315" s="1"/>
      <c r="AG315" s="1"/>
    </row>
    <row r="316" spans="1:33" x14ac:dyDescent="0.2">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c r="AA316" s="1"/>
      <c r="AB316" s="1"/>
      <c r="AC316" s="1"/>
      <c r="AD316" s="1"/>
      <c r="AE316" s="1"/>
      <c r="AF316" s="1"/>
      <c r="AG316" s="1"/>
    </row>
    <row r="317" spans="1:33" x14ac:dyDescent="0.2">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c r="AA317" s="1"/>
      <c r="AB317" s="1"/>
      <c r="AC317" s="1"/>
      <c r="AD317" s="1"/>
      <c r="AE317" s="1"/>
      <c r="AF317" s="1"/>
      <c r="AG317" s="1"/>
    </row>
    <row r="318" spans="1:33" x14ac:dyDescent="0.2">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c r="AA318" s="1"/>
      <c r="AB318" s="1"/>
      <c r="AC318" s="1"/>
      <c r="AD318" s="1"/>
      <c r="AE318" s="1"/>
      <c r="AF318" s="1"/>
      <c r="AG318" s="1"/>
    </row>
    <row r="319" spans="1:33" x14ac:dyDescent="0.2">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c r="AA319" s="1"/>
      <c r="AB319" s="1"/>
      <c r="AC319" s="1"/>
      <c r="AD319" s="1"/>
      <c r="AE319" s="1"/>
      <c r="AF319" s="1"/>
      <c r="AG319" s="1"/>
    </row>
    <row r="320" spans="1:33" x14ac:dyDescent="0.2">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c r="AA320" s="1"/>
      <c r="AB320" s="1"/>
      <c r="AC320" s="1"/>
      <c r="AD320" s="1"/>
      <c r="AE320" s="1"/>
      <c r="AF320" s="1"/>
      <c r="AG320" s="1"/>
    </row>
    <row r="321" spans="1:33" x14ac:dyDescent="0.2">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c r="AA321" s="1"/>
      <c r="AB321" s="1"/>
      <c r="AC321" s="1"/>
      <c r="AD321" s="1"/>
      <c r="AE321" s="1"/>
      <c r="AF321" s="1"/>
      <c r="AG321" s="1"/>
    </row>
    <row r="322" spans="1:33" x14ac:dyDescent="0.2">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c r="AA322" s="1"/>
      <c r="AB322" s="1"/>
      <c r="AC322" s="1"/>
      <c r="AD322" s="1"/>
      <c r="AE322" s="1"/>
      <c r="AF322" s="1"/>
      <c r="AG322" s="1"/>
    </row>
    <row r="323" spans="1:33" x14ac:dyDescent="0.2">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c r="AA323" s="1"/>
      <c r="AB323" s="1"/>
      <c r="AC323" s="1"/>
      <c r="AD323" s="1"/>
      <c r="AE323" s="1"/>
      <c r="AF323" s="1"/>
      <c r="AG323" s="1"/>
    </row>
    <row r="324" spans="1:33" x14ac:dyDescent="0.2">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c r="AA324" s="1"/>
      <c r="AB324" s="1"/>
      <c r="AC324" s="1"/>
      <c r="AD324" s="1"/>
      <c r="AE324" s="1"/>
      <c r="AF324" s="1"/>
      <c r="AG324" s="1"/>
    </row>
    <row r="325" spans="1:33" x14ac:dyDescent="0.2">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c r="AA325" s="1"/>
      <c r="AB325" s="1"/>
      <c r="AC325" s="1"/>
      <c r="AD325" s="1"/>
      <c r="AE325" s="1"/>
      <c r="AF325" s="1"/>
      <c r="AG325" s="1"/>
    </row>
    <row r="326" spans="1:33" x14ac:dyDescent="0.2">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c r="AA326" s="1"/>
      <c r="AB326" s="1"/>
      <c r="AC326" s="1"/>
      <c r="AD326" s="1"/>
      <c r="AE326" s="1"/>
      <c r="AF326" s="1"/>
      <c r="AG326" s="1"/>
    </row>
    <row r="327" spans="1:33" x14ac:dyDescent="0.2">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c r="AA327" s="1"/>
      <c r="AB327" s="1"/>
      <c r="AC327" s="1"/>
      <c r="AD327" s="1"/>
      <c r="AE327" s="1"/>
      <c r="AF327" s="1"/>
      <c r="AG327" s="1"/>
    </row>
    <row r="328" spans="1:33" x14ac:dyDescent="0.2">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c r="AA328" s="1"/>
      <c r="AB328" s="1"/>
      <c r="AC328" s="1"/>
      <c r="AD328" s="1"/>
      <c r="AE328" s="1"/>
      <c r="AF328" s="1"/>
      <c r="AG328" s="1"/>
    </row>
    <row r="329" spans="1:33" x14ac:dyDescent="0.2">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c r="AA329" s="1"/>
      <c r="AB329" s="1"/>
      <c r="AC329" s="1"/>
      <c r="AD329" s="1"/>
      <c r="AE329" s="1"/>
      <c r="AF329" s="1"/>
      <c r="AG329" s="1"/>
    </row>
    <row r="330" spans="1:33" x14ac:dyDescent="0.2">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c r="AA330" s="1"/>
      <c r="AB330" s="1"/>
      <c r="AC330" s="1"/>
      <c r="AD330" s="1"/>
      <c r="AE330" s="1"/>
      <c r="AF330" s="1"/>
      <c r="AG330" s="1"/>
    </row>
    <row r="331" spans="1:33" x14ac:dyDescent="0.2">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c r="AA331" s="1"/>
      <c r="AB331" s="1"/>
      <c r="AC331" s="1"/>
      <c r="AD331" s="1"/>
      <c r="AE331" s="1"/>
      <c r="AF331" s="1"/>
      <c r="AG331" s="1"/>
    </row>
    <row r="332" spans="1:33" x14ac:dyDescent="0.2">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c r="AA332" s="1"/>
      <c r="AB332" s="1"/>
      <c r="AC332" s="1"/>
      <c r="AD332" s="1"/>
      <c r="AE332" s="1"/>
      <c r="AF332" s="1"/>
      <c r="AG332" s="1"/>
    </row>
    <row r="333" spans="1:33" x14ac:dyDescent="0.2">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c r="AA333" s="1"/>
      <c r="AB333" s="1"/>
      <c r="AC333" s="1"/>
      <c r="AD333" s="1"/>
      <c r="AE333" s="1"/>
      <c r="AF333" s="1"/>
      <c r="AG333" s="1"/>
    </row>
    <row r="334" spans="1:33" x14ac:dyDescent="0.2">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c r="AA334" s="1"/>
      <c r="AB334" s="1"/>
      <c r="AC334" s="1"/>
      <c r="AD334" s="1"/>
      <c r="AE334" s="1"/>
      <c r="AF334" s="1"/>
      <c r="AG334" s="1"/>
    </row>
    <row r="335" spans="1:33" x14ac:dyDescent="0.2">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c r="AA335" s="1"/>
      <c r="AB335" s="1"/>
      <c r="AC335" s="1"/>
      <c r="AD335" s="1"/>
      <c r="AE335" s="1"/>
      <c r="AF335" s="1"/>
      <c r="AG335" s="1"/>
    </row>
    <row r="336" spans="1:33" x14ac:dyDescent="0.2">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c r="AA336" s="1"/>
      <c r="AB336" s="1"/>
      <c r="AC336" s="1"/>
      <c r="AD336" s="1"/>
      <c r="AE336" s="1"/>
      <c r="AF336" s="1"/>
      <c r="AG336" s="1"/>
    </row>
    <row r="337" spans="1:33" x14ac:dyDescent="0.2">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c r="AA337" s="1"/>
      <c r="AB337" s="1"/>
      <c r="AC337" s="1"/>
      <c r="AD337" s="1"/>
      <c r="AE337" s="1"/>
      <c r="AF337" s="1"/>
      <c r="AG337" s="1"/>
    </row>
    <row r="338" spans="1:33" x14ac:dyDescent="0.2">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c r="AA338" s="1"/>
      <c r="AB338" s="1"/>
      <c r="AC338" s="1"/>
      <c r="AD338" s="1"/>
      <c r="AE338" s="1"/>
      <c r="AF338" s="1"/>
      <c r="AG338" s="1"/>
    </row>
    <row r="339" spans="1:33" x14ac:dyDescent="0.2">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c r="AA339" s="1"/>
      <c r="AB339" s="1"/>
      <c r="AC339" s="1"/>
      <c r="AD339" s="1"/>
      <c r="AE339" s="1"/>
      <c r="AF339" s="1"/>
      <c r="AG339" s="1"/>
    </row>
    <row r="340" spans="1:33" x14ac:dyDescent="0.2">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c r="AA340" s="1"/>
      <c r="AB340" s="1"/>
      <c r="AC340" s="1"/>
      <c r="AD340" s="1"/>
      <c r="AE340" s="1"/>
      <c r="AF340" s="1"/>
      <c r="AG340" s="1"/>
    </row>
    <row r="341" spans="1:33" x14ac:dyDescent="0.2">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c r="AA341" s="1"/>
      <c r="AB341" s="1"/>
      <c r="AC341" s="1"/>
      <c r="AD341" s="1"/>
      <c r="AE341" s="1"/>
      <c r="AF341" s="1"/>
      <c r="AG341" s="1"/>
    </row>
    <row r="342" spans="1:33" x14ac:dyDescent="0.2">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c r="AA342" s="1"/>
      <c r="AB342" s="1"/>
      <c r="AC342" s="1"/>
      <c r="AD342" s="1"/>
      <c r="AE342" s="1"/>
      <c r="AF342" s="1"/>
      <c r="AG342" s="1"/>
    </row>
    <row r="343" spans="1:33" x14ac:dyDescent="0.2">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c r="AA343" s="1"/>
      <c r="AB343" s="1"/>
      <c r="AC343" s="1"/>
      <c r="AD343" s="1"/>
      <c r="AE343" s="1"/>
      <c r="AF343" s="1"/>
      <c r="AG343" s="1"/>
    </row>
    <row r="344" spans="1:33" x14ac:dyDescent="0.2">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c r="AA344" s="1"/>
      <c r="AB344" s="1"/>
      <c r="AC344" s="1"/>
      <c r="AD344" s="1"/>
      <c r="AE344" s="1"/>
      <c r="AF344" s="1"/>
      <c r="AG344" s="1"/>
    </row>
    <row r="345" spans="1:33" x14ac:dyDescent="0.2">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c r="AA345" s="1"/>
      <c r="AB345" s="1"/>
      <c r="AC345" s="1"/>
      <c r="AD345" s="1"/>
      <c r="AE345" s="1"/>
      <c r="AF345" s="1"/>
      <c r="AG345" s="1"/>
    </row>
    <row r="346" spans="1:33" x14ac:dyDescent="0.2">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c r="AA346" s="1"/>
      <c r="AB346" s="1"/>
      <c r="AC346" s="1"/>
      <c r="AD346" s="1"/>
      <c r="AE346" s="1"/>
      <c r="AF346" s="1"/>
      <c r="AG346" s="1"/>
    </row>
    <row r="347" spans="1:33" x14ac:dyDescent="0.2">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c r="AA347" s="1"/>
      <c r="AB347" s="1"/>
      <c r="AC347" s="1"/>
      <c r="AD347" s="1"/>
      <c r="AE347" s="1"/>
      <c r="AF347" s="1"/>
      <c r="AG347" s="1"/>
    </row>
    <row r="348" spans="1:33" x14ac:dyDescent="0.2">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c r="AA348" s="1"/>
      <c r="AB348" s="1"/>
      <c r="AC348" s="1"/>
      <c r="AD348" s="1"/>
      <c r="AE348" s="1"/>
      <c r="AF348" s="1"/>
      <c r="AG348" s="1"/>
    </row>
    <row r="349" spans="1:33" x14ac:dyDescent="0.2">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c r="AA349" s="1"/>
      <c r="AB349" s="1"/>
      <c r="AC349" s="1"/>
      <c r="AD349" s="1"/>
      <c r="AE349" s="1"/>
      <c r="AF349" s="1"/>
      <c r="AG349" s="1"/>
    </row>
    <row r="350" spans="1:33" x14ac:dyDescent="0.2">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c r="AA350" s="1"/>
      <c r="AB350" s="1"/>
      <c r="AC350" s="1"/>
      <c r="AD350" s="1"/>
      <c r="AE350" s="1"/>
      <c r="AF350" s="1"/>
      <c r="AG350" s="1"/>
    </row>
    <row r="351" spans="1:33" x14ac:dyDescent="0.2">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c r="AA351" s="1"/>
      <c r="AB351" s="1"/>
      <c r="AC351" s="1"/>
      <c r="AD351" s="1"/>
      <c r="AE351" s="1"/>
      <c r="AF351" s="1"/>
      <c r="AG351" s="1"/>
    </row>
    <row r="352" spans="1:33" x14ac:dyDescent="0.2">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c r="AA352" s="1"/>
      <c r="AB352" s="1"/>
      <c r="AC352" s="1"/>
      <c r="AD352" s="1"/>
      <c r="AE352" s="1"/>
      <c r="AF352" s="1"/>
      <c r="AG352" s="1"/>
    </row>
    <row r="353" spans="1:33" x14ac:dyDescent="0.2">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c r="AA353" s="1"/>
      <c r="AB353" s="1"/>
      <c r="AC353" s="1"/>
      <c r="AD353" s="1"/>
      <c r="AE353" s="1"/>
      <c r="AF353" s="1"/>
      <c r="AG353" s="1"/>
    </row>
    <row r="354" spans="1:33" x14ac:dyDescent="0.2">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c r="AA354" s="1"/>
      <c r="AB354" s="1"/>
      <c r="AC354" s="1"/>
      <c r="AD354" s="1"/>
      <c r="AE354" s="1"/>
      <c r="AF354" s="1"/>
      <c r="AG354" s="1"/>
    </row>
    <row r="355" spans="1:33" x14ac:dyDescent="0.2">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c r="AA355" s="1"/>
      <c r="AB355" s="1"/>
      <c r="AC355" s="1"/>
      <c r="AD355" s="1"/>
      <c r="AE355" s="1"/>
      <c r="AF355" s="1"/>
      <c r="AG355" s="1"/>
    </row>
    <row r="356" spans="1:33" x14ac:dyDescent="0.2">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c r="AA356" s="1"/>
      <c r="AB356" s="1"/>
      <c r="AC356" s="1"/>
      <c r="AD356" s="1"/>
      <c r="AE356" s="1"/>
      <c r="AF356" s="1"/>
      <c r="AG356" s="1"/>
    </row>
    <row r="357" spans="1:33" x14ac:dyDescent="0.2">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c r="AA357" s="1"/>
      <c r="AB357" s="1"/>
      <c r="AC357" s="1"/>
      <c r="AD357" s="1"/>
      <c r="AE357" s="1"/>
      <c r="AF357" s="1"/>
      <c r="AG357" s="1"/>
    </row>
    <row r="358" spans="1:33" x14ac:dyDescent="0.2">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c r="AA358" s="1"/>
      <c r="AB358" s="1"/>
      <c r="AC358" s="1"/>
      <c r="AD358" s="1"/>
      <c r="AE358" s="1"/>
      <c r="AF358" s="1"/>
      <c r="AG358" s="1"/>
    </row>
    <row r="359" spans="1:33" x14ac:dyDescent="0.2">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c r="AA359" s="1"/>
      <c r="AB359" s="1"/>
      <c r="AC359" s="1"/>
      <c r="AD359" s="1"/>
      <c r="AE359" s="1"/>
      <c r="AF359" s="1"/>
      <c r="AG359" s="1"/>
    </row>
    <row r="360" spans="1:33" x14ac:dyDescent="0.2">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c r="AA360" s="1"/>
      <c r="AB360" s="1"/>
      <c r="AC360" s="1"/>
      <c r="AD360" s="1"/>
      <c r="AE360" s="1"/>
      <c r="AF360" s="1"/>
      <c r="AG360" s="1"/>
    </row>
    <row r="361" spans="1:33" x14ac:dyDescent="0.2">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c r="AA361" s="1"/>
      <c r="AB361" s="1"/>
      <c r="AC361" s="1"/>
      <c r="AD361" s="1"/>
      <c r="AE361" s="1"/>
      <c r="AF361" s="1"/>
      <c r="AG361" s="1"/>
    </row>
    <row r="362" spans="1:33" x14ac:dyDescent="0.2">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c r="AA362" s="1"/>
      <c r="AB362" s="1"/>
      <c r="AC362" s="1"/>
      <c r="AD362" s="1"/>
      <c r="AE362" s="1"/>
      <c r="AF362" s="1"/>
      <c r="AG362" s="1"/>
    </row>
    <row r="363" spans="1:33" x14ac:dyDescent="0.2">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c r="AA363" s="1"/>
      <c r="AB363" s="1"/>
      <c r="AC363" s="1"/>
      <c r="AD363" s="1"/>
      <c r="AE363" s="1"/>
      <c r="AF363" s="1"/>
      <c r="AG363" s="1"/>
    </row>
    <row r="364" spans="1:33" x14ac:dyDescent="0.2">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c r="AA364" s="1"/>
      <c r="AB364" s="1"/>
      <c r="AC364" s="1"/>
      <c r="AD364" s="1"/>
      <c r="AE364" s="1"/>
      <c r="AF364" s="1"/>
      <c r="AG364" s="1"/>
    </row>
    <row r="365" spans="1:33" x14ac:dyDescent="0.2">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c r="AA365" s="1"/>
      <c r="AB365" s="1"/>
      <c r="AC365" s="1"/>
      <c r="AD365" s="1"/>
      <c r="AE365" s="1"/>
      <c r="AF365" s="1"/>
      <c r="AG365" s="1"/>
    </row>
    <row r="366" spans="1:33" x14ac:dyDescent="0.2">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c r="AA366" s="1"/>
      <c r="AB366" s="1"/>
      <c r="AC366" s="1"/>
      <c r="AD366" s="1"/>
      <c r="AE366" s="1"/>
      <c r="AF366" s="1"/>
      <c r="AG366" s="1"/>
    </row>
    <row r="367" spans="1:33" x14ac:dyDescent="0.2">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c r="AA367" s="1"/>
      <c r="AB367" s="1"/>
      <c r="AC367" s="1"/>
      <c r="AD367" s="1"/>
      <c r="AE367" s="1"/>
      <c r="AF367" s="1"/>
      <c r="AG367" s="1"/>
    </row>
    <row r="368" spans="1:33" x14ac:dyDescent="0.2">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c r="AA368" s="1"/>
      <c r="AB368" s="1"/>
      <c r="AC368" s="1"/>
      <c r="AD368" s="1"/>
      <c r="AE368" s="1"/>
      <c r="AF368" s="1"/>
      <c r="AG368" s="1"/>
    </row>
    <row r="369" spans="1:33" x14ac:dyDescent="0.2">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c r="AA369" s="1"/>
      <c r="AB369" s="1"/>
      <c r="AC369" s="1"/>
      <c r="AD369" s="1"/>
      <c r="AE369" s="1"/>
      <c r="AF369" s="1"/>
      <c r="AG369" s="1"/>
    </row>
    <row r="370" spans="1:33" x14ac:dyDescent="0.2">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c r="AA370" s="1"/>
      <c r="AB370" s="1"/>
      <c r="AC370" s="1"/>
      <c r="AD370" s="1"/>
      <c r="AE370" s="1"/>
      <c r="AF370" s="1"/>
      <c r="AG370" s="1"/>
    </row>
    <row r="371" spans="1:33" x14ac:dyDescent="0.2">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c r="AA371" s="1"/>
      <c r="AB371" s="1"/>
      <c r="AC371" s="1"/>
      <c r="AD371" s="1"/>
      <c r="AE371" s="1"/>
      <c r="AF371" s="1"/>
      <c r="AG371" s="1"/>
    </row>
    <row r="372" spans="1:33" x14ac:dyDescent="0.2">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c r="AA372" s="1"/>
      <c r="AB372" s="1"/>
      <c r="AC372" s="1"/>
      <c r="AD372" s="1"/>
      <c r="AE372" s="1"/>
      <c r="AF372" s="1"/>
      <c r="AG372" s="1"/>
    </row>
    <row r="373" spans="1:33" x14ac:dyDescent="0.2">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c r="AA373" s="1"/>
      <c r="AB373" s="1"/>
      <c r="AC373" s="1"/>
      <c r="AD373" s="1"/>
      <c r="AE373" s="1"/>
      <c r="AF373" s="1"/>
      <c r="AG373" s="1"/>
    </row>
    <row r="374" spans="1:33" x14ac:dyDescent="0.2">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c r="AA374" s="1"/>
      <c r="AB374" s="1"/>
      <c r="AC374" s="1"/>
      <c r="AD374" s="1"/>
      <c r="AE374" s="1"/>
      <c r="AF374" s="1"/>
      <c r="AG374" s="1"/>
    </row>
    <row r="375" spans="1:33" x14ac:dyDescent="0.2">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c r="AA375" s="1"/>
      <c r="AB375" s="1"/>
      <c r="AC375" s="1"/>
      <c r="AD375" s="1"/>
      <c r="AE375" s="1"/>
      <c r="AF375" s="1"/>
      <c r="AG375" s="1"/>
    </row>
    <row r="376" spans="1:33" x14ac:dyDescent="0.2">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c r="AA376" s="1"/>
      <c r="AB376" s="1"/>
      <c r="AC376" s="1"/>
      <c r="AD376" s="1"/>
      <c r="AE376" s="1"/>
      <c r="AF376" s="1"/>
      <c r="AG376" s="1"/>
    </row>
    <row r="377" spans="1:33" x14ac:dyDescent="0.2">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c r="AA377" s="1"/>
      <c r="AB377" s="1"/>
      <c r="AC377" s="1"/>
      <c r="AD377" s="1"/>
      <c r="AE377" s="1"/>
      <c r="AF377" s="1"/>
      <c r="AG377" s="1"/>
    </row>
    <row r="378" spans="1:33" x14ac:dyDescent="0.2">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c r="AA378" s="1"/>
      <c r="AB378" s="1"/>
      <c r="AC378" s="1"/>
      <c r="AD378" s="1"/>
      <c r="AE378" s="1"/>
      <c r="AF378" s="1"/>
      <c r="AG378" s="1"/>
    </row>
    <row r="379" spans="1:33" x14ac:dyDescent="0.2">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c r="AA379" s="1"/>
      <c r="AB379" s="1"/>
      <c r="AC379" s="1"/>
      <c r="AD379" s="1"/>
      <c r="AE379" s="1"/>
      <c r="AF379" s="1"/>
      <c r="AG379" s="1"/>
    </row>
    <row r="380" spans="1:33" x14ac:dyDescent="0.2">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c r="AA380" s="1"/>
      <c r="AB380" s="1"/>
      <c r="AC380" s="1"/>
      <c r="AD380" s="1"/>
      <c r="AE380" s="1"/>
      <c r="AF380" s="1"/>
      <c r="AG380" s="1"/>
    </row>
    <row r="381" spans="1:33" x14ac:dyDescent="0.2">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c r="AA381" s="1"/>
      <c r="AB381" s="1"/>
      <c r="AC381" s="1"/>
      <c r="AD381" s="1"/>
      <c r="AE381" s="1"/>
      <c r="AF381" s="1"/>
      <c r="AG381" s="1"/>
    </row>
    <row r="382" spans="1:33" x14ac:dyDescent="0.2">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c r="AA382" s="1"/>
      <c r="AB382" s="1"/>
      <c r="AC382" s="1"/>
      <c r="AD382" s="1"/>
      <c r="AE382" s="1"/>
      <c r="AF382" s="1"/>
      <c r="AG382" s="1"/>
    </row>
    <row r="383" spans="1:33" x14ac:dyDescent="0.2">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c r="AA383" s="1"/>
      <c r="AB383" s="1"/>
      <c r="AC383" s="1"/>
      <c r="AD383" s="1"/>
      <c r="AE383" s="1"/>
      <c r="AF383" s="1"/>
      <c r="AG383" s="1"/>
    </row>
    <row r="384" spans="1:33" x14ac:dyDescent="0.2">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c r="AA384" s="1"/>
      <c r="AB384" s="1"/>
      <c r="AC384" s="1"/>
      <c r="AD384" s="1"/>
      <c r="AE384" s="1"/>
      <c r="AF384" s="1"/>
      <c r="AG384" s="1"/>
    </row>
    <row r="385" spans="1:33" x14ac:dyDescent="0.2">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c r="AA385" s="1"/>
      <c r="AB385" s="1"/>
      <c r="AC385" s="1"/>
      <c r="AD385" s="1"/>
      <c r="AE385" s="1"/>
      <c r="AF385" s="1"/>
      <c r="AG385" s="1"/>
    </row>
    <row r="386" spans="1:33" x14ac:dyDescent="0.2">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c r="AA386" s="1"/>
      <c r="AB386" s="1"/>
      <c r="AC386" s="1"/>
      <c r="AD386" s="1"/>
      <c r="AE386" s="1"/>
      <c r="AF386" s="1"/>
      <c r="AG386" s="1"/>
    </row>
    <row r="387" spans="1:33" x14ac:dyDescent="0.2">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c r="AA387" s="1"/>
      <c r="AB387" s="1"/>
      <c r="AC387" s="1"/>
      <c r="AD387" s="1"/>
      <c r="AE387" s="1"/>
      <c r="AF387" s="1"/>
      <c r="AG387" s="1"/>
    </row>
    <row r="388" spans="1:33" x14ac:dyDescent="0.2">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c r="AA388" s="1"/>
      <c r="AB388" s="1"/>
      <c r="AC388" s="1"/>
      <c r="AD388" s="1"/>
      <c r="AE388" s="1"/>
      <c r="AF388" s="1"/>
      <c r="AG388" s="1"/>
    </row>
    <row r="389" spans="1:33" x14ac:dyDescent="0.2">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c r="AA389" s="1"/>
      <c r="AB389" s="1"/>
      <c r="AC389" s="1"/>
      <c r="AD389" s="1"/>
      <c r="AE389" s="1"/>
      <c r="AF389" s="1"/>
      <c r="AG389" s="1"/>
    </row>
    <row r="390" spans="1:33" x14ac:dyDescent="0.2">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c r="AA390" s="1"/>
      <c r="AB390" s="1"/>
      <c r="AC390" s="1"/>
      <c r="AD390" s="1"/>
      <c r="AE390" s="1"/>
      <c r="AF390" s="1"/>
      <c r="AG390" s="1"/>
    </row>
    <row r="391" spans="1:33" x14ac:dyDescent="0.2">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c r="AA391" s="1"/>
      <c r="AB391" s="1"/>
      <c r="AC391" s="1"/>
      <c r="AD391" s="1"/>
      <c r="AE391" s="1"/>
      <c r="AF391" s="1"/>
      <c r="AG391" s="1"/>
    </row>
    <row r="392" spans="1:33" x14ac:dyDescent="0.2">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c r="AA392" s="1"/>
      <c r="AB392" s="1"/>
      <c r="AC392" s="1"/>
      <c r="AD392" s="1"/>
      <c r="AE392" s="1"/>
      <c r="AF392" s="1"/>
      <c r="AG392" s="1"/>
    </row>
    <row r="393" spans="1:33" x14ac:dyDescent="0.2">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c r="AA393" s="1"/>
      <c r="AB393" s="1"/>
      <c r="AC393" s="1"/>
      <c r="AD393" s="1"/>
      <c r="AE393" s="1"/>
      <c r="AF393" s="1"/>
      <c r="AG393" s="1"/>
    </row>
    <row r="394" spans="1:33" x14ac:dyDescent="0.2">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c r="AA394" s="1"/>
      <c r="AB394" s="1"/>
      <c r="AC394" s="1"/>
      <c r="AD394" s="1"/>
      <c r="AE394" s="1"/>
      <c r="AF394" s="1"/>
      <c r="AG394" s="1"/>
    </row>
    <row r="395" spans="1:33" x14ac:dyDescent="0.2">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c r="AA395" s="1"/>
      <c r="AB395" s="1"/>
      <c r="AC395" s="1"/>
      <c r="AD395" s="1"/>
      <c r="AE395" s="1"/>
      <c r="AF395" s="1"/>
      <c r="AG395" s="1"/>
    </row>
    <row r="396" spans="1:33" x14ac:dyDescent="0.2">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c r="AA396" s="1"/>
      <c r="AB396" s="1"/>
      <c r="AC396" s="1"/>
      <c r="AD396" s="1"/>
      <c r="AE396" s="1"/>
      <c r="AF396" s="1"/>
      <c r="AG396" s="1"/>
    </row>
    <row r="397" spans="1:33" x14ac:dyDescent="0.2">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c r="AA397" s="1"/>
      <c r="AB397" s="1"/>
      <c r="AC397" s="1"/>
      <c r="AD397" s="1"/>
      <c r="AE397" s="1"/>
      <c r="AF397" s="1"/>
      <c r="AG397" s="1"/>
    </row>
    <row r="398" spans="1:33" x14ac:dyDescent="0.2">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c r="AA398" s="1"/>
      <c r="AB398" s="1"/>
      <c r="AC398" s="1"/>
      <c r="AD398" s="1"/>
      <c r="AE398" s="1"/>
      <c r="AF398" s="1"/>
      <c r="AG398" s="1"/>
    </row>
    <row r="399" spans="1:33" x14ac:dyDescent="0.2">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c r="AA399" s="1"/>
      <c r="AB399" s="1"/>
      <c r="AC399" s="1"/>
      <c r="AD399" s="1"/>
      <c r="AE399" s="1"/>
      <c r="AF399" s="1"/>
      <c r="AG399" s="1"/>
    </row>
    <row r="400" spans="1:33" x14ac:dyDescent="0.2">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c r="AA400" s="1"/>
      <c r="AB400" s="1"/>
      <c r="AC400" s="1"/>
      <c r="AD400" s="1"/>
      <c r="AE400" s="1"/>
      <c r="AF400" s="1"/>
      <c r="AG400" s="1"/>
    </row>
    <row r="401" spans="1:33" x14ac:dyDescent="0.2">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c r="AA401" s="1"/>
      <c r="AB401" s="1"/>
      <c r="AC401" s="1"/>
      <c r="AD401" s="1"/>
      <c r="AE401" s="1"/>
      <c r="AF401" s="1"/>
      <c r="AG401" s="1"/>
    </row>
    <row r="402" spans="1:33" x14ac:dyDescent="0.2">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c r="AA402" s="1"/>
      <c r="AB402" s="1"/>
      <c r="AC402" s="1"/>
      <c r="AD402" s="1"/>
      <c r="AE402" s="1"/>
      <c r="AF402" s="1"/>
      <c r="AG402" s="1"/>
    </row>
    <row r="403" spans="1:33" x14ac:dyDescent="0.2">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c r="AA403" s="1"/>
      <c r="AB403" s="1"/>
      <c r="AC403" s="1"/>
      <c r="AD403" s="1"/>
      <c r="AE403" s="1"/>
      <c r="AF403" s="1"/>
      <c r="AG403" s="1"/>
    </row>
    <row r="404" spans="1:33" x14ac:dyDescent="0.2">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c r="AA404" s="1"/>
      <c r="AB404" s="1"/>
      <c r="AC404" s="1"/>
      <c r="AD404" s="1"/>
      <c r="AE404" s="1"/>
      <c r="AF404" s="1"/>
      <c r="AG404" s="1"/>
    </row>
    <row r="405" spans="1:33" x14ac:dyDescent="0.2">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c r="AA405" s="1"/>
      <c r="AB405" s="1"/>
      <c r="AC405" s="1"/>
      <c r="AD405" s="1"/>
      <c r="AE405" s="1"/>
      <c r="AF405" s="1"/>
      <c r="AG405" s="1"/>
    </row>
    <row r="406" spans="1:33" x14ac:dyDescent="0.2">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c r="AA406" s="1"/>
      <c r="AB406" s="1"/>
      <c r="AC406" s="1"/>
      <c r="AD406" s="1"/>
      <c r="AE406" s="1"/>
      <c r="AF406" s="1"/>
      <c r="AG406" s="1"/>
    </row>
    <row r="407" spans="1:33" x14ac:dyDescent="0.2">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c r="AA407" s="1"/>
      <c r="AB407" s="1"/>
      <c r="AC407" s="1"/>
      <c r="AD407" s="1"/>
      <c r="AE407" s="1"/>
      <c r="AF407" s="1"/>
      <c r="AG407" s="1"/>
    </row>
    <row r="408" spans="1:33" x14ac:dyDescent="0.2">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c r="AA408" s="1"/>
      <c r="AB408" s="1"/>
      <c r="AC408" s="1"/>
      <c r="AD408" s="1"/>
      <c r="AE408" s="1"/>
      <c r="AF408" s="1"/>
      <c r="AG408" s="1"/>
    </row>
    <row r="409" spans="1:33" x14ac:dyDescent="0.2">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c r="AA409" s="1"/>
      <c r="AB409" s="1"/>
      <c r="AC409" s="1"/>
      <c r="AD409" s="1"/>
      <c r="AE409" s="1"/>
      <c r="AF409" s="1"/>
      <c r="AG409" s="1"/>
    </row>
    <row r="410" spans="1:33" x14ac:dyDescent="0.2">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c r="AA410" s="1"/>
      <c r="AB410" s="1"/>
      <c r="AC410" s="1"/>
      <c r="AD410" s="1"/>
      <c r="AE410" s="1"/>
      <c r="AF410" s="1"/>
      <c r="AG410" s="1"/>
    </row>
    <row r="411" spans="1:33" x14ac:dyDescent="0.2">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c r="AA411" s="1"/>
      <c r="AB411" s="1"/>
      <c r="AC411" s="1"/>
      <c r="AD411" s="1"/>
      <c r="AE411" s="1"/>
      <c r="AF411" s="1"/>
      <c r="AG411" s="1"/>
    </row>
    <row r="412" spans="1:33" x14ac:dyDescent="0.2">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c r="AA412" s="1"/>
      <c r="AB412" s="1"/>
      <c r="AC412" s="1"/>
      <c r="AD412" s="1"/>
      <c r="AE412" s="1"/>
      <c r="AF412" s="1"/>
      <c r="AG412" s="1"/>
    </row>
    <row r="413" spans="1:33" x14ac:dyDescent="0.2">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c r="AA413" s="1"/>
      <c r="AB413" s="1"/>
      <c r="AC413" s="1"/>
      <c r="AD413" s="1"/>
      <c r="AE413" s="1"/>
      <c r="AF413" s="1"/>
      <c r="AG413" s="1"/>
    </row>
    <row r="414" spans="1:33" x14ac:dyDescent="0.2">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c r="AA414" s="1"/>
      <c r="AB414" s="1"/>
      <c r="AC414" s="1"/>
      <c r="AD414" s="1"/>
      <c r="AE414" s="1"/>
      <c r="AF414" s="1"/>
      <c r="AG414" s="1"/>
    </row>
    <row r="415" spans="1:33" x14ac:dyDescent="0.2">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c r="AA415" s="1"/>
      <c r="AB415" s="1"/>
      <c r="AC415" s="1"/>
      <c r="AD415" s="1"/>
      <c r="AE415" s="1"/>
      <c r="AF415" s="1"/>
      <c r="AG415" s="1"/>
    </row>
    <row r="416" spans="1:33" x14ac:dyDescent="0.2">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c r="AA416" s="1"/>
      <c r="AB416" s="1"/>
      <c r="AC416" s="1"/>
      <c r="AD416" s="1"/>
      <c r="AE416" s="1"/>
      <c r="AF416" s="1"/>
      <c r="AG416" s="1"/>
    </row>
    <row r="417" spans="1:33" x14ac:dyDescent="0.2">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c r="AA417" s="1"/>
      <c r="AB417" s="1"/>
      <c r="AC417" s="1"/>
      <c r="AD417" s="1"/>
      <c r="AE417" s="1"/>
      <c r="AF417" s="1"/>
      <c r="AG417" s="1"/>
    </row>
    <row r="418" spans="1:33" x14ac:dyDescent="0.2">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c r="AA418" s="1"/>
      <c r="AB418" s="1"/>
      <c r="AC418" s="1"/>
      <c r="AD418" s="1"/>
      <c r="AE418" s="1"/>
      <c r="AF418" s="1"/>
      <c r="AG418" s="1"/>
    </row>
    <row r="419" spans="1:33" x14ac:dyDescent="0.2">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c r="AA419" s="1"/>
      <c r="AB419" s="1"/>
      <c r="AC419" s="1"/>
      <c r="AD419" s="1"/>
      <c r="AE419" s="1"/>
      <c r="AF419" s="1"/>
      <c r="AG419" s="1"/>
    </row>
    <row r="420" spans="1:33" x14ac:dyDescent="0.2">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c r="AA420" s="1"/>
      <c r="AB420" s="1"/>
      <c r="AC420" s="1"/>
      <c r="AD420" s="1"/>
      <c r="AE420" s="1"/>
      <c r="AF420" s="1"/>
      <c r="AG420" s="1"/>
    </row>
    <row r="421" spans="1:33" x14ac:dyDescent="0.2">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c r="AA421" s="1"/>
      <c r="AB421" s="1"/>
      <c r="AC421" s="1"/>
      <c r="AD421" s="1"/>
      <c r="AE421" s="1"/>
      <c r="AF421" s="1"/>
      <c r="AG421" s="1"/>
    </row>
    <row r="422" spans="1:33" x14ac:dyDescent="0.2">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c r="AA422" s="1"/>
      <c r="AB422" s="1"/>
      <c r="AC422" s="1"/>
      <c r="AD422" s="1"/>
      <c r="AE422" s="1"/>
      <c r="AF422" s="1"/>
      <c r="AG422" s="1"/>
    </row>
    <row r="423" spans="1:33" x14ac:dyDescent="0.2">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c r="AA423" s="1"/>
      <c r="AB423" s="1"/>
      <c r="AC423" s="1"/>
      <c r="AD423" s="1"/>
      <c r="AE423" s="1"/>
      <c r="AF423" s="1"/>
      <c r="AG423" s="1"/>
    </row>
    <row r="424" spans="1:33" x14ac:dyDescent="0.2">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c r="AA424" s="1"/>
      <c r="AB424" s="1"/>
      <c r="AC424" s="1"/>
      <c r="AD424" s="1"/>
      <c r="AE424" s="1"/>
      <c r="AF424" s="1"/>
      <c r="AG424" s="1"/>
    </row>
    <row r="425" spans="1:33" x14ac:dyDescent="0.2">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c r="AA425" s="1"/>
      <c r="AB425" s="1"/>
      <c r="AC425" s="1"/>
      <c r="AD425" s="1"/>
      <c r="AE425" s="1"/>
      <c r="AF425" s="1"/>
      <c r="AG425" s="1"/>
    </row>
    <row r="426" spans="1:33" x14ac:dyDescent="0.2">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c r="AA426" s="1"/>
      <c r="AB426" s="1"/>
      <c r="AC426" s="1"/>
      <c r="AD426" s="1"/>
      <c r="AE426" s="1"/>
      <c r="AF426" s="1"/>
      <c r="AG426" s="1"/>
    </row>
    <row r="427" spans="1:33" x14ac:dyDescent="0.2">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c r="AA427" s="1"/>
      <c r="AB427" s="1"/>
      <c r="AC427" s="1"/>
      <c r="AD427" s="1"/>
      <c r="AE427" s="1"/>
      <c r="AF427" s="1"/>
      <c r="AG427" s="1"/>
    </row>
    <row r="428" spans="1:33" x14ac:dyDescent="0.2">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c r="AA428" s="1"/>
      <c r="AB428" s="1"/>
      <c r="AC428" s="1"/>
      <c r="AD428" s="1"/>
      <c r="AE428" s="1"/>
      <c r="AF428" s="1"/>
      <c r="AG428" s="1"/>
    </row>
    <row r="429" spans="1:33" x14ac:dyDescent="0.2">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c r="AA429" s="1"/>
      <c r="AB429" s="1"/>
      <c r="AC429" s="1"/>
      <c r="AD429" s="1"/>
      <c r="AE429" s="1"/>
      <c r="AF429" s="1"/>
      <c r="AG429" s="1"/>
    </row>
    <row r="430" spans="1:33" x14ac:dyDescent="0.2">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c r="AA430" s="1"/>
      <c r="AB430" s="1"/>
      <c r="AC430" s="1"/>
      <c r="AD430" s="1"/>
      <c r="AE430" s="1"/>
      <c r="AF430" s="1"/>
      <c r="AG430" s="1"/>
    </row>
    <row r="431" spans="1:33" x14ac:dyDescent="0.2">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c r="AA431" s="1"/>
      <c r="AB431" s="1"/>
      <c r="AC431" s="1"/>
      <c r="AD431" s="1"/>
      <c r="AE431" s="1"/>
      <c r="AF431" s="1"/>
      <c r="AG431" s="1"/>
    </row>
    <row r="432" spans="1:33" x14ac:dyDescent="0.2">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c r="AA432" s="1"/>
      <c r="AB432" s="1"/>
      <c r="AC432" s="1"/>
      <c r="AD432" s="1"/>
      <c r="AE432" s="1"/>
      <c r="AF432" s="1"/>
      <c r="AG432" s="1"/>
    </row>
    <row r="433" spans="1:33" x14ac:dyDescent="0.2">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c r="AA433" s="1"/>
      <c r="AB433" s="1"/>
      <c r="AC433" s="1"/>
      <c r="AD433" s="1"/>
      <c r="AE433" s="1"/>
      <c r="AF433" s="1"/>
      <c r="AG433" s="1"/>
    </row>
    <row r="434" spans="1:33" x14ac:dyDescent="0.2">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c r="AA434" s="1"/>
      <c r="AB434" s="1"/>
      <c r="AC434" s="1"/>
      <c r="AD434" s="1"/>
      <c r="AE434" s="1"/>
      <c r="AF434" s="1"/>
      <c r="AG434" s="1"/>
    </row>
    <row r="435" spans="1:33" x14ac:dyDescent="0.2">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c r="AA435" s="1"/>
      <c r="AB435" s="1"/>
      <c r="AC435" s="1"/>
      <c r="AD435" s="1"/>
      <c r="AE435" s="1"/>
      <c r="AF435" s="1"/>
      <c r="AG435" s="1"/>
    </row>
    <row r="436" spans="1:33" x14ac:dyDescent="0.2">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c r="AA436" s="1"/>
      <c r="AB436" s="1"/>
      <c r="AC436" s="1"/>
      <c r="AD436" s="1"/>
      <c r="AE436" s="1"/>
      <c r="AF436" s="1"/>
      <c r="AG436" s="1"/>
    </row>
    <row r="437" spans="1:33" x14ac:dyDescent="0.2">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c r="AA437" s="1"/>
      <c r="AB437" s="1"/>
      <c r="AC437" s="1"/>
      <c r="AD437" s="1"/>
      <c r="AE437" s="1"/>
      <c r="AF437" s="1"/>
      <c r="AG437" s="1"/>
    </row>
    <row r="438" spans="1:33" x14ac:dyDescent="0.2">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c r="AA438" s="1"/>
      <c r="AB438" s="1"/>
      <c r="AC438" s="1"/>
      <c r="AD438" s="1"/>
      <c r="AE438" s="1"/>
      <c r="AF438" s="1"/>
      <c r="AG438" s="1"/>
    </row>
    <row r="439" spans="1:33" x14ac:dyDescent="0.2">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c r="AA439" s="1"/>
      <c r="AB439" s="1"/>
      <c r="AC439" s="1"/>
      <c r="AD439" s="1"/>
      <c r="AE439" s="1"/>
      <c r="AF439" s="1"/>
      <c r="AG439" s="1"/>
    </row>
    <row r="440" spans="1:33" x14ac:dyDescent="0.2">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c r="AA440" s="1"/>
      <c r="AB440" s="1"/>
      <c r="AC440" s="1"/>
      <c r="AD440" s="1"/>
      <c r="AE440" s="1"/>
      <c r="AF440" s="1"/>
      <c r="AG440" s="1"/>
    </row>
    <row r="441" spans="1:33" x14ac:dyDescent="0.2">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c r="AA441" s="1"/>
      <c r="AB441" s="1"/>
      <c r="AC441" s="1"/>
      <c r="AD441" s="1"/>
      <c r="AE441" s="1"/>
      <c r="AF441" s="1"/>
      <c r="AG441" s="1"/>
    </row>
    <row r="442" spans="1:33" x14ac:dyDescent="0.2">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c r="AA442" s="1"/>
      <c r="AB442" s="1"/>
      <c r="AC442" s="1"/>
      <c r="AD442" s="1"/>
      <c r="AE442" s="1"/>
      <c r="AF442" s="1"/>
      <c r="AG442" s="1"/>
    </row>
    <row r="443" spans="1:33" x14ac:dyDescent="0.2">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c r="AA443" s="1"/>
      <c r="AB443" s="1"/>
      <c r="AC443" s="1"/>
      <c r="AD443" s="1"/>
      <c r="AE443" s="1"/>
      <c r="AF443" s="1"/>
      <c r="AG443" s="1"/>
    </row>
    <row r="444" spans="1:33" x14ac:dyDescent="0.2">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c r="AA444" s="1"/>
      <c r="AB444" s="1"/>
      <c r="AC444" s="1"/>
      <c r="AD444" s="1"/>
      <c r="AE444" s="1"/>
      <c r="AF444" s="1"/>
      <c r="AG444" s="1"/>
    </row>
    <row r="445" spans="1:33" x14ac:dyDescent="0.2">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c r="AA445" s="1"/>
      <c r="AB445" s="1"/>
      <c r="AC445" s="1"/>
      <c r="AD445" s="1"/>
      <c r="AE445" s="1"/>
      <c r="AF445" s="1"/>
      <c r="AG445" s="1"/>
    </row>
    <row r="446" spans="1:33" x14ac:dyDescent="0.2">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c r="AA446" s="1"/>
      <c r="AB446" s="1"/>
      <c r="AC446" s="1"/>
      <c r="AD446" s="1"/>
      <c r="AE446" s="1"/>
      <c r="AF446" s="1"/>
      <c r="AG446" s="1"/>
    </row>
    <row r="447" spans="1:33" x14ac:dyDescent="0.2">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c r="AA447" s="1"/>
      <c r="AB447" s="1"/>
      <c r="AC447" s="1"/>
      <c r="AD447" s="1"/>
      <c r="AE447" s="1"/>
      <c r="AF447" s="1"/>
      <c r="AG447" s="1"/>
    </row>
    <row r="448" spans="1:33" x14ac:dyDescent="0.2">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c r="AA448" s="1"/>
      <c r="AB448" s="1"/>
      <c r="AC448" s="1"/>
      <c r="AD448" s="1"/>
      <c r="AE448" s="1"/>
      <c r="AF448" s="1"/>
      <c r="AG448" s="1"/>
    </row>
    <row r="449" spans="1:33" x14ac:dyDescent="0.2">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c r="AA449" s="1"/>
      <c r="AB449" s="1"/>
      <c r="AC449" s="1"/>
      <c r="AD449" s="1"/>
      <c r="AE449" s="1"/>
      <c r="AF449" s="1"/>
      <c r="AG449" s="1"/>
    </row>
    <row r="450" spans="1:33" x14ac:dyDescent="0.2">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c r="AA450" s="1"/>
      <c r="AB450" s="1"/>
      <c r="AC450" s="1"/>
      <c r="AD450" s="1"/>
      <c r="AE450" s="1"/>
      <c r="AF450" s="1"/>
      <c r="AG450" s="1"/>
    </row>
    <row r="451" spans="1:33" x14ac:dyDescent="0.2">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c r="AA451" s="1"/>
      <c r="AB451" s="1"/>
      <c r="AC451" s="1"/>
      <c r="AD451" s="1"/>
      <c r="AE451" s="1"/>
      <c r="AF451" s="1"/>
      <c r="AG451" s="1"/>
    </row>
    <row r="452" spans="1:33" x14ac:dyDescent="0.2">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c r="AA452" s="1"/>
      <c r="AB452" s="1"/>
      <c r="AC452" s="1"/>
      <c r="AD452" s="1"/>
      <c r="AE452" s="1"/>
      <c r="AF452" s="1"/>
      <c r="AG452" s="1"/>
    </row>
    <row r="453" spans="1:33" x14ac:dyDescent="0.2">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c r="AA453" s="1"/>
      <c r="AB453" s="1"/>
      <c r="AC453" s="1"/>
      <c r="AD453" s="1"/>
      <c r="AE453" s="1"/>
      <c r="AF453" s="1"/>
      <c r="AG453" s="1"/>
    </row>
    <row r="454" spans="1:33" x14ac:dyDescent="0.2">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c r="AA454" s="1"/>
      <c r="AB454" s="1"/>
      <c r="AC454" s="1"/>
      <c r="AD454" s="1"/>
      <c r="AE454" s="1"/>
      <c r="AF454" s="1"/>
      <c r="AG454" s="1"/>
    </row>
    <row r="455" spans="1:33" x14ac:dyDescent="0.2">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c r="AA455" s="1"/>
      <c r="AB455" s="1"/>
      <c r="AC455" s="1"/>
      <c r="AD455" s="1"/>
      <c r="AE455" s="1"/>
      <c r="AF455" s="1"/>
      <c r="AG455" s="1"/>
    </row>
    <row r="456" spans="1:33" x14ac:dyDescent="0.2">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c r="AA456" s="1"/>
      <c r="AB456" s="1"/>
      <c r="AC456" s="1"/>
      <c r="AD456" s="1"/>
      <c r="AE456" s="1"/>
      <c r="AF456" s="1"/>
      <c r="AG456" s="1"/>
    </row>
    <row r="457" spans="1:33" x14ac:dyDescent="0.2">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c r="AA457" s="1"/>
      <c r="AB457" s="1"/>
      <c r="AC457" s="1"/>
      <c r="AD457" s="1"/>
      <c r="AE457" s="1"/>
      <c r="AF457" s="1"/>
      <c r="AG457" s="1"/>
    </row>
    <row r="458" spans="1:33" x14ac:dyDescent="0.2">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c r="AA458" s="1"/>
      <c r="AB458" s="1"/>
      <c r="AC458" s="1"/>
      <c r="AD458" s="1"/>
      <c r="AE458" s="1"/>
      <c r="AF458" s="1"/>
      <c r="AG458" s="1"/>
    </row>
    <row r="459" spans="1:33" x14ac:dyDescent="0.2">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c r="AA459" s="1"/>
      <c r="AB459" s="1"/>
      <c r="AC459" s="1"/>
      <c r="AD459" s="1"/>
      <c r="AE459" s="1"/>
      <c r="AF459" s="1"/>
      <c r="AG459" s="1"/>
    </row>
    <row r="460" spans="1:33" x14ac:dyDescent="0.2">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c r="AA460" s="1"/>
      <c r="AB460" s="1"/>
      <c r="AC460" s="1"/>
      <c r="AD460" s="1"/>
      <c r="AE460" s="1"/>
      <c r="AF460" s="1"/>
      <c r="AG460" s="1"/>
    </row>
    <row r="461" spans="1:33" x14ac:dyDescent="0.2">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c r="AA461" s="1"/>
      <c r="AB461" s="1"/>
      <c r="AC461" s="1"/>
      <c r="AD461" s="1"/>
      <c r="AE461" s="1"/>
      <c r="AF461" s="1"/>
      <c r="AG461" s="1"/>
    </row>
    <row r="462" spans="1:33" x14ac:dyDescent="0.2">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c r="AA462" s="1"/>
      <c r="AB462" s="1"/>
      <c r="AC462" s="1"/>
      <c r="AD462" s="1"/>
      <c r="AE462" s="1"/>
      <c r="AF462" s="1"/>
      <c r="AG462" s="1"/>
    </row>
    <row r="463" spans="1:33" x14ac:dyDescent="0.2">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c r="AA463" s="1"/>
      <c r="AB463" s="1"/>
      <c r="AC463" s="1"/>
      <c r="AD463" s="1"/>
      <c r="AE463" s="1"/>
      <c r="AF463" s="1"/>
      <c r="AG463" s="1"/>
    </row>
    <row r="464" spans="1:33" x14ac:dyDescent="0.2">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c r="AA464" s="1"/>
      <c r="AB464" s="1"/>
      <c r="AC464" s="1"/>
      <c r="AD464" s="1"/>
      <c r="AE464" s="1"/>
      <c r="AF464" s="1"/>
      <c r="AG464" s="1"/>
    </row>
    <row r="465" spans="1:33" x14ac:dyDescent="0.2">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c r="AA465" s="1"/>
      <c r="AB465" s="1"/>
      <c r="AC465" s="1"/>
      <c r="AD465" s="1"/>
      <c r="AE465" s="1"/>
      <c r="AF465" s="1"/>
      <c r="AG465" s="1"/>
    </row>
    <row r="466" spans="1:33" x14ac:dyDescent="0.2">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c r="AA466" s="1"/>
      <c r="AB466" s="1"/>
      <c r="AC466" s="1"/>
      <c r="AD466" s="1"/>
      <c r="AE466" s="1"/>
      <c r="AF466" s="1"/>
      <c r="AG466" s="1"/>
    </row>
    <row r="467" spans="1:33" x14ac:dyDescent="0.2">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c r="AA467" s="1"/>
      <c r="AB467" s="1"/>
      <c r="AC467" s="1"/>
      <c r="AD467" s="1"/>
      <c r="AE467" s="1"/>
      <c r="AF467" s="1"/>
      <c r="AG467" s="1"/>
    </row>
    <row r="468" spans="1:33" x14ac:dyDescent="0.2">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c r="AA468" s="1"/>
      <c r="AB468" s="1"/>
      <c r="AC468" s="1"/>
      <c r="AD468" s="1"/>
      <c r="AE468" s="1"/>
      <c r="AF468" s="1"/>
      <c r="AG468" s="1"/>
    </row>
    <row r="469" spans="1:33" x14ac:dyDescent="0.2">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c r="AA469" s="1"/>
      <c r="AB469" s="1"/>
      <c r="AC469" s="1"/>
      <c r="AD469" s="1"/>
      <c r="AE469" s="1"/>
      <c r="AF469" s="1"/>
      <c r="AG469" s="1"/>
    </row>
    <row r="470" spans="1:33" x14ac:dyDescent="0.2">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c r="AA470" s="1"/>
      <c r="AB470" s="1"/>
      <c r="AC470" s="1"/>
      <c r="AD470" s="1"/>
      <c r="AE470" s="1"/>
      <c r="AF470" s="1"/>
      <c r="AG470" s="1"/>
    </row>
    <row r="471" spans="1:33" x14ac:dyDescent="0.2">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c r="AA471" s="1"/>
      <c r="AB471" s="1"/>
      <c r="AC471" s="1"/>
      <c r="AD471" s="1"/>
      <c r="AE471" s="1"/>
      <c r="AF471" s="1"/>
      <c r="AG471" s="1"/>
    </row>
    <row r="472" spans="1:33" x14ac:dyDescent="0.2">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c r="AA472" s="1"/>
      <c r="AB472" s="1"/>
      <c r="AC472" s="1"/>
      <c r="AD472" s="1"/>
      <c r="AE472" s="1"/>
      <c r="AF472" s="1"/>
      <c r="AG472" s="1"/>
    </row>
    <row r="473" spans="1:33" x14ac:dyDescent="0.2">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c r="AA473" s="1"/>
      <c r="AB473" s="1"/>
      <c r="AC473" s="1"/>
      <c r="AD473" s="1"/>
      <c r="AE473" s="1"/>
      <c r="AF473" s="1"/>
      <c r="AG473" s="1"/>
    </row>
    <row r="474" spans="1:33" x14ac:dyDescent="0.2">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c r="AA474" s="1"/>
      <c r="AB474" s="1"/>
      <c r="AC474" s="1"/>
      <c r="AD474" s="1"/>
      <c r="AE474" s="1"/>
      <c r="AF474" s="1"/>
      <c r="AG474" s="1"/>
    </row>
    <row r="475" spans="1:33" x14ac:dyDescent="0.2">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c r="AA475" s="1"/>
      <c r="AB475" s="1"/>
      <c r="AC475" s="1"/>
      <c r="AD475" s="1"/>
      <c r="AE475" s="1"/>
      <c r="AF475" s="1"/>
      <c r="AG475" s="1"/>
    </row>
    <row r="476" spans="1:33" x14ac:dyDescent="0.2">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c r="AA476" s="1"/>
      <c r="AB476" s="1"/>
      <c r="AC476" s="1"/>
      <c r="AD476" s="1"/>
      <c r="AE476" s="1"/>
      <c r="AF476" s="1"/>
      <c r="AG476" s="1"/>
    </row>
    <row r="477" spans="1:33" x14ac:dyDescent="0.2">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c r="AA477" s="1"/>
      <c r="AB477" s="1"/>
      <c r="AC477" s="1"/>
      <c r="AD477" s="1"/>
      <c r="AE477" s="1"/>
      <c r="AF477" s="1"/>
      <c r="AG477" s="1"/>
    </row>
    <row r="478" spans="1:33" x14ac:dyDescent="0.2">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c r="AA478" s="1"/>
      <c r="AB478" s="1"/>
      <c r="AC478" s="1"/>
      <c r="AD478" s="1"/>
      <c r="AE478" s="1"/>
      <c r="AF478" s="1"/>
      <c r="AG478" s="1"/>
    </row>
    <row r="479" spans="1:33" x14ac:dyDescent="0.2">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c r="AA479" s="1"/>
      <c r="AB479" s="1"/>
      <c r="AC479" s="1"/>
      <c r="AD479" s="1"/>
      <c r="AE479" s="1"/>
      <c r="AF479" s="1"/>
      <c r="AG479" s="1"/>
    </row>
    <row r="480" spans="1:33" x14ac:dyDescent="0.2">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c r="AA480" s="1"/>
      <c r="AB480" s="1"/>
      <c r="AC480" s="1"/>
      <c r="AD480" s="1"/>
      <c r="AE480" s="1"/>
      <c r="AF480" s="1"/>
      <c r="AG480" s="1"/>
    </row>
    <row r="481" spans="1:33" x14ac:dyDescent="0.2">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c r="AA481" s="1"/>
      <c r="AB481" s="1"/>
      <c r="AC481" s="1"/>
      <c r="AD481" s="1"/>
      <c r="AE481" s="1"/>
      <c r="AF481" s="1"/>
      <c r="AG481" s="1"/>
    </row>
    <row r="482" spans="1:33" x14ac:dyDescent="0.2">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c r="AA482" s="1"/>
      <c r="AB482" s="1"/>
      <c r="AC482" s="1"/>
      <c r="AD482" s="1"/>
      <c r="AE482" s="1"/>
      <c r="AF482" s="1"/>
      <c r="AG482" s="1"/>
    </row>
    <row r="483" spans="1:33" x14ac:dyDescent="0.2">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c r="AA483" s="1"/>
      <c r="AB483" s="1"/>
      <c r="AC483" s="1"/>
      <c r="AD483" s="1"/>
      <c r="AE483" s="1"/>
      <c r="AF483" s="1"/>
      <c r="AG483" s="1"/>
    </row>
    <row r="484" spans="1:33" x14ac:dyDescent="0.2">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c r="AA484" s="1"/>
      <c r="AB484" s="1"/>
      <c r="AC484" s="1"/>
      <c r="AD484" s="1"/>
      <c r="AE484" s="1"/>
      <c r="AF484" s="1"/>
      <c r="AG484" s="1"/>
    </row>
    <row r="485" spans="1:33" x14ac:dyDescent="0.2">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c r="AA485" s="1"/>
      <c r="AB485" s="1"/>
      <c r="AC485" s="1"/>
      <c r="AD485" s="1"/>
      <c r="AE485" s="1"/>
      <c r="AF485" s="1"/>
      <c r="AG485" s="1"/>
    </row>
    <row r="486" spans="1:33" x14ac:dyDescent="0.2">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c r="AA486" s="1"/>
      <c r="AB486" s="1"/>
      <c r="AC486" s="1"/>
      <c r="AD486" s="1"/>
      <c r="AE486" s="1"/>
      <c r="AF486" s="1"/>
      <c r="AG486" s="1"/>
    </row>
    <row r="487" spans="1:33" x14ac:dyDescent="0.2">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c r="AA487" s="1"/>
      <c r="AB487" s="1"/>
      <c r="AC487" s="1"/>
      <c r="AD487" s="1"/>
      <c r="AE487" s="1"/>
      <c r="AF487" s="1"/>
      <c r="AG487" s="1"/>
    </row>
    <row r="488" spans="1:33" x14ac:dyDescent="0.2">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c r="AA488" s="1"/>
      <c r="AB488" s="1"/>
      <c r="AC488" s="1"/>
      <c r="AD488" s="1"/>
      <c r="AE488" s="1"/>
      <c r="AF488" s="1"/>
      <c r="AG488" s="1"/>
    </row>
    <row r="489" spans="1:33" x14ac:dyDescent="0.2">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c r="AA489" s="1"/>
      <c r="AB489" s="1"/>
      <c r="AC489" s="1"/>
      <c r="AD489" s="1"/>
      <c r="AE489" s="1"/>
      <c r="AF489" s="1"/>
      <c r="AG489" s="1"/>
    </row>
    <row r="490" spans="1:33" x14ac:dyDescent="0.2">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c r="AA490" s="1"/>
      <c r="AB490" s="1"/>
      <c r="AC490" s="1"/>
      <c r="AD490" s="1"/>
      <c r="AE490" s="1"/>
      <c r="AF490" s="1"/>
      <c r="AG490" s="1"/>
    </row>
    <row r="491" spans="1:33" x14ac:dyDescent="0.2">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c r="AA491" s="1"/>
      <c r="AB491" s="1"/>
      <c r="AC491" s="1"/>
      <c r="AD491" s="1"/>
      <c r="AE491" s="1"/>
      <c r="AF491" s="1"/>
      <c r="AG491" s="1"/>
    </row>
    <row r="492" spans="1:33" x14ac:dyDescent="0.2">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c r="AA492" s="1"/>
      <c r="AB492" s="1"/>
      <c r="AC492" s="1"/>
      <c r="AD492" s="1"/>
      <c r="AE492" s="1"/>
      <c r="AF492" s="1"/>
      <c r="AG492" s="1"/>
    </row>
    <row r="493" spans="1:33" x14ac:dyDescent="0.2">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c r="AA493" s="1"/>
      <c r="AB493" s="1"/>
      <c r="AC493" s="1"/>
      <c r="AD493" s="1"/>
      <c r="AE493" s="1"/>
      <c r="AF493" s="1"/>
      <c r="AG493" s="1"/>
    </row>
    <row r="494" spans="1:33" x14ac:dyDescent="0.2">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c r="AA494" s="1"/>
      <c r="AB494" s="1"/>
      <c r="AC494" s="1"/>
      <c r="AD494" s="1"/>
      <c r="AE494" s="1"/>
      <c r="AF494" s="1"/>
      <c r="AG494" s="1"/>
    </row>
    <row r="495" spans="1:33" x14ac:dyDescent="0.2">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c r="AA495" s="1"/>
      <c r="AB495" s="1"/>
      <c r="AC495" s="1"/>
      <c r="AD495" s="1"/>
      <c r="AE495" s="1"/>
      <c r="AF495" s="1"/>
      <c r="AG495" s="1"/>
    </row>
    <row r="496" spans="1:33" x14ac:dyDescent="0.2">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c r="AA496" s="1"/>
      <c r="AB496" s="1"/>
      <c r="AC496" s="1"/>
      <c r="AD496" s="1"/>
      <c r="AE496" s="1"/>
      <c r="AF496" s="1"/>
      <c r="AG496" s="1"/>
    </row>
    <row r="497" spans="1:33" x14ac:dyDescent="0.2">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c r="AA497" s="1"/>
      <c r="AB497" s="1"/>
      <c r="AC497" s="1"/>
      <c r="AD497" s="1"/>
      <c r="AE497" s="1"/>
      <c r="AF497" s="1"/>
      <c r="AG497" s="1"/>
    </row>
    <row r="498" spans="1:33" x14ac:dyDescent="0.2">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c r="AA498" s="1"/>
      <c r="AB498" s="1"/>
      <c r="AC498" s="1"/>
      <c r="AD498" s="1"/>
      <c r="AE498" s="1"/>
      <c r="AF498" s="1"/>
      <c r="AG498" s="1"/>
    </row>
    <row r="499" spans="1:33" x14ac:dyDescent="0.2">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c r="AA499" s="1"/>
      <c r="AB499" s="1"/>
      <c r="AC499" s="1"/>
      <c r="AD499" s="1"/>
      <c r="AE499" s="1"/>
      <c r="AF499" s="1"/>
      <c r="AG499" s="1"/>
    </row>
    <row r="500" spans="1:33" x14ac:dyDescent="0.2">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c r="AA500" s="1"/>
      <c r="AB500" s="1"/>
      <c r="AC500" s="1"/>
      <c r="AD500" s="1"/>
      <c r="AE500" s="1"/>
      <c r="AF500" s="1"/>
      <c r="AG500" s="1"/>
    </row>
    <row r="501" spans="1:33" x14ac:dyDescent="0.2">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c r="AA501" s="1"/>
      <c r="AB501" s="1"/>
      <c r="AC501" s="1"/>
      <c r="AD501" s="1"/>
      <c r="AE501" s="1"/>
      <c r="AF501" s="1"/>
      <c r="AG501" s="1"/>
    </row>
    <row r="502" spans="1:33" x14ac:dyDescent="0.2">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c r="AA502" s="1"/>
      <c r="AB502" s="1"/>
      <c r="AC502" s="1"/>
      <c r="AD502" s="1"/>
      <c r="AE502" s="1"/>
      <c r="AF502" s="1"/>
      <c r="AG502" s="1"/>
    </row>
    <row r="503" spans="1:33" x14ac:dyDescent="0.2">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c r="AA503" s="1"/>
      <c r="AB503" s="1"/>
      <c r="AC503" s="1"/>
      <c r="AD503" s="1"/>
      <c r="AE503" s="1"/>
      <c r="AF503" s="1"/>
      <c r="AG503" s="1"/>
    </row>
    <row r="504" spans="1:33" x14ac:dyDescent="0.2">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c r="AA504" s="1"/>
      <c r="AB504" s="1"/>
      <c r="AC504" s="1"/>
      <c r="AD504" s="1"/>
      <c r="AE504" s="1"/>
      <c r="AF504" s="1"/>
      <c r="AG504" s="1"/>
    </row>
    <row r="505" spans="1:33" x14ac:dyDescent="0.2">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c r="AA505" s="1"/>
      <c r="AB505" s="1"/>
      <c r="AC505" s="1"/>
      <c r="AD505" s="1"/>
      <c r="AE505" s="1"/>
      <c r="AF505" s="1"/>
      <c r="AG505" s="1"/>
    </row>
    <row r="506" spans="1:33" x14ac:dyDescent="0.2">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c r="AA506" s="1"/>
      <c r="AB506" s="1"/>
      <c r="AC506" s="1"/>
      <c r="AD506" s="1"/>
      <c r="AE506" s="1"/>
      <c r="AF506" s="1"/>
      <c r="AG506" s="1"/>
    </row>
    <row r="507" spans="1:33" x14ac:dyDescent="0.2">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c r="AA507" s="1"/>
      <c r="AB507" s="1"/>
      <c r="AC507" s="1"/>
      <c r="AD507" s="1"/>
      <c r="AE507" s="1"/>
      <c r="AF507" s="1"/>
      <c r="AG507" s="1"/>
    </row>
    <row r="508" spans="1:33" x14ac:dyDescent="0.2">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c r="AA508" s="1"/>
      <c r="AB508" s="1"/>
      <c r="AC508" s="1"/>
      <c r="AD508" s="1"/>
      <c r="AE508" s="1"/>
      <c r="AF508" s="1"/>
      <c r="AG508" s="1"/>
    </row>
    <row r="509" spans="1:33" x14ac:dyDescent="0.2">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c r="AA509" s="1"/>
      <c r="AB509" s="1"/>
      <c r="AC509" s="1"/>
      <c r="AD509" s="1"/>
      <c r="AE509" s="1"/>
      <c r="AF509" s="1"/>
      <c r="AG509" s="1"/>
    </row>
    <row r="510" spans="1:33" x14ac:dyDescent="0.2">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c r="AA510" s="1"/>
      <c r="AB510" s="1"/>
      <c r="AC510" s="1"/>
      <c r="AD510" s="1"/>
      <c r="AE510" s="1"/>
      <c r="AF510" s="1"/>
      <c r="AG510" s="1"/>
    </row>
    <row r="511" spans="1:33" x14ac:dyDescent="0.2">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c r="AA511" s="1"/>
      <c r="AB511" s="1"/>
      <c r="AC511" s="1"/>
      <c r="AD511" s="1"/>
      <c r="AE511" s="1"/>
      <c r="AF511" s="1"/>
      <c r="AG511" s="1"/>
    </row>
    <row r="512" spans="1:33" x14ac:dyDescent="0.2">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c r="AA512" s="1"/>
      <c r="AB512" s="1"/>
      <c r="AC512" s="1"/>
      <c r="AD512" s="1"/>
      <c r="AE512" s="1"/>
      <c r="AF512" s="1"/>
      <c r="AG512" s="1"/>
    </row>
    <row r="513" spans="1:33" x14ac:dyDescent="0.2">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c r="AA513" s="1"/>
      <c r="AB513" s="1"/>
      <c r="AC513" s="1"/>
      <c r="AD513" s="1"/>
      <c r="AE513" s="1"/>
      <c r="AF513" s="1"/>
      <c r="AG513" s="1"/>
    </row>
    <row r="514" spans="1:33" x14ac:dyDescent="0.2">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c r="AA514" s="1"/>
      <c r="AB514" s="1"/>
      <c r="AC514" s="1"/>
      <c r="AD514" s="1"/>
      <c r="AE514" s="1"/>
      <c r="AF514" s="1"/>
      <c r="AG514" s="1"/>
    </row>
    <row r="515" spans="1:33" x14ac:dyDescent="0.2">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c r="AA515" s="1"/>
      <c r="AB515" s="1"/>
      <c r="AC515" s="1"/>
      <c r="AD515" s="1"/>
      <c r="AE515" s="1"/>
      <c r="AF515" s="1"/>
      <c r="AG515" s="1"/>
    </row>
    <row r="516" spans="1:33" x14ac:dyDescent="0.2">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c r="AA516" s="1"/>
      <c r="AB516" s="1"/>
      <c r="AC516" s="1"/>
      <c r="AD516" s="1"/>
      <c r="AE516" s="1"/>
      <c r="AF516" s="1"/>
      <c r="AG516" s="1"/>
    </row>
    <row r="517" spans="1:33" x14ac:dyDescent="0.2">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c r="AA517" s="1"/>
      <c r="AB517" s="1"/>
      <c r="AC517" s="1"/>
      <c r="AD517" s="1"/>
      <c r="AE517" s="1"/>
      <c r="AF517" s="1"/>
      <c r="AG517" s="1"/>
    </row>
    <row r="518" spans="1:33" x14ac:dyDescent="0.2">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c r="AA518" s="1"/>
      <c r="AB518" s="1"/>
      <c r="AC518" s="1"/>
      <c r="AD518" s="1"/>
      <c r="AE518" s="1"/>
      <c r="AF518" s="1"/>
      <c r="AG518" s="1"/>
    </row>
    <row r="519" spans="1:33" x14ac:dyDescent="0.2">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c r="AA519" s="1"/>
      <c r="AB519" s="1"/>
      <c r="AC519" s="1"/>
      <c r="AD519" s="1"/>
      <c r="AE519" s="1"/>
      <c r="AF519" s="1"/>
      <c r="AG519" s="1"/>
    </row>
    <row r="520" spans="1:33" x14ac:dyDescent="0.2">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c r="AA520" s="1"/>
      <c r="AB520" s="1"/>
      <c r="AC520" s="1"/>
      <c r="AD520" s="1"/>
      <c r="AE520" s="1"/>
      <c r="AF520" s="1"/>
      <c r="AG520" s="1"/>
    </row>
    <row r="521" spans="1:33" x14ac:dyDescent="0.2">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c r="AA521" s="1"/>
      <c r="AB521" s="1"/>
      <c r="AC521" s="1"/>
      <c r="AD521" s="1"/>
      <c r="AE521" s="1"/>
      <c r="AF521" s="1"/>
      <c r="AG521" s="1"/>
    </row>
    <row r="522" spans="1:33" x14ac:dyDescent="0.2">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c r="AA522" s="1"/>
      <c r="AB522" s="1"/>
      <c r="AC522" s="1"/>
      <c r="AD522" s="1"/>
      <c r="AE522" s="1"/>
      <c r="AF522" s="1"/>
      <c r="AG522" s="1"/>
    </row>
    <row r="523" spans="1:33" x14ac:dyDescent="0.2">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c r="AA523" s="1"/>
      <c r="AB523" s="1"/>
      <c r="AC523" s="1"/>
      <c r="AD523" s="1"/>
      <c r="AE523" s="1"/>
      <c r="AF523" s="1"/>
      <c r="AG523" s="1"/>
    </row>
    <row r="524" spans="1:33" x14ac:dyDescent="0.2">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c r="AA524" s="1"/>
      <c r="AB524" s="1"/>
      <c r="AC524" s="1"/>
      <c r="AD524" s="1"/>
      <c r="AE524" s="1"/>
      <c r="AF524" s="1"/>
      <c r="AG524" s="1"/>
    </row>
    <row r="525" spans="1:33" x14ac:dyDescent="0.2">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c r="AA525" s="1"/>
      <c r="AB525" s="1"/>
      <c r="AC525" s="1"/>
      <c r="AD525" s="1"/>
      <c r="AE525" s="1"/>
      <c r="AF525" s="1"/>
      <c r="AG525" s="1"/>
    </row>
    <row r="526" spans="1:33" x14ac:dyDescent="0.2">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c r="AA526" s="1"/>
      <c r="AB526" s="1"/>
      <c r="AC526" s="1"/>
      <c r="AD526" s="1"/>
      <c r="AE526" s="1"/>
      <c r="AF526" s="1"/>
      <c r="AG526" s="1"/>
    </row>
    <row r="527" spans="1:33" x14ac:dyDescent="0.2">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c r="AA527" s="1"/>
      <c r="AB527" s="1"/>
      <c r="AC527" s="1"/>
      <c r="AD527" s="1"/>
      <c r="AE527" s="1"/>
      <c r="AF527" s="1"/>
      <c r="AG527" s="1"/>
    </row>
    <row r="528" spans="1:33" x14ac:dyDescent="0.2">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c r="AA528" s="1"/>
      <c r="AB528" s="1"/>
      <c r="AC528" s="1"/>
      <c r="AD528" s="1"/>
      <c r="AE528" s="1"/>
      <c r="AF528" s="1"/>
      <c r="AG528" s="1"/>
    </row>
    <row r="529" spans="1:33" x14ac:dyDescent="0.2">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c r="AA529" s="1"/>
      <c r="AB529" s="1"/>
      <c r="AC529" s="1"/>
      <c r="AD529" s="1"/>
      <c r="AE529" s="1"/>
      <c r="AF529" s="1"/>
      <c r="AG529" s="1"/>
    </row>
    <row r="530" spans="1:33" x14ac:dyDescent="0.2">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c r="AA530" s="1"/>
      <c r="AB530" s="1"/>
      <c r="AC530" s="1"/>
      <c r="AD530" s="1"/>
      <c r="AE530" s="1"/>
      <c r="AF530" s="1"/>
      <c r="AG530" s="1"/>
    </row>
    <row r="531" spans="1:33" x14ac:dyDescent="0.2">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c r="AA531" s="1"/>
      <c r="AB531" s="1"/>
      <c r="AC531" s="1"/>
      <c r="AD531" s="1"/>
      <c r="AE531" s="1"/>
      <c r="AF531" s="1"/>
      <c r="AG531" s="1"/>
    </row>
    <row r="532" spans="1:33" x14ac:dyDescent="0.2">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c r="AA532" s="1"/>
      <c r="AB532" s="1"/>
      <c r="AC532" s="1"/>
      <c r="AD532" s="1"/>
      <c r="AE532" s="1"/>
      <c r="AF532" s="1"/>
      <c r="AG532" s="1"/>
    </row>
    <row r="533" spans="1:33" x14ac:dyDescent="0.2">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c r="AA533" s="1"/>
      <c r="AB533" s="1"/>
      <c r="AC533" s="1"/>
      <c r="AD533" s="1"/>
      <c r="AE533" s="1"/>
      <c r="AF533" s="1"/>
      <c r="AG533" s="1"/>
    </row>
    <row r="534" spans="1:33" x14ac:dyDescent="0.2">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c r="AA534" s="1"/>
      <c r="AB534" s="1"/>
      <c r="AC534" s="1"/>
      <c r="AD534" s="1"/>
      <c r="AE534" s="1"/>
      <c r="AF534" s="1"/>
      <c r="AG534" s="1"/>
    </row>
    <row r="535" spans="1:33" x14ac:dyDescent="0.2">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c r="AA535" s="1"/>
      <c r="AB535" s="1"/>
      <c r="AC535" s="1"/>
      <c r="AD535" s="1"/>
      <c r="AE535" s="1"/>
      <c r="AF535" s="1"/>
      <c r="AG535" s="1"/>
    </row>
    <row r="536" spans="1:33" x14ac:dyDescent="0.2">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c r="AA536" s="1"/>
      <c r="AB536" s="1"/>
      <c r="AC536" s="1"/>
      <c r="AD536" s="1"/>
      <c r="AE536" s="1"/>
      <c r="AF536" s="1"/>
      <c r="AG536" s="1"/>
    </row>
    <row r="537" spans="1:33" x14ac:dyDescent="0.2">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c r="AA537" s="1"/>
      <c r="AB537" s="1"/>
      <c r="AC537" s="1"/>
      <c r="AD537" s="1"/>
      <c r="AE537" s="1"/>
      <c r="AF537" s="1"/>
      <c r="AG537" s="1"/>
    </row>
    <row r="538" spans="1:33" x14ac:dyDescent="0.2">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c r="AA538" s="1"/>
      <c r="AB538" s="1"/>
      <c r="AC538" s="1"/>
      <c r="AD538" s="1"/>
      <c r="AE538" s="1"/>
      <c r="AF538" s="1"/>
      <c r="AG538" s="1"/>
    </row>
    <row r="539" spans="1:33" x14ac:dyDescent="0.2">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c r="AA539" s="1"/>
      <c r="AB539" s="1"/>
      <c r="AC539" s="1"/>
      <c r="AD539" s="1"/>
      <c r="AE539" s="1"/>
      <c r="AF539" s="1"/>
      <c r="AG539" s="1"/>
    </row>
    <row r="540" spans="1:33" x14ac:dyDescent="0.2">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c r="AA540" s="1"/>
      <c r="AB540" s="1"/>
      <c r="AC540" s="1"/>
      <c r="AD540" s="1"/>
      <c r="AE540" s="1"/>
      <c r="AF540" s="1"/>
      <c r="AG540" s="1"/>
    </row>
    <row r="541" spans="1:33" x14ac:dyDescent="0.2">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c r="AA541" s="1"/>
      <c r="AB541" s="1"/>
      <c r="AC541" s="1"/>
      <c r="AD541" s="1"/>
      <c r="AE541" s="1"/>
      <c r="AF541" s="1"/>
      <c r="AG541" s="1"/>
    </row>
    <row r="542" spans="1:33" x14ac:dyDescent="0.2">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c r="AA542" s="1"/>
      <c r="AB542" s="1"/>
      <c r="AC542" s="1"/>
      <c r="AD542" s="1"/>
      <c r="AE542" s="1"/>
      <c r="AF542" s="1"/>
      <c r="AG542" s="1"/>
    </row>
    <row r="543" spans="1:33" x14ac:dyDescent="0.2">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c r="AA543" s="1"/>
      <c r="AB543" s="1"/>
      <c r="AC543" s="1"/>
      <c r="AD543" s="1"/>
      <c r="AE543" s="1"/>
      <c r="AF543" s="1"/>
      <c r="AG543" s="1"/>
    </row>
    <row r="544" spans="1:33" x14ac:dyDescent="0.2">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c r="AA544" s="1"/>
      <c r="AB544" s="1"/>
      <c r="AC544" s="1"/>
      <c r="AD544" s="1"/>
      <c r="AE544" s="1"/>
      <c r="AF544" s="1"/>
      <c r="AG544" s="1"/>
    </row>
    <row r="545" spans="1:33" x14ac:dyDescent="0.2">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c r="AA545" s="1"/>
      <c r="AB545" s="1"/>
      <c r="AC545" s="1"/>
      <c r="AD545" s="1"/>
      <c r="AE545" s="1"/>
      <c r="AF545" s="1"/>
      <c r="AG545" s="1"/>
    </row>
    <row r="546" spans="1:33" x14ac:dyDescent="0.2">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c r="AA546" s="1"/>
      <c r="AB546" s="1"/>
      <c r="AC546" s="1"/>
      <c r="AD546" s="1"/>
      <c r="AE546" s="1"/>
      <c r="AF546" s="1"/>
      <c r="AG546" s="1"/>
    </row>
    <row r="547" spans="1:33" x14ac:dyDescent="0.2">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c r="AA547" s="1"/>
      <c r="AB547" s="1"/>
      <c r="AC547" s="1"/>
      <c r="AD547" s="1"/>
      <c r="AE547" s="1"/>
      <c r="AF547" s="1"/>
      <c r="AG547" s="1"/>
    </row>
    <row r="548" spans="1:33" x14ac:dyDescent="0.2">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c r="AA548" s="1"/>
      <c r="AB548" s="1"/>
      <c r="AC548" s="1"/>
      <c r="AD548" s="1"/>
      <c r="AE548" s="1"/>
      <c r="AF548" s="1"/>
      <c r="AG548" s="1"/>
    </row>
    <row r="549" spans="1:33" x14ac:dyDescent="0.2">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c r="AA549" s="1"/>
      <c r="AB549" s="1"/>
      <c r="AC549" s="1"/>
      <c r="AD549" s="1"/>
      <c r="AE549" s="1"/>
      <c r="AF549" s="1"/>
      <c r="AG549" s="1"/>
    </row>
    <row r="550" spans="1:33" x14ac:dyDescent="0.2">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c r="AA550" s="1"/>
      <c r="AB550" s="1"/>
      <c r="AC550" s="1"/>
      <c r="AD550" s="1"/>
      <c r="AE550" s="1"/>
      <c r="AF550" s="1"/>
      <c r="AG550" s="1"/>
    </row>
    <row r="551" spans="1:33" x14ac:dyDescent="0.2">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c r="AA551" s="1"/>
      <c r="AB551" s="1"/>
      <c r="AC551" s="1"/>
      <c r="AD551" s="1"/>
      <c r="AE551" s="1"/>
      <c r="AF551" s="1"/>
      <c r="AG551" s="1"/>
    </row>
    <row r="552" spans="1:33" x14ac:dyDescent="0.2">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c r="AA552" s="1"/>
      <c r="AB552" s="1"/>
      <c r="AC552" s="1"/>
      <c r="AD552" s="1"/>
      <c r="AE552" s="1"/>
      <c r="AF552" s="1"/>
      <c r="AG552" s="1"/>
    </row>
    <row r="553" spans="1:33" x14ac:dyDescent="0.2">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c r="AA553" s="1"/>
      <c r="AB553" s="1"/>
      <c r="AC553" s="1"/>
      <c r="AD553" s="1"/>
      <c r="AE553" s="1"/>
      <c r="AF553" s="1"/>
      <c r="AG553" s="1"/>
    </row>
    <row r="554" spans="1:33" x14ac:dyDescent="0.2">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c r="AA554" s="1"/>
      <c r="AB554" s="1"/>
      <c r="AC554" s="1"/>
      <c r="AD554" s="1"/>
      <c r="AE554" s="1"/>
      <c r="AF554" s="1"/>
      <c r="AG554" s="1"/>
    </row>
    <row r="555" spans="1:33" x14ac:dyDescent="0.2">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c r="AA555" s="1"/>
      <c r="AB555" s="1"/>
      <c r="AC555" s="1"/>
      <c r="AD555" s="1"/>
      <c r="AE555" s="1"/>
      <c r="AF555" s="1"/>
      <c r="AG555" s="1"/>
    </row>
    <row r="556" spans="1:33" x14ac:dyDescent="0.2">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c r="AA556" s="1"/>
      <c r="AB556" s="1"/>
      <c r="AC556" s="1"/>
      <c r="AD556" s="1"/>
      <c r="AE556" s="1"/>
      <c r="AF556" s="1"/>
      <c r="AG556" s="1"/>
    </row>
    <row r="557" spans="1:33" x14ac:dyDescent="0.2">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c r="AA557" s="1"/>
      <c r="AB557" s="1"/>
      <c r="AC557" s="1"/>
      <c r="AD557" s="1"/>
      <c r="AE557" s="1"/>
      <c r="AF557" s="1"/>
      <c r="AG557" s="1"/>
    </row>
    <row r="558" spans="1:33" x14ac:dyDescent="0.2">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c r="AA558" s="1"/>
      <c r="AB558" s="1"/>
      <c r="AC558" s="1"/>
      <c r="AD558" s="1"/>
      <c r="AE558" s="1"/>
      <c r="AF558" s="1"/>
      <c r="AG558" s="1"/>
    </row>
    <row r="559" spans="1:33" x14ac:dyDescent="0.2">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c r="AA559" s="1"/>
      <c r="AB559" s="1"/>
      <c r="AC559" s="1"/>
      <c r="AD559" s="1"/>
      <c r="AE559" s="1"/>
      <c r="AF559" s="1"/>
      <c r="AG559" s="1"/>
    </row>
    <row r="560" spans="1:33" x14ac:dyDescent="0.2">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c r="AA560" s="1"/>
      <c r="AB560" s="1"/>
      <c r="AC560" s="1"/>
      <c r="AD560" s="1"/>
      <c r="AE560" s="1"/>
      <c r="AF560" s="1"/>
      <c r="AG560" s="1"/>
    </row>
    <row r="561" spans="1:33" x14ac:dyDescent="0.2">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c r="AA561" s="1"/>
      <c r="AB561" s="1"/>
      <c r="AC561" s="1"/>
      <c r="AD561" s="1"/>
      <c r="AE561" s="1"/>
      <c r="AF561" s="1"/>
      <c r="AG561" s="1"/>
    </row>
    <row r="562" spans="1:33" x14ac:dyDescent="0.2">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c r="AA562" s="1"/>
      <c r="AB562" s="1"/>
      <c r="AC562" s="1"/>
      <c r="AD562" s="1"/>
      <c r="AE562" s="1"/>
      <c r="AF562" s="1"/>
      <c r="AG562" s="1"/>
    </row>
    <row r="563" spans="1:33" x14ac:dyDescent="0.2">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c r="AA563" s="1"/>
      <c r="AB563" s="1"/>
      <c r="AC563" s="1"/>
      <c r="AD563" s="1"/>
      <c r="AE563" s="1"/>
      <c r="AF563" s="1"/>
      <c r="AG563" s="1"/>
    </row>
    <row r="564" spans="1:33" x14ac:dyDescent="0.2">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c r="AA564" s="1"/>
      <c r="AB564" s="1"/>
      <c r="AC564" s="1"/>
      <c r="AD564" s="1"/>
      <c r="AE564" s="1"/>
      <c r="AF564" s="1"/>
      <c r="AG564" s="1"/>
    </row>
    <row r="565" spans="1:33" x14ac:dyDescent="0.2">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c r="AA565" s="1"/>
      <c r="AB565" s="1"/>
      <c r="AC565" s="1"/>
      <c r="AD565" s="1"/>
      <c r="AE565" s="1"/>
      <c r="AF565" s="1"/>
      <c r="AG565" s="1"/>
    </row>
    <row r="566" spans="1:33" x14ac:dyDescent="0.2">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c r="AA566" s="1"/>
      <c r="AB566" s="1"/>
      <c r="AC566" s="1"/>
      <c r="AD566" s="1"/>
      <c r="AE566" s="1"/>
      <c r="AF566" s="1"/>
      <c r="AG566" s="1"/>
    </row>
    <row r="567" spans="1:33" x14ac:dyDescent="0.2">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c r="AA567" s="1"/>
      <c r="AB567" s="1"/>
      <c r="AC567" s="1"/>
      <c r="AD567" s="1"/>
      <c r="AE567" s="1"/>
      <c r="AF567" s="1"/>
      <c r="AG567" s="1"/>
    </row>
    <row r="568" spans="1:33" x14ac:dyDescent="0.2">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c r="AA568" s="1"/>
      <c r="AB568" s="1"/>
      <c r="AC568" s="1"/>
      <c r="AD568" s="1"/>
      <c r="AE568" s="1"/>
      <c r="AF568" s="1"/>
      <c r="AG568" s="1"/>
    </row>
    <row r="569" spans="1:33" x14ac:dyDescent="0.2">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c r="AA569" s="1"/>
      <c r="AB569" s="1"/>
      <c r="AC569" s="1"/>
      <c r="AD569" s="1"/>
      <c r="AE569" s="1"/>
      <c r="AF569" s="1"/>
      <c r="AG569" s="1"/>
    </row>
    <row r="570" spans="1:33" x14ac:dyDescent="0.2">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c r="AA570" s="1"/>
      <c r="AB570" s="1"/>
      <c r="AC570" s="1"/>
      <c r="AD570" s="1"/>
      <c r="AE570" s="1"/>
      <c r="AF570" s="1"/>
      <c r="AG570" s="1"/>
    </row>
    <row r="571" spans="1:33" x14ac:dyDescent="0.2">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c r="AA571" s="1"/>
      <c r="AB571" s="1"/>
      <c r="AC571" s="1"/>
      <c r="AD571" s="1"/>
      <c r="AE571" s="1"/>
      <c r="AF571" s="1"/>
      <c r="AG571" s="1"/>
    </row>
    <row r="572" spans="1:33" x14ac:dyDescent="0.2">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c r="AA572" s="1"/>
      <c r="AB572" s="1"/>
      <c r="AC572" s="1"/>
      <c r="AD572" s="1"/>
      <c r="AE572" s="1"/>
      <c r="AF572" s="1"/>
      <c r="AG572" s="1"/>
    </row>
    <row r="573" spans="1:33" x14ac:dyDescent="0.2">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c r="AA573" s="1"/>
      <c r="AB573" s="1"/>
      <c r="AC573" s="1"/>
      <c r="AD573" s="1"/>
      <c r="AE573" s="1"/>
      <c r="AF573" s="1"/>
      <c r="AG573" s="1"/>
    </row>
    <row r="574" spans="1:33" x14ac:dyDescent="0.2">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c r="AA574" s="1"/>
      <c r="AB574" s="1"/>
      <c r="AC574" s="1"/>
      <c r="AD574" s="1"/>
      <c r="AE574" s="1"/>
      <c r="AF574" s="1"/>
      <c r="AG574" s="1"/>
    </row>
    <row r="575" spans="1:33" x14ac:dyDescent="0.2">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c r="AA575" s="1"/>
      <c r="AB575" s="1"/>
      <c r="AC575" s="1"/>
      <c r="AD575" s="1"/>
      <c r="AE575" s="1"/>
      <c r="AF575" s="1"/>
      <c r="AG575" s="1"/>
    </row>
    <row r="576" spans="1:33" x14ac:dyDescent="0.2">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c r="AA576" s="1"/>
      <c r="AB576" s="1"/>
      <c r="AC576" s="1"/>
      <c r="AD576" s="1"/>
      <c r="AE576" s="1"/>
      <c r="AF576" s="1"/>
      <c r="AG576" s="1"/>
    </row>
    <row r="577" spans="1:33" x14ac:dyDescent="0.2">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c r="AA577" s="1"/>
      <c r="AB577" s="1"/>
      <c r="AC577" s="1"/>
      <c r="AD577" s="1"/>
      <c r="AE577" s="1"/>
      <c r="AF577" s="1"/>
      <c r="AG577" s="1"/>
    </row>
    <row r="578" spans="1:33" x14ac:dyDescent="0.2">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c r="AA578" s="1"/>
      <c r="AB578" s="1"/>
      <c r="AC578" s="1"/>
      <c r="AD578" s="1"/>
      <c r="AE578" s="1"/>
      <c r="AF578" s="1"/>
      <c r="AG578" s="1"/>
    </row>
    <row r="579" spans="1:33" x14ac:dyDescent="0.2">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c r="AA579" s="1"/>
      <c r="AB579" s="1"/>
      <c r="AC579" s="1"/>
      <c r="AD579" s="1"/>
      <c r="AE579" s="1"/>
      <c r="AF579" s="1"/>
      <c r="AG579" s="1"/>
    </row>
    <row r="580" spans="1:33" x14ac:dyDescent="0.2">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c r="AA580" s="1"/>
      <c r="AB580" s="1"/>
      <c r="AC580" s="1"/>
      <c r="AD580" s="1"/>
      <c r="AE580" s="1"/>
      <c r="AF580" s="1"/>
      <c r="AG580" s="1"/>
    </row>
    <row r="581" spans="1:33" x14ac:dyDescent="0.2">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c r="AA581" s="1"/>
      <c r="AB581" s="1"/>
      <c r="AC581" s="1"/>
      <c r="AD581" s="1"/>
      <c r="AE581" s="1"/>
      <c r="AF581" s="1"/>
      <c r="AG581" s="1"/>
    </row>
    <row r="582" spans="1:33" x14ac:dyDescent="0.2">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c r="AA582" s="1"/>
      <c r="AB582" s="1"/>
      <c r="AC582" s="1"/>
      <c r="AD582" s="1"/>
      <c r="AE582" s="1"/>
      <c r="AF582" s="1"/>
      <c r="AG582" s="1"/>
    </row>
    <row r="583" spans="1:33" x14ac:dyDescent="0.2">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c r="AA583" s="1"/>
      <c r="AB583" s="1"/>
      <c r="AC583" s="1"/>
      <c r="AD583" s="1"/>
      <c r="AE583" s="1"/>
      <c r="AF583" s="1"/>
      <c r="AG583" s="1"/>
    </row>
    <row r="584" spans="1:33" x14ac:dyDescent="0.2">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c r="AA584" s="1"/>
      <c r="AB584" s="1"/>
      <c r="AC584" s="1"/>
      <c r="AD584" s="1"/>
      <c r="AE584" s="1"/>
      <c r="AF584" s="1"/>
      <c r="AG584" s="1"/>
    </row>
    <row r="585" spans="1:33" x14ac:dyDescent="0.2">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c r="AA585" s="1"/>
      <c r="AB585" s="1"/>
      <c r="AC585" s="1"/>
      <c r="AD585" s="1"/>
      <c r="AE585" s="1"/>
      <c r="AF585" s="1"/>
      <c r="AG585" s="1"/>
    </row>
    <row r="586" spans="1:33" x14ac:dyDescent="0.2">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c r="AA586" s="1"/>
      <c r="AB586" s="1"/>
      <c r="AC586" s="1"/>
      <c r="AD586" s="1"/>
      <c r="AE586" s="1"/>
      <c r="AF586" s="1"/>
      <c r="AG586" s="1"/>
    </row>
    <row r="587" spans="1:33" x14ac:dyDescent="0.2">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c r="AA587" s="1"/>
      <c r="AB587" s="1"/>
      <c r="AC587" s="1"/>
      <c r="AD587" s="1"/>
      <c r="AE587" s="1"/>
      <c r="AF587" s="1"/>
      <c r="AG587" s="1"/>
    </row>
    <row r="588" spans="1:33" x14ac:dyDescent="0.2">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c r="AA588" s="1"/>
      <c r="AB588" s="1"/>
      <c r="AC588" s="1"/>
      <c r="AD588" s="1"/>
      <c r="AE588" s="1"/>
      <c r="AF588" s="1"/>
      <c r="AG588" s="1"/>
    </row>
    <row r="589" spans="1:33" x14ac:dyDescent="0.2">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c r="AA589" s="1"/>
      <c r="AB589" s="1"/>
      <c r="AC589" s="1"/>
      <c r="AD589" s="1"/>
      <c r="AE589" s="1"/>
      <c r="AF589" s="1"/>
      <c r="AG589" s="1"/>
    </row>
    <row r="590" spans="1:33" x14ac:dyDescent="0.2">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c r="AA590" s="1"/>
      <c r="AB590" s="1"/>
      <c r="AC590" s="1"/>
      <c r="AD590" s="1"/>
      <c r="AE590" s="1"/>
      <c r="AF590" s="1"/>
      <c r="AG590" s="1"/>
    </row>
    <row r="591" spans="1:33" x14ac:dyDescent="0.2">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c r="AA591" s="1"/>
      <c r="AB591" s="1"/>
      <c r="AC591" s="1"/>
      <c r="AD591" s="1"/>
      <c r="AE591" s="1"/>
      <c r="AF591" s="1"/>
      <c r="AG591" s="1"/>
    </row>
    <row r="592" spans="1:33" x14ac:dyDescent="0.2">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c r="AA592" s="1"/>
      <c r="AB592" s="1"/>
      <c r="AC592" s="1"/>
      <c r="AD592" s="1"/>
      <c r="AE592" s="1"/>
      <c r="AF592" s="1"/>
      <c r="AG592" s="1"/>
    </row>
    <row r="593" spans="1:33" x14ac:dyDescent="0.2">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c r="AA593" s="1"/>
      <c r="AB593" s="1"/>
      <c r="AC593" s="1"/>
      <c r="AD593" s="1"/>
      <c r="AE593" s="1"/>
      <c r="AF593" s="1"/>
      <c r="AG593" s="1"/>
    </row>
    <row r="594" spans="1:33" x14ac:dyDescent="0.2">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c r="AA594" s="1"/>
      <c r="AB594" s="1"/>
      <c r="AC594" s="1"/>
      <c r="AD594" s="1"/>
      <c r="AE594" s="1"/>
      <c r="AF594" s="1"/>
      <c r="AG594" s="1"/>
    </row>
    <row r="595" spans="1:33" x14ac:dyDescent="0.2">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c r="AA595" s="1"/>
      <c r="AB595" s="1"/>
      <c r="AC595" s="1"/>
      <c r="AD595" s="1"/>
      <c r="AE595" s="1"/>
      <c r="AF595" s="1"/>
      <c r="AG595" s="1"/>
    </row>
    <row r="596" spans="1:33" x14ac:dyDescent="0.2">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c r="AA596" s="1"/>
      <c r="AB596" s="1"/>
      <c r="AC596" s="1"/>
      <c r="AD596" s="1"/>
      <c r="AE596" s="1"/>
      <c r="AF596" s="1"/>
      <c r="AG596" s="1"/>
    </row>
    <row r="597" spans="1:33" x14ac:dyDescent="0.2">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c r="AA597" s="1"/>
      <c r="AB597" s="1"/>
      <c r="AC597" s="1"/>
      <c r="AD597" s="1"/>
      <c r="AE597" s="1"/>
      <c r="AF597" s="1"/>
      <c r="AG597" s="1"/>
    </row>
    <row r="598" spans="1:33" x14ac:dyDescent="0.2">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c r="AA598" s="1"/>
      <c r="AB598" s="1"/>
      <c r="AC598" s="1"/>
      <c r="AD598" s="1"/>
      <c r="AE598" s="1"/>
      <c r="AF598" s="1"/>
      <c r="AG598" s="1"/>
    </row>
    <row r="599" spans="1:33" x14ac:dyDescent="0.2">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c r="AA599" s="1"/>
      <c r="AB599" s="1"/>
      <c r="AC599" s="1"/>
      <c r="AD599" s="1"/>
      <c r="AE599" s="1"/>
      <c r="AF599" s="1"/>
      <c r="AG599" s="1"/>
    </row>
    <row r="600" spans="1:33" x14ac:dyDescent="0.2">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c r="AA600" s="1"/>
      <c r="AB600" s="1"/>
      <c r="AC600" s="1"/>
      <c r="AD600" s="1"/>
      <c r="AE600" s="1"/>
      <c r="AF600" s="1"/>
      <c r="AG600" s="1"/>
    </row>
    <row r="601" spans="1:33" x14ac:dyDescent="0.2">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c r="AA601" s="1"/>
      <c r="AB601" s="1"/>
      <c r="AC601" s="1"/>
      <c r="AD601" s="1"/>
      <c r="AE601" s="1"/>
      <c r="AF601" s="1"/>
      <c r="AG601" s="1"/>
    </row>
    <row r="602" spans="1:33" x14ac:dyDescent="0.2">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c r="AA602" s="1"/>
      <c r="AB602" s="1"/>
      <c r="AC602" s="1"/>
      <c r="AD602" s="1"/>
      <c r="AE602" s="1"/>
      <c r="AF602" s="1"/>
      <c r="AG602" s="1"/>
    </row>
    <row r="603" spans="1:33" x14ac:dyDescent="0.2">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c r="AA603" s="1"/>
      <c r="AB603" s="1"/>
      <c r="AC603" s="1"/>
      <c r="AD603" s="1"/>
      <c r="AE603" s="1"/>
      <c r="AF603" s="1"/>
      <c r="AG603" s="1"/>
    </row>
    <row r="604" spans="1:33" x14ac:dyDescent="0.2">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c r="AA604" s="1"/>
      <c r="AB604" s="1"/>
      <c r="AC604" s="1"/>
      <c r="AD604" s="1"/>
      <c r="AE604" s="1"/>
      <c r="AF604" s="1"/>
      <c r="AG604" s="1"/>
    </row>
    <row r="605" spans="1:33" x14ac:dyDescent="0.2">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c r="AA605" s="1"/>
      <c r="AB605" s="1"/>
      <c r="AC605" s="1"/>
      <c r="AD605" s="1"/>
      <c r="AE605" s="1"/>
      <c r="AF605" s="1"/>
      <c r="AG605" s="1"/>
    </row>
    <row r="606" spans="1:33" x14ac:dyDescent="0.2">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c r="AA606" s="1"/>
      <c r="AB606" s="1"/>
      <c r="AC606" s="1"/>
      <c r="AD606" s="1"/>
      <c r="AE606" s="1"/>
      <c r="AF606" s="1"/>
      <c r="AG606" s="1"/>
    </row>
    <row r="607" spans="1:33" x14ac:dyDescent="0.2">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c r="AA607" s="1"/>
      <c r="AB607" s="1"/>
      <c r="AC607" s="1"/>
      <c r="AD607" s="1"/>
      <c r="AE607" s="1"/>
      <c r="AF607" s="1"/>
      <c r="AG607" s="1"/>
    </row>
    <row r="608" spans="1:33" x14ac:dyDescent="0.2">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c r="AA608" s="1"/>
      <c r="AB608" s="1"/>
      <c r="AC608" s="1"/>
      <c r="AD608" s="1"/>
      <c r="AE608" s="1"/>
      <c r="AF608" s="1"/>
      <c r="AG608" s="1"/>
    </row>
    <row r="609" spans="1:33" x14ac:dyDescent="0.2">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c r="AA609" s="1"/>
      <c r="AB609" s="1"/>
      <c r="AC609" s="1"/>
      <c r="AD609" s="1"/>
      <c r="AE609" s="1"/>
      <c r="AF609" s="1"/>
      <c r="AG609" s="1"/>
    </row>
    <row r="610" spans="1:33" x14ac:dyDescent="0.2">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c r="AA610" s="1"/>
      <c r="AB610" s="1"/>
      <c r="AC610" s="1"/>
      <c r="AD610" s="1"/>
      <c r="AE610" s="1"/>
      <c r="AF610" s="1"/>
      <c r="AG610" s="1"/>
    </row>
    <row r="611" spans="1:33" x14ac:dyDescent="0.2">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c r="AA611" s="1"/>
      <c r="AB611" s="1"/>
      <c r="AC611" s="1"/>
      <c r="AD611" s="1"/>
      <c r="AE611" s="1"/>
      <c r="AF611" s="1"/>
      <c r="AG611" s="1"/>
    </row>
    <row r="612" spans="1:33" x14ac:dyDescent="0.2">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c r="AA612" s="1"/>
      <c r="AB612" s="1"/>
      <c r="AC612" s="1"/>
      <c r="AD612" s="1"/>
      <c r="AE612" s="1"/>
      <c r="AF612" s="1"/>
      <c r="AG612" s="1"/>
    </row>
    <row r="613" spans="1:33" x14ac:dyDescent="0.2">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c r="AA613" s="1"/>
      <c r="AB613" s="1"/>
      <c r="AC613" s="1"/>
      <c r="AD613" s="1"/>
      <c r="AE613" s="1"/>
      <c r="AF613" s="1"/>
      <c r="AG613" s="1"/>
    </row>
    <row r="614" spans="1:33" x14ac:dyDescent="0.2">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c r="AA614" s="1"/>
      <c r="AB614" s="1"/>
      <c r="AC614" s="1"/>
      <c r="AD614" s="1"/>
      <c r="AE614" s="1"/>
      <c r="AF614" s="1"/>
      <c r="AG614" s="1"/>
    </row>
    <row r="615" spans="1:33" x14ac:dyDescent="0.2">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c r="AA615" s="1"/>
      <c r="AB615" s="1"/>
      <c r="AC615" s="1"/>
      <c r="AD615" s="1"/>
      <c r="AE615" s="1"/>
      <c r="AF615" s="1"/>
      <c r="AG615" s="1"/>
    </row>
    <row r="616" spans="1:33" x14ac:dyDescent="0.2">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c r="AA616" s="1"/>
      <c r="AB616" s="1"/>
      <c r="AC616" s="1"/>
      <c r="AD616" s="1"/>
      <c r="AE616" s="1"/>
      <c r="AF616" s="1"/>
      <c r="AG616" s="1"/>
    </row>
    <row r="617" spans="1:33" x14ac:dyDescent="0.2">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c r="AA617" s="1"/>
      <c r="AB617" s="1"/>
      <c r="AC617" s="1"/>
      <c r="AD617" s="1"/>
      <c r="AE617" s="1"/>
      <c r="AF617" s="1"/>
      <c r="AG617" s="1"/>
    </row>
    <row r="618" spans="1:33" x14ac:dyDescent="0.2">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c r="AA618" s="1"/>
      <c r="AB618" s="1"/>
      <c r="AC618" s="1"/>
      <c r="AD618" s="1"/>
      <c r="AE618" s="1"/>
      <c r="AF618" s="1"/>
      <c r="AG618" s="1"/>
    </row>
    <row r="619" spans="1:33" x14ac:dyDescent="0.2">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c r="AA619" s="1"/>
      <c r="AB619" s="1"/>
      <c r="AC619" s="1"/>
      <c r="AD619" s="1"/>
      <c r="AE619" s="1"/>
      <c r="AF619" s="1"/>
      <c r="AG619" s="1"/>
    </row>
    <row r="620" spans="1:33" x14ac:dyDescent="0.2">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c r="AA620" s="1"/>
      <c r="AB620" s="1"/>
      <c r="AC620" s="1"/>
      <c r="AD620" s="1"/>
      <c r="AE620" s="1"/>
      <c r="AF620" s="1"/>
      <c r="AG620" s="1"/>
    </row>
    <row r="621" spans="1:33" x14ac:dyDescent="0.2">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c r="AA621" s="1"/>
      <c r="AB621" s="1"/>
      <c r="AC621" s="1"/>
      <c r="AD621" s="1"/>
      <c r="AE621" s="1"/>
      <c r="AF621" s="1"/>
      <c r="AG621" s="1"/>
    </row>
    <row r="622" spans="1:33" x14ac:dyDescent="0.2">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c r="AA622" s="1"/>
      <c r="AB622" s="1"/>
      <c r="AC622" s="1"/>
      <c r="AD622" s="1"/>
      <c r="AE622" s="1"/>
      <c r="AF622" s="1"/>
      <c r="AG622" s="1"/>
    </row>
    <row r="623" spans="1:33" x14ac:dyDescent="0.2">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c r="AA623" s="1"/>
      <c r="AB623" s="1"/>
      <c r="AC623" s="1"/>
      <c r="AD623" s="1"/>
      <c r="AE623" s="1"/>
      <c r="AF623" s="1"/>
      <c r="AG623" s="1"/>
    </row>
    <row r="624" spans="1:33" x14ac:dyDescent="0.2">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c r="AA624" s="1"/>
      <c r="AB624" s="1"/>
      <c r="AC624" s="1"/>
      <c r="AD624" s="1"/>
      <c r="AE624" s="1"/>
      <c r="AF624" s="1"/>
      <c r="AG624" s="1"/>
    </row>
    <row r="625" spans="1:33" x14ac:dyDescent="0.2">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c r="AA625" s="1"/>
      <c r="AB625" s="1"/>
      <c r="AC625" s="1"/>
      <c r="AD625" s="1"/>
      <c r="AE625" s="1"/>
      <c r="AF625" s="1"/>
      <c r="AG625" s="1"/>
    </row>
    <row r="626" spans="1:33" x14ac:dyDescent="0.2">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c r="AA626" s="1"/>
      <c r="AB626" s="1"/>
      <c r="AC626" s="1"/>
      <c r="AD626" s="1"/>
      <c r="AE626" s="1"/>
      <c r="AF626" s="1"/>
      <c r="AG626" s="1"/>
    </row>
    <row r="627" spans="1:33" x14ac:dyDescent="0.2">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c r="AA627" s="1"/>
      <c r="AB627" s="1"/>
      <c r="AC627" s="1"/>
      <c r="AD627" s="1"/>
      <c r="AE627" s="1"/>
      <c r="AF627" s="1"/>
      <c r="AG627" s="1"/>
    </row>
    <row r="628" spans="1:33" x14ac:dyDescent="0.2">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c r="AA628" s="1"/>
      <c r="AB628" s="1"/>
      <c r="AC628" s="1"/>
      <c r="AD628" s="1"/>
      <c r="AE628" s="1"/>
      <c r="AF628" s="1"/>
      <c r="AG628" s="1"/>
    </row>
    <row r="629" spans="1:33" x14ac:dyDescent="0.2">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c r="AA629" s="1"/>
      <c r="AB629" s="1"/>
      <c r="AC629" s="1"/>
      <c r="AD629" s="1"/>
      <c r="AE629" s="1"/>
      <c r="AF629" s="1"/>
      <c r="AG629" s="1"/>
    </row>
    <row r="630" spans="1:33" x14ac:dyDescent="0.2">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c r="AA630" s="1"/>
      <c r="AB630" s="1"/>
      <c r="AC630" s="1"/>
      <c r="AD630" s="1"/>
      <c r="AE630" s="1"/>
      <c r="AF630" s="1"/>
      <c r="AG630" s="1"/>
    </row>
    <row r="631" spans="1:33" x14ac:dyDescent="0.2">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c r="AA631" s="1"/>
      <c r="AB631" s="1"/>
      <c r="AC631" s="1"/>
      <c r="AD631" s="1"/>
      <c r="AE631" s="1"/>
      <c r="AF631" s="1"/>
      <c r="AG631" s="1"/>
    </row>
    <row r="632" spans="1:33" x14ac:dyDescent="0.2">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c r="AA632" s="1"/>
      <c r="AB632" s="1"/>
      <c r="AC632" s="1"/>
      <c r="AD632" s="1"/>
      <c r="AE632" s="1"/>
      <c r="AF632" s="1"/>
      <c r="AG632" s="1"/>
    </row>
    <row r="633" spans="1:33" x14ac:dyDescent="0.2">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c r="AA633" s="1"/>
      <c r="AB633" s="1"/>
      <c r="AC633" s="1"/>
      <c r="AD633" s="1"/>
      <c r="AE633" s="1"/>
      <c r="AF633" s="1"/>
      <c r="AG633" s="1"/>
    </row>
    <row r="634" spans="1:33" x14ac:dyDescent="0.2">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c r="AA634" s="1"/>
      <c r="AB634" s="1"/>
      <c r="AC634" s="1"/>
      <c r="AD634" s="1"/>
      <c r="AE634" s="1"/>
      <c r="AF634" s="1"/>
      <c r="AG634" s="1"/>
    </row>
    <row r="635" spans="1:33" x14ac:dyDescent="0.2">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c r="AA635" s="1"/>
      <c r="AB635" s="1"/>
      <c r="AC635" s="1"/>
      <c r="AD635" s="1"/>
      <c r="AE635" s="1"/>
      <c r="AF635" s="1"/>
      <c r="AG635" s="1"/>
    </row>
    <row r="636" spans="1:33" x14ac:dyDescent="0.2">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c r="AA636" s="1"/>
      <c r="AB636" s="1"/>
      <c r="AC636" s="1"/>
      <c r="AD636" s="1"/>
      <c r="AE636" s="1"/>
      <c r="AF636" s="1"/>
      <c r="AG636" s="1"/>
    </row>
    <row r="637" spans="1:33" x14ac:dyDescent="0.2">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c r="AA637" s="1"/>
      <c r="AB637" s="1"/>
      <c r="AC637" s="1"/>
      <c r="AD637" s="1"/>
      <c r="AE637" s="1"/>
      <c r="AF637" s="1"/>
      <c r="AG637" s="1"/>
    </row>
    <row r="638" spans="1:33" x14ac:dyDescent="0.2">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c r="AA638" s="1"/>
      <c r="AB638" s="1"/>
      <c r="AC638" s="1"/>
      <c r="AD638" s="1"/>
      <c r="AE638" s="1"/>
      <c r="AF638" s="1"/>
      <c r="AG638" s="1"/>
    </row>
    <row r="639" spans="1:33" x14ac:dyDescent="0.2">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c r="AA639" s="1"/>
      <c r="AB639" s="1"/>
      <c r="AC639" s="1"/>
      <c r="AD639" s="1"/>
      <c r="AE639" s="1"/>
      <c r="AF639" s="1"/>
      <c r="AG639" s="1"/>
    </row>
    <row r="640" spans="1:33" x14ac:dyDescent="0.2">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c r="AA640" s="1"/>
      <c r="AB640" s="1"/>
      <c r="AC640" s="1"/>
      <c r="AD640" s="1"/>
      <c r="AE640" s="1"/>
      <c r="AF640" s="1"/>
      <c r="AG640" s="1"/>
    </row>
    <row r="641" spans="1:33" x14ac:dyDescent="0.2">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c r="AA641" s="1"/>
      <c r="AB641" s="1"/>
      <c r="AC641" s="1"/>
      <c r="AD641" s="1"/>
      <c r="AE641" s="1"/>
      <c r="AF641" s="1"/>
      <c r="AG641" s="1"/>
    </row>
    <row r="642" spans="1:33" x14ac:dyDescent="0.2">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c r="AA642" s="1"/>
      <c r="AB642" s="1"/>
      <c r="AC642" s="1"/>
      <c r="AD642" s="1"/>
      <c r="AE642" s="1"/>
      <c r="AF642" s="1"/>
      <c r="AG642" s="1"/>
    </row>
    <row r="643" spans="1:33" x14ac:dyDescent="0.2">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c r="AA643" s="1"/>
      <c r="AB643" s="1"/>
      <c r="AC643" s="1"/>
      <c r="AD643" s="1"/>
      <c r="AE643" s="1"/>
      <c r="AF643" s="1"/>
      <c r="AG643" s="1"/>
    </row>
    <row r="644" spans="1:33" x14ac:dyDescent="0.2">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c r="AA644" s="1"/>
      <c r="AB644" s="1"/>
      <c r="AC644" s="1"/>
      <c r="AD644" s="1"/>
      <c r="AE644" s="1"/>
      <c r="AF644" s="1"/>
      <c r="AG644" s="1"/>
    </row>
    <row r="645" spans="1:33" x14ac:dyDescent="0.2">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c r="AA645" s="1"/>
      <c r="AB645" s="1"/>
      <c r="AC645" s="1"/>
      <c r="AD645" s="1"/>
      <c r="AE645" s="1"/>
      <c r="AF645" s="1"/>
      <c r="AG645" s="1"/>
    </row>
    <row r="646" spans="1:33" x14ac:dyDescent="0.2">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c r="AA646" s="1"/>
      <c r="AB646" s="1"/>
      <c r="AC646" s="1"/>
      <c r="AD646" s="1"/>
      <c r="AE646" s="1"/>
      <c r="AF646" s="1"/>
      <c r="AG646" s="1"/>
    </row>
    <row r="647" spans="1:33" x14ac:dyDescent="0.2">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c r="AA647" s="1"/>
      <c r="AB647" s="1"/>
      <c r="AC647" s="1"/>
      <c r="AD647" s="1"/>
      <c r="AE647" s="1"/>
      <c r="AF647" s="1"/>
      <c r="AG647" s="1"/>
    </row>
    <row r="648" spans="1:33" x14ac:dyDescent="0.2">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c r="AA648" s="1"/>
      <c r="AB648" s="1"/>
      <c r="AC648" s="1"/>
      <c r="AD648" s="1"/>
      <c r="AE648" s="1"/>
      <c r="AF648" s="1"/>
      <c r="AG648" s="1"/>
    </row>
    <row r="649" spans="1:33" x14ac:dyDescent="0.2">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c r="AA649" s="1"/>
      <c r="AB649" s="1"/>
      <c r="AC649" s="1"/>
      <c r="AD649" s="1"/>
      <c r="AE649" s="1"/>
      <c r="AF649" s="1"/>
      <c r="AG649" s="1"/>
    </row>
    <row r="650" spans="1:33" x14ac:dyDescent="0.2">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c r="AA650" s="1"/>
      <c r="AB650" s="1"/>
      <c r="AC650" s="1"/>
      <c r="AD650" s="1"/>
      <c r="AE650" s="1"/>
      <c r="AF650" s="1"/>
      <c r="AG650" s="1"/>
    </row>
    <row r="651" spans="1:33" x14ac:dyDescent="0.2">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c r="AA651" s="1"/>
      <c r="AB651" s="1"/>
      <c r="AC651" s="1"/>
      <c r="AD651" s="1"/>
      <c r="AE651" s="1"/>
      <c r="AF651" s="1"/>
      <c r="AG651" s="1"/>
    </row>
    <row r="652" spans="1:33" x14ac:dyDescent="0.2">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c r="AA652" s="1"/>
      <c r="AB652" s="1"/>
      <c r="AC652" s="1"/>
      <c r="AD652" s="1"/>
      <c r="AE652" s="1"/>
      <c r="AF652" s="1"/>
      <c r="AG652" s="1"/>
    </row>
    <row r="653" spans="1:33" x14ac:dyDescent="0.2">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c r="AA653" s="1"/>
      <c r="AB653" s="1"/>
      <c r="AC653" s="1"/>
      <c r="AD653" s="1"/>
      <c r="AE653" s="1"/>
      <c r="AF653" s="1"/>
      <c r="AG653" s="1"/>
    </row>
    <row r="654" spans="1:33" x14ac:dyDescent="0.2">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c r="AA654" s="1"/>
      <c r="AB654" s="1"/>
      <c r="AC654" s="1"/>
      <c r="AD654" s="1"/>
      <c r="AE654" s="1"/>
      <c r="AF654" s="1"/>
      <c r="AG654" s="1"/>
    </row>
    <row r="655" spans="1:33" x14ac:dyDescent="0.2">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c r="AA655" s="1"/>
      <c r="AB655" s="1"/>
      <c r="AC655" s="1"/>
      <c r="AD655" s="1"/>
      <c r="AE655" s="1"/>
      <c r="AF655" s="1"/>
      <c r="AG655" s="1"/>
    </row>
    <row r="656" spans="1:33" x14ac:dyDescent="0.2">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c r="AA656" s="1"/>
      <c r="AB656" s="1"/>
      <c r="AC656" s="1"/>
      <c r="AD656" s="1"/>
      <c r="AE656" s="1"/>
      <c r="AF656" s="1"/>
      <c r="AG656" s="1"/>
    </row>
    <row r="657" spans="1:33" x14ac:dyDescent="0.2">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c r="AA657" s="1"/>
      <c r="AB657" s="1"/>
      <c r="AC657" s="1"/>
      <c r="AD657" s="1"/>
      <c r="AE657" s="1"/>
      <c r="AF657" s="1"/>
      <c r="AG657" s="1"/>
    </row>
    <row r="658" spans="1:33" x14ac:dyDescent="0.2">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c r="AA658" s="1"/>
      <c r="AB658" s="1"/>
      <c r="AC658" s="1"/>
      <c r="AD658" s="1"/>
      <c r="AE658" s="1"/>
      <c r="AF658" s="1"/>
      <c r="AG658" s="1"/>
    </row>
    <row r="659" spans="1:33" x14ac:dyDescent="0.2">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c r="AA659" s="1"/>
      <c r="AB659" s="1"/>
      <c r="AC659" s="1"/>
      <c r="AD659" s="1"/>
      <c r="AE659" s="1"/>
      <c r="AF659" s="1"/>
      <c r="AG659" s="1"/>
    </row>
    <row r="660" spans="1:33" x14ac:dyDescent="0.2">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c r="AA660" s="1"/>
      <c r="AB660" s="1"/>
      <c r="AC660" s="1"/>
      <c r="AD660" s="1"/>
      <c r="AE660" s="1"/>
      <c r="AF660" s="1"/>
      <c r="AG660" s="1"/>
    </row>
    <row r="661" spans="1:33" x14ac:dyDescent="0.2">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c r="AA661" s="1"/>
      <c r="AB661" s="1"/>
      <c r="AC661" s="1"/>
      <c r="AD661" s="1"/>
      <c r="AE661" s="1"/>
      <c r="AF661" s="1"/>
      <c r="AG661" s="1"/>
    </row>
    <row r="662" spans="1:33" x14ac:dyDescent="0.2">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c r="AA662" s="1"/>
      <c r="AB662" s="1"/>
      <c r="AC662" s="1"/>
      <c r="AD662" s="1"/>
      <c r="AE662" s="1"/>
      <c r="AF662" s="1"/>
      <c r="AG662" s="1"/>
    </row>
    <row r="663" spans="1:33" x14ac:dyDescent="0.2">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c r="AA663" s="1"/>
      <c r="AB663" s="1"/>
      <c r="AC663" s="1"/>
      <c r="AD663" s="1"/>
      <c r="AE663" s="1"/>
      <c r="AF663" s="1"/>
      <c r="AG663" s="1"/>
    </row>
    <row r="664" spans="1:33" x14ac:dyDescent="0.2">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c r="AA664" s="1"/>
      <c r="AB664" s="1"/>
      <c r="AC664" s="1"/>
      <c r="AD664" s="1"/>
      <c r="AE664" s="1"/>
      <c r="AF664" s="1"/>
      <c r="AG664" s="1"/>
    </row>
    <row r="665" spans="1:33" x14ac:dyDescent="0.2">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c r="AA665" s="1"/>
      <c r="AB665" s="1"/>
      <c r="AC665" s="1"/>
      <c r="AD665" s="1"/>
      <c r="AE665" s="1"/>
      <c r="AF665" s="1"/>
      <c r="AG665" s="1"/>
    </row>
    <row r="666" spans="1:33" x14ac:dyDescent="0.2">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c r="AA666" s="1"/>
      <c r="AB666" s="1"/>
      <c r="AC666" s="1"/>
      <c r="AD666" s="1"/>
      <c r="AE666" s="1"/>
      <c r="AF666" s="1"/>
      <c r="AG666" s="1"/>
    </row>
    <row r="667" spans="1:33" x14ac:dyDescent="0.2">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c r="AA667" s="1"/>
      <c r="AB667" s="1"/>
      <c r="AC667" s="1"/>
      <c r="AD667" s="1"/>
      <c r="AE667" s="1"/>
      <c r="AF667" s="1"/>
      <c r="AG667" s="1"/>
    </row>
    <row r="668" spans="1:33" x14ac:dyDescent="0.2">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c r="AA668" s="1"/>
      <c r="AB668" s="1"/>
      <c r="AC668" s="1"/>
      <c r="AD668" s="1"/>
      <c r="AE668" s="1"/>
      <c r="AF668" s="1"/>
      <c r="AG668" s="1"/>
    </row>
    <row r="669" spans="1:33" x14ac:dyDescent="0.2">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c r="AA669" s="1"/>
      <c r="AB669" s="1"/>
      <c r="AC669" s="1"/>
      <c r="AD669" s="1"/>
      <c r="AE669" s="1"/>
      <c r="AF669" s="1"/>
      <c r="AG669" s="1"/>
    </row>
    <row r="670" spans="1:33" x14ac:dyDescent="0.2">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c r="AA670" s="1"/>
      <c r="AB670" s="1"/>
      <c r="AC670" s="1"/>
      <c r="AD670" s="1"/>
      <c r="AE670" s="1"/>
      <c r="AF670" s="1"/>
      <c r="AG670" s="1"/>
    </row>
    <row r="671" spans="1:33" x14ac:dyDescent="0.2">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c r="AA671" s="1"/>
      <c r="AB671" s="1"/>
      <c r="AC671" s="1"/>
      <c r="AD671" s="1"/>
      <c r="AE671" s="1"/>
      <c r="AF671" s="1"/>
      <c r="AG671" s="1"/>
    </row>
    <row r="672" spans="1:33" x14ac:dyDescent="0.2">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c r="AA672" s="1"/>
      <c r="AB672" s="1"/>
      <c r="AC672" s="1"/>
      <c r="AD672" s="1"/>
      <c r="AE672" s="1"/>
      <c r="AF672" s="1"/>
      <c r="AG672" s="1"/>
    </row>
    <row r="673" spans="1:33" x14ac:dyDescent="0.2">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c r="AA673" s="1"/>
      <c r="AB673" s="1"/>
      <c r="AC673" s="1"/>
      <c r="AD673" s="1"/>
      <c r="AE673" s="1"/>
      <c r="AF673" s="1"/>
      <c r="AG673" s="1"/>
    </row>
    <row r="674" spans="1:33" x14ac:dyDescent="0.2">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c r="AA674" s="1"/>
      <c r="AB674" s="1"/>
      <c r="AC674" s="1"/>
      <c r="AD674" s="1"/>
      <c r="AE674" s="1"/>
      <c r="AF674" s="1"/>
      <c r="AG674" s="1"/>
    </row>
    <row r="675" spans="1:33" x14ac:dyDescent="0.2">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c r="AA675" s="1"/>
      <c r="AB675" s="1"/>
      <c r="AC675" s="1"/>
      <c r="AD675" s="1"/>
      <c r="AE675" s="1"/>
      <c r="AF675" s="1"/>
      <c r="AG675" s="1"/>
    </row>
    <row r="676" spans="1:33" x14ac:dyDescent="0.2">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c r="AA676" s="1"/>
      <c r="AB676" s="1"/>
      <c r="AC676" s="1"/>
      <c r="AD676" s="1"/>
      <c r="AE676" s="1"/>
      <c r="AF676" s="1"/>
      <c r="AG676" s="1"/>
    </row>
    <row r="677" spans="1:33" x14ac:dyDescent="0.2">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c r="AA677" s="1"/>
      <c r="AB677" s="1"/>
      <c r="AC677" s="1"/>
      <c r="AD677" s="1"/>
      <c r="AE677" s="1"/>
      <c r="AF677" s="1"/>
      <c r="AG677" s="1"/>
    </row>
    <row r="678" spans="1:33" x14ac:dyDescent="0.2">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c r="AA678" s="1"/>
      <c r="AB678" s="1"/>
      <c r="AC678" s="1"/>
      <c r="AD678" s="1"/>
      <c r="AE678" s="1"/>
      <c r="AF678" s="1"/>
      <c r="AG678" s="1"/>
    </row>
    <row r="679" spans="1:33" x14ac:dyDescent="0.2">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c r="AA679" s="1"/>
      <c r="AB679" s="1"/>
      <c r="AC679" s="1"/>
      <c r="AD679" s="1"/>
      <c r="AE679" s="1"/>
      <c r="AF679" s="1"/>
      <c r="AG679" s="1"/>
    </row>
    <row r="680" spans="1:33" x14ac:dyDescent="0.2">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c r="AA680" s="1"/>
      <c r="AB680" s="1"/>
      <c r="AC680" s="1"/>
      <c r="AD680" s="1"/>
      <c r="AE680" s="1"/>
      <c r="AF680" s="1"/>
      <c r="AG680" s="1"/>
    </row>
    <row r="681" spans="1:33" x14ac:dyDescent="0.2">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c r="AA681" s="1"/>
      <c r="AB681" s="1"/>
      <c r="AC681" s="1"/>
      <c r="AD681" s="1"/>
      <c r="AE681" s="1"/>
      <c r="AF681" s="1"/>
      <c r="AG681" s="1"/>
    </row>
    <row r="682" spans="1:33" x14ac:dyDescent="0.2">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c r="AA682" s="1"/>
      <c r="AB682" s="1"/>
      <c r="AC682" s="1"/>
      <c r="AD682" s="1"/>
      <c r="AE682" s="1"/>
      <c r="AF682" s="1"/>
      <c r="AG682" s="1"/>
    </row>
    <row r="683" spans="1:33" x14ac:dyDescent="0.2">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c r="AA683" s="1"/>
      <c r="AB683" s="1"/>
      <c r="AC683" s="1"/>
      <c r="AD683" s="1"/>
      <c r="AE683" s="1"/>
      <c r="AF683" s="1"/>
      <c r="AG683" s="1"/>
    </row>
    <row r="684" spans="1:33" x14ac:dyDescent="0.2">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c r="AA684" s="1"/>
      <c r="AB684" s="1"/>
      <c r="AC684" s="1"/>
      <c r="AD684" s="1"/>
      <c r="AE684" s="1"/>
      <c r="AF684" s="1"/>
      <c r="AG684" s="1"/>
    </row>
    <row r="685" spans="1:33" x14ac:dyDescent="0.2">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c r="AA685" s="1"/>
      <c r="AB685" s="1"/>
      <c r="AC685" s="1"/>
      <c r="AD685" s="1"/>
      <c r="AE685" s="1"/>
      <c r="AF685" s="1"/>
      <c r="AG685" s="1"/>
    </row>
    <row r="686" spans="1:33" x14ac:dyDescent="0.2">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c r="AA686" s="1"/>
      <c r="AB686" s="1"/>
      <c r="AC686" s="1"/>
      <c r="AD686" s="1"/>
      <c r="AE686" s="1"/>
      <c r="AF686" s="1"/>
      <c r="AG686" s="1"/>
    </row>
    <row r="687" spans="1:33" x14ac:dyDescent="0.2">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c r="AA687" s="1"/>
      <c r="AB687" s="1"/>
      <c r="AC687" s="1"/>
      <c r="AD687" s="1"/>
      <c r="AE687" s="1"/>
      <c r="AF687" s="1"/>
      <c r="AG687" s="1"/>
    </row>
    <row r="688" spans="1:33" x14ac:dyDescent="0.2">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c r="AA688" s="1"/>
      <c r="AB688" s="1"/>
      <c r="AC688" s="1"/>
      <c r="AD688" s="1"/>
      <c r="AE688" s="1"/>
      <c r="AF688" s="1"/>
      <c r="AG688" s="1"/>
    </row>
    <row r="689" spans="1:33" x14ac:dyDescent="0.2">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c r="AA689" s="1"/>
      <c r="AB689" s="1"/>
      <c r="AC689" s="1"/>
      <c r="AD689" s="1"/>
      <c r="AE689" s="1"/>
      <c r="AF689" s="1"/>
      <c r="AG689" s="1"/>
    </row>
    <row r="690" spans="1:33" x14ac:dyDescent="0.2">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c r="AA690" s="1"/>
      <c r="AB690" s="1"/>
      <c r="AC690" s="1"/>
      <c r="AD690" s="1"/>
      <c r="AE690" s="1"/>
      <c r="AF690" s="1"/>
      <c r="AG690" s="1"/>
    </row>
    <row r="691" spans="1:33" x14ac:dyDescent="0.2">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c r="AA691" s="1"/>
      <c r="AB691" s="1"/>
      <c r="AC691" s="1"/>
      <c r="AD691" s="1"/>
      <c r="AE691" s="1"/>
      <c r="AF691" s="1"/>
      <c r="AG691" s="1"/>
    </row>
    <row r="692" spans="1:33" x14ac:dyDescent="0.2">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c r="AA692" s="1"/>
      <c r="AB692" s="1"/>
      <c r="AC692" s="1"/>
      <c r="AD692" s="1"/>
      <c r="AE692" s="1"/>
      <c r="AF692" s="1"/>
      <c r="AG692" s="1"/>
    </row>
    <row r="693" spans="1:33" x14ac:dyDescent="0.2">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c r="AA693" s="1"/>
      <c r="AB693" s="1"/>
      <c r="AC693" s="1"/>
      <c r="AD693" s="1"/>
      <c r="AE693" s="1"/>
      <c r="AF693" s="1"/>
      <c r="AG693" s="1"/>
    </row>
    <row r="694" spans="1:33" x14ac:dyDescent="0.2">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c r="AA694" s="1"/>
      <c r="AB694" s="1"/>
      <c r="AC694" s="1"/>
      <c r="AD694" s="1"/>
      <c r="AE694" s="1"/>
      <c r="AF694" s="1"/>
      <c r="AG694" s="1"/>
    </row>
    <row r="695" spans="1:33" x14ac:dyDescent="0.2">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c r="AA695" s="1"/>
      <c r="AB695" s="1"/>
      <c r="AC695" s="1"/>
      <c r="AD695" s="1"/>
      <c r="AE695" s="1"/>
      <c r="AF695" s="1"/>
      <c r="AG695" s="1"/>
    </row>
    <row r="696" spans="1:33" x14ac:dyDescent="0.2">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c r="AA696" s="1"/>
      <c r="AB696" s="1"/>
      <c r="AC696" s="1"/>
      <c r="AD696" s="1"/>
      <c r="AE696" s="1"/>
      <c r="AF696" s="1"/>
      <c r="AG696" s="1"/>
    </row>
    <row r="697" spans="1:33" x14ac:dyDescent="0.2">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c r="AA697" s="1"/>
      <c r="AB697" s="1"/>
      <c r="AC697" s="1"/>
      <c r="AD697" s="1"/>
      <c r="AE697" s="1"/>
      <c r="AF697" s="1"/>
      <c r="AG697" s="1"/>
    </row>
    <row r="698" spans="1:33" x14ac:dyDescent="0.2">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c r="AA698" s="1"/>
      <c r="AB698" s="1"/>
      <c r="AC698" s="1"/>
      <c r="AD698" s="1"/>
      <c r="AE698" s="1"/>
      <c r="AF698" s="1"/>
      <c r="AG698" s="1"/>
    </row>
    <row r="699" spans="1:33" x14ac:dyDescent="0.2">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c r="AA699" s="1"/>
      <c r="AB699" s="1"/>
      <c r="AC699" s="1"/>
      <c r="AD699" s="1"/>
      <c r="AE699" s="1"/>
      <c r="AF699" s="1"/>
      <c r="AG699" s="1"/>
    </row>
    <row r="700" spans="1:33" x14ac:dyDescent="0.2">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c r="AA700" s="1"/>
      <c r="AB700" s="1"/>
      <c r="AC700" s="1"/>
      <c r="AD700" s="1"/>
      <c r="AE700" s="1"/>
      <c r="AF700" s="1"/>
      <c r="AG700" s="1"/>
    </row>
    <row r="701" spans="1:33" x14ac:dyDescent="0.2">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c r="AA701" s="1"/>
      <c r="AB701" s="1"/>
      <c r="AC701" s="1"/>
      <c r="AD701" s="1"/>
      <c r="AE701" s="1"/>
      <c r="AF701" s="1"/>
      <c r="AG701" s="1"/>
    </row>
    <row r="702" spans="1:33" x14ac:dyDescent="0.2">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c r="AA702" s="1"/>
      <c r="AB702" s="1"/>
      <c r="AC702" s="1"/>
      <c r="AD702" s="1"/>
      <c r="AE702" s="1"/>
      <c r="AF702" s="1"/>
      <c r="AG702" s="1"/>
    </row>
    <row r="703" spans="1:33" x14ac:dyDescent="0.2">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c r="AA703" s="1"/>
      <c r="AB703" s="1"/>
      <c r="AC703" s="1"/>
      <c r="AD703" s="1"/>
      <c r="AE703" s="1"/>
      <c r="AF703" s="1"/>
      <c r="AG703" s="1"/>
    </row>
    <row r="704" spans="1:33" x14ac:dyDescent="0.2">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c r="AA704" s="1"/>
      <c r="AB704" s="1"/>
      <c r="AC704" s="1"/>
      <c r="AD704" s="1"/>
      <c r="AE704" s="1"/>
      <c r="AF704" s="1"/>
      <c r="AG704" s="1"/>
    </row>
    <row r="705" spans="1:33" x14ac:dyDescent="0.2">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c r="AA705" s="1"/>
      <c r="AB705" s="1"/>
      <c r="AC705" s="1"/>
      <c r="AD705" s="1"/>
      <c r="AE705" s="1"/>
      <c r="AF705" s="1"/>
      <c r="AG705" s="1"/>
    </row>
    <row r="706" spans="1:33" x14ac:dyDescent="0.2">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c r="AA706" s="1"/>
      <c r="AB706" s="1"/>
      <c r="AC706" s="1"/>
      <c r="AD706" s="1"/>
      <c r="AE706" s="1"/>
      <c r="AF706" s="1"/>
      <c r="AG706" s="1"/>
    </row>
    <row r="707" spans="1:33" x14ac:dyDescent="0.2">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c r="AA707" s="1"/>
      <c r="AB707" s="1"/>
      <c r="AC707" s="1"/>
      <c r="AD707" s="1"/>
      <c r="AE707" s="1"/>
      <c r="AF707" s="1"/>
      <c r="AG707" s="1"/>
    </row>
    <row r="708" spans="1:33" x14ac:dyDescent="0.2">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c r="AA708" s="1"/>
      <c r="AB708" s="1"/>
      <c r="AC708" s="1"/>
      <c r="AD708" s="1"/>
      <c r="AE708" s="1"/>
      <c r="AF708" s="1"/>
      <c r="AG708" s="1"/>
    </row>
    <row r="709" spans="1:33" x14ac:dyDescent="0.2">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c r="AA709" s="1"/>
      <c r="AB709" s="1"/>
      <c r="AC709" s="1"/>
      <c r="AD709" s="1"/>
      <c r="AE709" s="1"/>
      <c r="AF709" s="1"/>
      <c r="AG709" s="1"/>
    </row>
    <row r="710" spans="1:33" x14ac:dyDescent="0.2">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c r="AA710" s="1"/>
      <c r="AB710" s="1"/>
      <c r="AC710" s="1"/>
      <c r="AD710" s="1"/>
      <c r="AE710" s="1"/>
      <c r="AF710" s="1"/>
      <c r="AG710" s="1"/>
    </row>
    <row r="711" spans="1:33" x14ac:dyDescent="0.2">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c r="AA711" s="1"/>
      <c r="AB711" s="1"/>
      <c r="AC711" s="1"/>
      <c r="AD711" s="1"/>
      <c r="AE711" s="1"/>
      <c r="AF711" s="1"/>
      <c r="AG711" s="1"/>
    </row>
    <row r="712" spans="1:33" x14ac:dyDescent="0.2">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c r="AA712" s="1"/>
      <c r="AB712" s="1"/>
      <c r="AC712" s="1"/>
      <c r="AD712" s="1"/>
      <c r="AE712" s="1"/>
      <c r="AF712" s="1"/>
      <c r="AG712" s="1"/>
    </row>
    <row r="713" spans="1:33" x14ac:dyDescent="0.2">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c r="AA713" s="1"/>
      <c r="AB713" s="1"/>
      <c r="AC713" s="1"/>
      <c r="AD713" s="1"/>
      <c r="AE713" s="1"/>
      <c r="AF713" s="1"/>
      <c r="AG713" s="1"/>
    </row>
    <row r="714" spans="1:33" x14ac:dyDescent="0.2">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c r="AA714" s="1"/>
      <c r="AB714" s="1"/>
      <c r="AC714" s="1"/>
      <c r="AD714" s="1"/>
      <c r="AE714" s="1"/>
      <c r="AF714" s="1"/>
      <c r="AG714" s="1"/>
    </row>
    <row r="715" spans="1:33" x14ac:dyDescent="0.2">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c r="AA715" s="1"/>
      <c r="AB715" s="1"/>
      <c r="AC715" s="1"/>
      <c r="AD715" s="1"/>
      <c r="AE715" s="1"/>
      <c r="AF715" s="1"/>
      <c r="AG715" s="1"/>
    </row>
    <row r="716" spans="1:33" x14ac:dyDescent="0.2">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c r="AA716" s="1"/>
      <c r="AB716" s="1"/>
      <c r="AC716" s="1"/>
      <c r="AD716" s="1"/>
      <c r="AE716" s="1"/>
      <c r="AF716" s="1"/>
      <c r="AG716" s="1"/>
    </row>
    <row r="717" spans="1:33" x14ac:dyDescent="0.2">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c r="AA717" s="1"/>
      <c r="AB717" s="1"/>
      <c r="AC717" s="1"/>
      <c r="AD717" s="1"/>
      <c r="AE717" s="1"/>
      <c r="AF717" s="1"/>
      <c r="AG717" s="1"/>
    </row>
    <row r="718" spans="1:33" x14ac:dyDescent="0.2">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c r="AA718" s="1"/>
      <c r="AB718" s="1"/>
      <c r="AC718" s="1"/>
      <c r="AD718" s="1"/>
      <c r="AE718" s="1"/>
      <c r="AF718" s="1"/>
      <c r="AG718" s="1"/>
    </row>
    <row r="719" spans="1:33" x14ac:dyDescent="0.2">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c r="AA719" s="1"/>
      <c r="AB719" s="1"/>
      <c r="AC719" s="1"/>
      <c r="AD719" s="1"/>
      <c r="AE719" s="1"/>
      <c r="AF719" s="1"/>
      <c r="AG719" s="1"/>
    </row>
    <row r="720" spans="1:33" x14ac:dyDescent="0.2">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c r="AA720" s="1"/>
      <c r="AB720" s="1"/>
      <c r="AC720" s="1"/>
      <c r="AD720" s="1"/>
      <c r="AE720" s="1"/>
      <c r="AF720" s="1"/>
      <c r="AG720" s="1"/>
    </row>
    <row r="721" spans="1:33" x14ac:dyDescent="0.2">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c r="AA721" s="1"/>
      <c r="AB721" s="1"/>
      <c r="AC721" s="1"/>
      <c r="AD721" s="1"/>
      <c r="AE721" s="1"/>
      <c r="AF721" s="1"/>
      <c r="AG721" s="1"/>
    </row>
    <row r="722" spans="1:33" x14ac:dyDescent="0.2">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c r="AA722" s="1"/>
      <c r="AB722" s="1"/>
      <c r="AC722" s="1"/>
      <c r="AD722" s="1"/>
      <c r="AE722" s="1"/>
      <c r="AF722" s="1"/>
      <c r="AG722" s="1"/>
    </row>
    <row r="723" spans="1:33" x14ac:dyDescent="0.2">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c r="AA723" s="1"/>
      <c r="AB723" s="1"/>
      <c r="AC723" s="1"/>
      <c r="AD723" s="1"/>
      <c r="AE723" s="1"/>
      <c r="AF723" s="1"/>
      <c r="AG723" s="1"/>
    </row>
    <row r="724" spans="1:33" x14ac:dyDescent="0.2">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c r="AA724" s="1"/>
      <c r="AB724" s="1"/>
      <c r="AC724" s="1"/>
      <c r="AD724" s="1"/>
      <c r="AE724" s="1"/>
      <c r="AF724" s="1"/>
      <c r="AG724" s="1"/>
    </row>
    <row r="725" spans="1:33" x14ac:dyDescent="0.2">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c r="AA725" s="1"/>
      <c r="AB725" s="1"/>
      <c r="AC725" s="1"/>
      <c r="AD725" s="1"/>
      <c r="AE725" s="1"/>
      <c r="AF725" s="1"/>
      <c r="AG725" s="1"/>
    </row>
    <row r="726" spans="1:33" x14ac:dyDescent="0.2">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c r="AA726" s="1"/>
      <c r="AB726" s="1"/>
      <c r="AC726" s="1"/>
      <c r="AD726" s="1"/>
      <c r="AE726" s="1"/>
      <c r="AF726" s="1"/>
      <c r="AG726" s="1"/>
    </row>
    <row r="727" spans="1:33" x14ac:dyDescent="0.2">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c r="AA727" s="1"/>
      <c r="AB727" s="1"/>
      <c r="AC727" s="1"/>
      <c r="AD727" s="1"/>
      <c r="AE727" s="1"/>
      <c r="AF727" s="1"/>
      <c r="AG727" s="1"/>
    </row>
    <row r="728" spans="1:33" x14ac:dyDescent="0.2">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c r="AA728" s="1"/>
      <c r="AB728" s="1"/>
      <c r="AC728" s="1"/>
      <c r="AD728" s="1"/>
      <c r="AE728" s="1"/>
      <c r="AF728" s="1"/>
      <c r="AG728" s="1"/>
    </row>
    <row r="729" spans="1:33" x14ac:dyDescent="0.2">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c r="AA729" s="1"/>
      <c r="AB729" s="1"/>
      <c r="AC729" s="1"/>
      <c r="AD729" s="1"/>
      <c r="AE729" s="1"/>
      <c r="AF729" s="1"/>
      <c r="AG729" s="1"/>
    </row>
    <row r="730" spans="1:33" x14ac:dyDescent="0.2">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c r="AA730" s="1"/>
      <c r="AB730" s="1"/>
      <c r="AC730" s="1"/>
      <c r="AD730" s="1"/>
      <c r="AE730" s="1"/>
      <c r="AF730" s="1"/>
      <c r="AG730" s="1"/>
    </row>
    <row r="731" spans="1:33" x14ac:dyDescent="0.2">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c r="AA731" s="1"/>
      <c r="AB731" s="1"/>
      <c r="AC731" s="1"/>
      <c r="AD731" s="1"/>
      <c r="AE731" s="1"/>
      <c r="AF731" s="1"/>
      <c r="AG731" s="1"/>
    </row>
    <row r="732" spans="1:33" x14ac:dyDescent="0.2">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c r="AA732" s="1"/>
      <c r="AB732" s="1"/>
      <c r="AC732" s="1"/>
      <c r="AD732" s="1"/>
      <c r="AE732" s="1"/>
      <c r="AF732" s="1"/>
      <c r="AG732" s="1"/>
    </row>
    <row r="733" spans="1:33" x14ac:dyDescent="0.2">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c r="AA733" s="1"/>
      <c r="AB733" s="1"/>
      <c r="AC733" s="1"/>
      <c r="AD733" s="1"/>
      <c r="AE733" s="1"/>
      <c r="AF733" s="1"/>
      <c r="AG733" s="1"/>
    </row>
    <row r="734" spans="1:33" x14ac:dyDescent="0.2">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c r="AA734" s="1"/>
      <c r="AB734" s="1"/>
      <c r="AC734" s="1"/>
      <c r="AD734" s="1"/>
      <c r="AE734" s="1"/>
      <c r="AF734" s="1"/>
      <c r="AG734" s="1"/>
    </row>
    <row r="735" spans="1:33" x14ac:dyDescent="0.2">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c r="AA735" s="1"/>
      <c r="AB735" s="1"/>
      <c r="AC735" s="1"/>
      <c r="AD735" s="1"/>
      <c r="AE735" s="1"/>
      <c r="AF735" s="1"/>
      <c r="AG735" s="1"/>
    </row>
    <row r="736" spans="1:33" x14ac:dyDescent="0.2">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c r="AA736" s="1"/>
      <c r="AB736" s="1"/>
      <c r="AC736" s="1"/>
      <c r="AD736" s="1"/>
      <c r="AE736" s="1"/>
      <c r="AF736" s="1"/>
      <c r="AG736" s="1"/>
    </row>
    <row r="737" spans="1:33" x14ac:dyDescent="0.2">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c r="AA737" s="1"/>
      <c r="AB737" s="1"/>
      <c r="AC737" s="1"/>
      <c r="AD737" s="1"/>
      <c r="AE737" s="1"/>
      <c r="AF737" s="1"/>
      <c r="AG737" s="1"/>
    </row>
    <row r="738" spans="1:33" x14ac:dyDescent="0.2">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c r="AA738" s="1"/>
      <c r="AB738" s="1"/>
      <c r="AC738" s="1"/>
      <c r="AD738" s="1"/>
      <c r="AE738" s="1"/>
      <c r="AF738" s="1"/>
      <c r="AG738" s="1"/>
    </row>
    <row r="739" spans="1:33" x14ac:dyDescent="0.2">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c r="AA739" s="1"/>
      <c r="AB739" s="1"/>
      <c r="AC739" s="1"/>
      <c r="AD739" s="1"/>
      <c r="AE739" s="1"/>
      <c r="AF739" s="1"/>
      <c r="AG739" s="1"/>
    </row>
    <row r="740" spans="1:33" x14ac:dyDescent="0.2">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c r="AA740" s="1"/>
      <c r="AB740" s="1"/>
      <c r="AC740" s="1"/>
      <c r="AD740" s="1"/>
      <c r="AE740" s="1"/>
      <c r="AF740" s="1"/>
      <c r="AG740" s="1"/>
    </row>
    <row r="741" spans="1:33" x14ac:dyDescent="0.2">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c r="AA741" s="1"/>
      <c r="AB741" s="1"/>
      <c r="AC741" s="1"/>
      <c r="AD741" s="1"/>
      <c r="AE741" s="1"/>
      <c r="AF741" s="1"/>
      <c r="AG741" s="1"/>
    </row>
    <row r="742" spans="1:33" x14ac:dyDescent="0.2">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c r="AA742" s="1"/>
      <c r="AB742" s="1"/>
      <c r="AC742" s="1"/>
      <c r="AD742" s="1"/>
      <c r="AE742" s="1"/>
      <c r="AF742" s="1"/>
      <c r="AG742" s="1"/>
    </row>
    <row r="743" spans="1:33" x14ac:dyDescent="0.2">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c r="AA743" s="1"/>
      <c r="AB743" s="1"/>
      <c r="AC743" s="1"/>
      <c r="AD743" s="1"/>
      <c r="AE743" s="1"/>
      <c r="AF743" s="1"/>
      <c r="AG743" s="1"/>
    </row>
    <row r="744" spans="1:33" x14ac:dyDescent="0.2">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c r="AA744" s="1"/>
      <c r="AB744" s="1"/>
      <c r="AC744" s="1"/>
      <c r="AD744" s="1"/>
      <c r="AE744" s="1"/>
      <c r="AF744" s="1"/>
      <c r="AG744" s="1"/>
    </row>
    <row r="745" spans="1:33" x14ac:dyDescent="0.2">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c r="AA745" s="1"/>
      <c r="AB745" s="1"/>
      <c r="AC745" s="1"/>
      <c r="AD745" s="1"/>
      <c r="AE745" s="1"/>
      <c r="AF745" s="1"/>
      <c r="AG745" s="1"/>
    </row>
    <row r="746" spans="1:33" x14ac:dyDescent="0.2">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c r="AA746" s="1"/>
      <c r="AB746" s="1"/>
      <c r="AC746" s="1"/>
      <c r="AD746" s="1"/>
      <c r="AE746" s="1"/>
      <c r="AF746" s="1"/>
      <c r="AG746" s="1"/>
    </row>
    <row r="747" spans="1:33" x14ac:dyDescent="0.2">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c r="AA747" s="1"/>
      <c r="AB747" s="1"/>
      <c r="AC747" s="1"/>
      <c r="AD747" s="1"/>
      <c r="AE747" s="1"/>
      <c r="AF747" s="1"/>
      <c r="AG747" s="1"/>
    </row>
    <row r="748" spans="1:33" x14ac:dyDescent="0.2">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c r="AA748" s="1"/>
      <c r="AB748" s="1"/>
      <c r="AC748" s="1"/>
      <c r="AD748" s="1"/>
      <c r="AE748" s="1"/>
      <c r="AF748" s="1"/>
      <c r="AG748" s="1"/>
    </row>
    <row r="749" spans="1:33" x14ac:dyDescent="0.2">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c r="AA749" s="1"/>
      <c r="AB749" s="1"/>
      <c r="AC749" s="1"/>
      <c r="AD749" s="1"/>
      <c r="AE749" s="1"/>
      <c r="AF749" s="1"/>
      <c r="AG749" s="1"/>
    </row>
    <row r="750" spans="1:33" x14ac:dyDescent="0.2">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c r="AA750" s="1"/>
      <c r="AB750" s="1"/>
      <c r="AC750" s="1"/>
      <c r="AD750" s="1"/>
      <c r="AE750" s="1"/>
      <c r="AF750" s="1"/>
      <c r="AG750" s="1"/>
    </row>
    <row r="751" spans="1:33" x14ac:dyDescent="0.2">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c r="AA751" s="1"/>
      <c r="AB751" s="1"/>
      <c r="AC751" s="1"/>
      <c r="AD751" s="1"/>
      <c r="AE751" s="1"/>
      <c r="AF751" s="1"/>
      <c r="AG751" s="1"/>
    </row>
    <row r="752" spans="1:33" x14ac:dyDescent="0.2">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c r="AA752" s="1"/>
      <c r="AB752" s="1"/>
      <c r="AC752" s="1"/>
      <c r="AD752" s="1"/>
      <c r="AE752" s="1"/>
      <c r="AF752" s="1"/>
      <c r="AG752" s="1"/>
    </row>
    <row r="753" spans="1:33" x14ac:dyDescent="0.2">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c r="AA753" s="1"/>
      <c r="AB753" s="1"/>
      <c r="AC753" s="1"/>
      <c r="AD753" s="1"/>
      <c r="AE753" s="1"/>
      <c r="AF753" s="1"/>
      <c r="AG753" s="1"/>
    </row>
    <row r="754" spans="1:33" x14ac:dyDescent="0.2">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c r="AA754" s="1"/>
      <c r="AB754" s="1"/>
      <c r="AC754" s="1"/>
      <c r="AD754" s="1"/>
      <c r="AE754" s="1"/>
      <c r="AF754" s="1"/>
      <c r="AG754" s="1"/>
    </row>
    <row r="755" spans="1:33" x14ac:dyDescent="0.2">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c r="AA755" s="1"/>
      <c r="AB755" s="1"/>
      <c r="AC755" s="1"/>
      <c r="AD755" s="1"/>
      <c r="AE755" s="1"/>
      <c r="AF755" s="1"/>
      <c r="AG755" s="1"/>
    </row>
    <row r="756" spans="1:33" x14ac:dyDescent="0.2">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c r="AA756" s="1"/>
      <c r="AB756" s="1"/>
      <c r="AC756" s="1"/>
      <c r="AD756" s="1"/>
      <c r="AE756" s="1"/>
      <c r="AF756" s="1"/>
      <c r="AG756" s="1"/>
    </row>
    <row r="757" spans="1:33" x14ac:dyDescent="0.2">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c r="AA757" s="1"/>
      <c r="AB757" s="1"/>
      <c r="AC757" s="1"/>
      <c r="AD757" s="1"/>
      <c r="AE757" s="1"/>
      <c r="AF757" s="1"/>
      <c r="AG757" s="1"/>
    </row>
    <row r="758" spans="1:33" x14ac:dyDescent="0.2">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c r="AA758" s="1"/>
      <c r="AB758" s="1"/>
      <c r="AC758" s="1"/>
      <c r="AD758" s="1"/>
      <c r="AE758" s="1"/>
      <c r="AF758" s="1"/>
      <c r="AG758" s="1"/>
    </row>
    <row r="759" spans="1:33" x14ac:dyDescent="0.2">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c r="AA759" s="1"/>
      <c r="AB759" s="1"/>
      <c r="AC759" s="1"/>
      <c r="AD759" s="1"/>
      <c r="AE759" s="1"/>
      <c r="AF759" s="1"/>
      <c r="AG759" s="1"/>
    </row>
    <row r="760" spans="1:33" x14ac:dyDescent="0.2">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c r="AA760" s="1"/>
      <c r="AB760" s="1"/>
      <c r="AC760" s="1"/>
      <c r="AD760" s="1"/>
      <c r="AE760" s="1"/>
      <c r="AF760" s="1"/>
      <c r="AG760" s="1"/>
    </row>
    <row r="761" spans="1:33" x14ac:dyDescent="0.2">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c r="AA761" s="1"/>
      <c r="AB761" s="1"/>
      <c r="AC761" s="1"/>
      <c r="AD761" s="1"/>
      <c r="AE761" s="1"/>
      <c r="AF761" s="1"/>
      <c r="AG761" s="1"/>
    </row>
    <row r="762" spans="1:33" x14ac:dyDescent="0.2">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c r="AA762" s="1"/>
      <c r="AB762" s="1"/>
      <c r="AC762" s="1"/>
      <c r="AD762" s="1"/>
      <c r="AE762" s="1"/>
      <c r="AF762" s="1"/>
      <c r="AG762" s="1"/>
    </row>
    <row r="763" spans="1:33" x14ac:dyDescent="0.2">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c r="AA763" s="1"/>
      <c r="AB763" s="1"/>
      <c r="AC763" s="1"/>
      <c r="AD763" s="1"/>
      <c r="AE763" s="1"/>
      <c r="AF763" s="1"/>
      <c r="AG763" s="1"/>
    </row>
    <row r="764" spans="1:33" x14ac:dyDescent="0.2">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c r="AA764" s="1"/>
      <c r="AB764" s="1"/>
      <c r="AC764" s="1"/>
      <c r="AD764" s="1"/>
      <c r="AE764" s="1"/>
      <c r="AF764" s="1"/>
      <c r="AG764" s="1"/>
    </row>
    <row r="765" spans="1:33" x14ac:dyDescent="0.2">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c r="AA765" s="1"/>
      <c r="AB765" s="1"/>
      <c r="AC765" s="1"/>
      <c r="AD765" s="1"/>
      <c r="AE765" s="1"/>
      <c r="AF765" s="1"/>
      <c r="AG765" s="1"/>
    </row>
    <row r="766" spans="1:33" x14ac:dyDescent="0.2">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c r="AA766" s="1"/>
      <c r="AB766" s="1"/>
      <c r="AC766" s="1"/>
      <c r="AD766" s="1"/>
      <c r="AE766" s="1"/>
      <c r="AF766" s="1"/>
      <c r="AG766" s="1"/>
    </row>
    <row r="767" spans="1:33" x14ac:dyDescent="0.2">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c r="AA767" s="1"/>
      <c r="AB767" s="1"/>
      <c r="AC767" s="1"/>
      <c r="AD767" s="1"/>
      <c r="AE767" s="1"/>
      <c r="AF767" s="1"/>
      <c r="AG767" s="1"/>
    </row>
    <row r="768" spans="1:33" x14ac:dyDescent="0.2">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c r="AA768" s="1"/>
      <c r="AB768" s="1"/>
      <c r="AC768" s="1"/>
      <c r="AD768" s="1"/>
      <c r="AE768" s="1"/>
      <c r="AF768" s="1"/>
      <c r="AG768" s="1"/>
    </row>
    <row r="769" spans="1:33" x14ac:dyDescent="0.2">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c r="AA769" s="1"/>
      <c r="AB769" s="1"/>
      <c r="AC769" s="1"/>
      <c r="AD769" s="1"/>
      <c r="AE769" s="1"/>
      <c r="AF769" s="1"/>
      <c r="AG769" s="1"/>
    </row>
    <row r="770" spans="1:33" x14ac:dyDescent="0.2">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c r="AA770" s="1"/>
      <c r="AB770" s="1"/>
      <c r="AC770" s="1"/>
      <c r="AD770" s="1"/>
      <c r="AE770" s="1"/>
      <c r="AF770" s="1"/>
      <c r="AG770" s="1"/>
    </row>
    <row r="771" spans="1:33" x14ac:dyDescent="0.2">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c r="AA771" s="1"/>
      <c r="AB771" s="1"/>
      <c r="AC771" s="1"/>
      <c r="AD771" s="1"/>
      <c r="AE771" s="1"/>
      <c r="AF771" s="1"/>
      <c r="AG771" s="1"/>
    </row>
    <row r="772" spans="1:33" x14ac:dyDescent="0.2">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c r="AA772" s="1"/>
      <c r="AB772" s="1"/>
      <c r="AC772" s="1"/>
      <c r="AD772" s="1"/>
      <c r="AE772" s="1"/>
      <c r="AF772" s="1"/>
      <c r="AG772" s="1"/>
    </row>
    <row r="773" spans="1:33" x14ac:dyDescent="0.2">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c r="AA773" s="1"/>
      <c r="AB773" s="1"/>
      <c r="AC773" s="1"/>
      <c r="AD773" s="1"/>
      <c r="AE773" s="1"/>
      <c r="AF773" s="1"/>
      <c r="AG773" s="1"/>
    </row>
    <row r="774" spans="1:33" x14ac:dyDescent="0.2">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c r="AA774" s="1"/>
      <c r="AB774" s="1"/>
      <c r="AC774" s="1"/>
      <c r="AD774" s="1"/>
      <c r="AE774" s="1"/>
      <c r="AF774" s="1"/>
      <c r="AG774" s="1"/>
    </row>
    <row r="775" spans="1:33" x14ac:dyDescent="0.2">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c r="AA775" s="1"/>
      <c r="AB775" s="1"/>
      <c r="AC775" s="1"/>
      <c r="AD775" s="1"/>
      <c r="AE775" s="1"/>
      <c r="AF775" s="1"/>
      <c r="AG775" s="1"/>
    </row>
    <row r="776" spans="1:33" x14ac:dyDescent="0.2">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c r="AA776" s="1"/>
      <c r="AB776" s="1"/>
      <c r="AC776" s="1"/>
      <c r="AD776" s="1"/>
      <c r="AE776" s="1"/>
      <c r="AF776" s="1"/>
      <c r="AG776" s="1"/>
    </row>
    <row r="777" spans="1:33" x14ac:dyDescent="0.2">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c r="AA777" s="1"/>
      <c r="AB777" s="1"/>
      <c r="AC777" s="1"/>
      <c r="AD777" s="1"/>
      <c r="AE777" s="1"/>
      <c r="AF777" s="1"/>
      <c r="AG777" s="1"/>
    </row>
    <row r="778" spans="1:33" x14ac:dyDescent="0.2">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c r="AA778" s="1"/>
      <c r="AB778" s="1"/>
      <c r="AC778" s="1"/>
      <c r="AD778" s="1"/>
      <c r="AE778" s="1"/>
      <c r="AF778" s="1"/>
      <c r="AG778" s="1"/>
    </row>
    <row r="779" spans="1:33" x14ac:dyDescent="0.2">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c r="AA779" s="1"/>
      <c r="AB779" s="1"/>
      <c r="AC779" s="1"/>
      <c r="AD779" s="1"/>
      <c r="AE779" s="1"/>
      <c r="AF779" s="1"/>
      <c r="AG779" s="1"/>
    </row>
    <row r="780" spans="1:33" x14ac:dyDescent="0.2">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c r="AA780" s="1"/>
      <c r="AB780" s="1"/>
      <c r="AC780" s="1"/>
      <c r="AD780" s="1"/>
      <c r="AE780" s="1"/>
      <c r="AF780" s="1"/>
      <c r="AG780" s="1"/>
    </row>
    <row r="781" spans="1:33" x14ac:dyDescent="0.2">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c r="AA781" s="1"/>
      <c r="AB781" s="1"/>
      <c r="AC781" s="1"/>
      <c r="AD781" s="1"/>
      <c r="AE781" s="1"/>
      <c r="AF781" s="1"/>
      <c r="AG781" s="1"/>
    </row>
    <row r="782" spans="1:33" x14ac:dyDescent="0.2">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c r="AA782" s="1"/>
      <c r="AB782" s="1"/>
      <c r="AC782" s="1"/>
      <c r="AD782" s="1"/>
      <c r="AE782" s="1"/>
      <c r="AF782" s="1"/>
      <c r="AG782" s="1"/>
    </row>
    <row r="783" spans="1:33" x14ac:dyDescent="0.2">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c r="AA783" s="1"/>
      <c r="AB783" s="1"/>
      <c r="AC783" s="1"/>
      <c r="AD783" s="1"/>
      <c r="AE783" s="1"/>
      <c r="AF783" s="1"/>
      <c r="AG783" s="1"/>
    </row>
    <row r="784" spans="1:33" x14ac:dyDescent="0.2">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c r="AA784" s="1"/>
      <c r="AB784" s="1"/>
      <c r="AC784" s="1"/>
      <c r="AD784" s="1"/>
      <c r="AE784" s="1"/>
      <c r="AF784" s="1"/>
      <c r="AG784" s="1"/>
    </row>
    <row r="785" spans="1:33" x14ac:dyDescent="0.2">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c r="AA785" s="1"/>
      <c r="AB785" s="1"/>
      <c r="AC785" s="1"/>
      <c r="AD785" s="1"/>
      <c r="AE785" s="1"/>
      <c r="AF785" s="1"/>
      <c r="AG785" s="1"/>
    </row>
    <row r="786" spans="1:33" x14ac:dyDescent="0.2">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c r="AA786" s="1"/>
      <c r="AB786" s="1"/>
      <c r="AC786" s="1"/>
      <c r="AD786" s="1"/>
      <c r="AE786" s="1"/>
      <c r="AF786" s="1"/>
      <c r="AG786" s="1"/>
    </row>
    <row r="787" spans="1:33" x14ac:dyDescent="0.2">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c r="AA787" s="1"/>
      <c r="AB787" s="1"/>
      <c r="AC787" s="1"/>
      <c r="AD787" s="1"/>
      <c r="AE787" s="1"/>
      <c r="AF787" s="1"/>
      <c r="AG787" s="1"/>
    </row>
    <row r="788" spans="1:33" x14ac:dyDescent="0.2">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c r="AA788" s="1"/>
      <c r="AB788" s="1"/>
      <c r="AC788" s="1"/>
      <c r="AD788" s="1"/>
      <c r="AE788" s="1"/>
      <c r="AF788" s="1"/>
      <c r="AG788" s="1"/>
    </row>
    <row r="789" spans="1:33" x14ac:dyDescent="0.2">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c r="AA789" s="1"/>
      <c r="AB789" s="1"/>
      <c r="AC789" s="1"/>
      <c r="AD789" s="1"/>
      <c r="AE789" s="1"/>
      <c r="AF789" s="1"/>
      <c r="AG789" s="1"/>
    </row>
    <row r="790" spans="1:33" x14ac:dyDescent="0.2">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c r="AA790" s="1"/>
      <c r="AB790" s="1"/>
      <c r="AC790" s="1"/>
      <c r="AD790" s="1"/>
      <c r="AE790" s="1"/>
      <c r="AF790" s="1"/>
      <c r="AG790" s="1"/>
    </row>
    <row r="791" spans="1:33" x14ac:dyDescent="0.2">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c r="AA791" s="1"/>
      <c r="AB791" s="1"/>
      <c r="AC791" s="1"/>
      <c r="AD791" s="1"/>
      <c r="AE791" s="1"/>
      <c r="AF791" s="1"/>
      <c r="AG791" s="1"/>
    </row>
    <row r="792" spans="1:33" x14ac:dyDescent="0.2">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c r="AA792" s="1"/>
      <c r="AB792" s="1"/>
      <c r="AC792" s="1"/>
      <c r="AD792" s="1"/>
      <c r="AE792" s="1"/>
      <c r="AF792" s="1"/>
      <c r="AG792" s="1"/>
    </row>
    <row r="793" spans="1:33" x14ac:dyDescent="0.2">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c r="AA793" s="1"/>
      <c r="AB793" s="1"/>
      <c r="AC793" s="1"/>
      <c r="AD793" s="1"/>
      <c r="AE793" s="1"/>
      <c r="AF793" s="1"/>
      <c r="AG793" s="1"/>
    </row>
    <row r="794" spans="1:33" x14ac:dyDescent="0.2">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c r="AA794" s="1"/>
      <c r="AB794" s="1"/>
      <c r="AC794" s="1"/>
      <c r="AD794" s="1"/>
      <c r="AE794" s="1"/>
      <c r="AF794" s="1"/>
      <c r="AG794" s="1"/>
    </row>
    <row r="795" spans="1:33" x14ac:dyDescent="0.2">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c r="AA795" s="1"/>
      <c r="AB795" s="1"/>
      <c r="AC795" s="1"/>
      <c r="AD795" s="1"/>
      <c r="AE795" s="1"/>
      <c r="AF795" s="1"/>
      <c r="AG795" s="1"/>
    </row>
    <row r="796" spans="1:33" x14ac:dyDescent="0.2">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c r="AA796" s="1"/>
      <c r="AB796" s="1"/>
      <c r="AC796" s="1"/>
      <c r="AD796" s="1"/>
      <c r="AE796" s="1"/>
      <c r="AF796" s="1"/>
      <c r="AG796" s="1"/>
    </row>
    <row r="797" spans="1:33" x14ac:dyDescent="0.2">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c r="AA797" s="1"/>
      <c r="AB797" s="1"/>
      <c r="AC797" s="1"/>
      <c r="AD797" s="1"/>
      <c r="AE797" s="1"/>
      <c r="AF797" s="1"/>
      <c r="AG797" s="1"/>
    </row>
    <row r="798" spans="1:33" x14ac:dyDescent="0.2">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c r="AA798" s="1"/>
      <c r="AB798" s="1"/>
      <c r="AC798" s="1"/>
      <c r="AD798" s="1"/>
      <c r="AE798" s="1"/>
      <c r="AF798" s="1"/>
      <c r="AG798" s="1"/>
    </row>
    <row r="799" spans="1:33" x14ac:dyDescent="0.2">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c r="AA799" s="1"/>
      <c r="AB799" s="1"/>
      <c r="AC799" s="1"/>
      <c r="AD799" s="1"/>
      <c r="AE799" s="1"/>
      <c r="AF799" s="1"/>
      <c r="AG799" s="1"/>
    </row>
    <row r="800" spans="1:33" x14ac:dyDescent="0.2">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c r="AA800" s="1"/>
      <c r="AB800" s="1"/>
      <c r="AC800" s="1"/>
      <c r="AD800" s="1"/>
      <c r="AE800" s="1"/>
      <c r="AF800" s="1"/>
      <c r="AG800" s="1"/>
    </row>
    <row r="801" spans="1:33" x14ac:dyDescent="0.2">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c r="AA801" s="1"/>
      <c r="AB801" s="1"/>
      <c r="AC801" s="1"/>
      <c r="AD801" s="1"/>
      <c r="AE801" s="1"/>
      <c r="AF801" s="1"/>
      <c r="AG801" s="1"/>
    </row>
    <row r="802" spans="1:33" x14ac:dyDescent="0.2">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c r="AA802" s="1"/>
      <c r="AB802" s="1"/>
      <c r="AC802" s="1"/>
      <c r="AD802" s="1"/>
      <c r="AE802" s="1"/>
      <c r="AF802" s="1"/>
      <c r="AG802" s="1"/>
    </row>
    <row r="803" spans="1:33" x14ac:dyDescent="0.2">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c r="AA803" s="1"/>
      <c r="AB803" s="1"/>
      <c r="AC803" s="1"/>
      <c r="AD803" s="1"/>
      <c r="AE803" s="1"/>
      <c r="AF803" s="1"/>
      <c r="AG803" s="1"/>
    </row>
    <row r="804" spans="1:33" x14ac:dyDescent="0.2">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c r="AA804" s="1"/>
      <c r="AB804" s="1"/>
      <c r="AC804" s="1"/>
      <c r="AD804" s="1"/>
      <c r="AE804" s="1"/>
      <c r="AF804" s="1"/>
      <c r="AG804" s="1"/>
    </row>
    <row r="805" spans="1:33" x14ac:dyDescent="0.2">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c r="AA805" s="1"/>
      <c r="AB805" s="1"/>
      <c r="AC805" s="1"/>
      <c r="AD805" s="1"/>
      <c r="AE805" s="1"/>
      <c r="AF805" s="1"/>
      <c r="AG805" s="1"/>
    </row>
    <row r="806" spans="1:33" x14ac:dyDescent="0.2">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c r="AA806" s="1"/>
      <c r="AB806" s="1"/>
      <c r="AC806" s="1"/>
      <c r="AD806" s="1"/>
      <c r="AE806" s="1"/>
      <c r="AF806" s="1"/>
      <c r="AG806" s="1"/>
    </row>
    <row r="807" spans="1:33" x14ac:dyDescent="0.2">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c r="AA807" s="1"/>
      <c r="AB807" s="1"/>
      <c r="AC807" s="1"/>
      <c r="AD807" s="1"/>
      <c r="AE807" s="1"/>
      <c r="AF807" s="1"/>
      <c r="AG807" s="1"/>
    </row>
    <row r="808" spans="1:33" x14ac:dyDescent="0.2">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c r="AA808" s="1"/>
      <c r="AB808" s="1"/>
      <c r="AC808" s="1"/>
      <c r="AD808" s="1"/>
      <c r="AE808" s="1"/>
      <c r="AF808" s="1"/>
      <c r="AG808" s="1"/>
    </row>
    <row r="809" spans="1:33" x14ac:dyDescent="0.2">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c r="AA809" s="1"/>
      <c r="AB809" s="1"/>
      <c r="AC809" s="1"/>
      <c r="AD809" s="1"/>
      <c r="AE809" s="1"/>
      <c r="AF809" s="1"/>
      <c r="AG809" s="1"/>
    </row>
    <row r="810" spans="1:33" x14ac:dyDescent="0.2">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c r="AA810" s="1"/>
      <c r="AB810" s="1"/>
      <c r="AC810" s="1"/>
      <c r="AD810" s="1"/>
      <c r="AE810" s="1"/>
      <c r="AF810" s="1"/>
      <c r="AG810" s="1"/>
    </row>
    <row r="811" spans="1:33" x14ac:dyDescent="0.2">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c r="AA811" s="1"/>
      <c r="AB811" s="1"/>
      <c r="AC811" s="1"/>
      <c r="AD811" s="1"/>
      <c r="AE811" s="1"/>
      <c r="AF811" s="1"/>
      <c r="AG811" s="1"/>
    </row>
    <row r="812" spans="1:33" x14ac:dyDescent="0.2">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c r="AA812" s="1"/>
      <c r="AB812" s="1"/>
      <c r="AC812" s="1"/>
      <c r="AD812" s="1"/>
      <c r="AE812" s="1"/>
      <c r="AF812" s="1"/>
      <c r="AG812" s="1"/>
    </row>
    <row r="813" spans="1:33" x14ac:dyDescent="0.2">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c r="AA813" s="1"/>
      <c r="AB813" s="1"/>
      <c r="AC813" s="1"/>
      <c r="AD813" s="1"/>
      <c r="AE813" s="1"/>
      <c r="AF813" s="1"/>
      <c r="AG813" s="1"/>
    </row>
    <row r="814" spans="1:33" x14ac:dyDescent="0.2">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c r="AA814" s="1"/>
      <c r="AB814" s="1"/>
      <c r="AC814" s="1"/>
      <c r="AD814" s="1"/>
      <c r="AE814" s="1"/>
      <c r="AF814" s="1"/>
      <c r="AG814" s="1"/>
    </row>
    <row r="815" spans="1:33" x14ac:dyDescent="0.2">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c r="AA815" s="1"/>
      <c r="AB815" s="1"/>
      <c r="AC815" s="1"/>
      <c r="AD815" s="1"/>
      <c r="AE815" s="1"/>
      <c r="AF815" s="1"/>
      <c r="AG815" s="1"/>
    </row>
    <row r="816" spans="1:33" x14ac:dyDescent="0.2">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c r="AA816" s="1"/>
      <c r="AB816" s="1"/>
      <c r="AC816" s="1"/>
      <c r="AD816" s="1"/>
      <c r="AE816" s="1"/>
      <c r="AF816" s="1"/>
      <c r="AG816" s="1"/>
    </row>
    <row r="817" spans="1:33" x14ac:dyDescent="0.2">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c r="AA817" s="1"/>
      <c r="AB817" s="1"/>
      <c r="AC817" s="1"/>
      <c r="AD817" s="1"/>
      <c r="AE817" s="1"/>
      <c r="AF817" s="1"/>
      <c r="AG817" s="1"/>
    </row>
    <row r="818" spans="1:33" x14ac:dyDescent="0.2">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c r="AA818" s="1"/>
      <c r="AB818" s="1"/>
      <c r="AC818" s="1"/>
      <c r="AD818" s="1"/>
      <c r="AE818" s="1"/>
      <c r="AF818" s="1"/>
      <c r="AG818" s="1"/>
    </row>
    <row r="819" spans="1:33" x14ac:dyDescent="0.2">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c r="AA819" s="1"/>
      <c r="AB819" s="1"/>
      <c r="AC819" s="1"/>
      <c r="AD819" s="1"/>
      <c r="AE819" s="1"/>
      <c r="AF819" s="1"/>
      <c r="AG819" s="1"/>
    </row>
    <row r="820" spans="1:33" x14ac:dyDescent="0.2">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c r="AA820" s="1"/>
      <c r="AB820" s="1"/>
      <c r="AC820" s="1"/>
      <c r="AD820" s="1"/>
      <c r="AE820" s="1"/>
      <c r="AF820" s="1"/>
      <c r="AG820" s="1"/>
    </row>
    <row r="821" spans="1:33" x14ac:dyDescent="0.2">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c r="AA821" s="1"/>
      <c r="AB821" s="1"/>
      <c r="AC821" s="1"/>
      <c r="AD821" s="1"/>
      <c r="AE821" s="1"/>
      <c r="AF821" s="1"/>
      <c r="AG821" s="1"/>
    </row>
    <row r="822" spans="1:33" x14ac:dyDescent="0.2">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c r="AA822" s="1"/>
      <c r="AB822" s="1"/>
      <c r="AC822" s="1"/>
      <c r="AD822" s="1"/>
      <c r="AE822" s="1"/>
      <c r="AF822" s="1"/>
      <c r="AG822" s="1"/>
    </row>
    <row r="823" spans="1:33" x14ac:dyDescent="0.2">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c r="AA823" s="1"/>
      <c r="AB823" s="1"/>
      <c r="AC823" s="1"/>
      <c r="AD823" s="1"/>
      <c r="AE823" s="1"/>
      <c r="AF823" s="1"/>
      <c r="AG823" s="1"/>
    </row>
    <row r="824" spans="1:33" x14ac:dyDescent="0.2">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c r="AA824" s="1"/>
      <c r="AB824" s="1"/>
      <c r="AC824" s="1"/>
      <c r="AD824" s="1"/>
      <c r="AE824" s="1"/>
      <c r="AF824" s="1"/>
      <c r="AG824" s="1"/>
    </row>
    <row r="825" spans="1:33" x14ac:dyDescent="0.2">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c r="AA825" s="1"/>
      <c r="AB825" s="1"/>
      <c r="AC825" s="1"/>
      <c r="AD825" s="1"/>
      <c r="AE825" s="1"/>
      <c r="AF825" s="1"/>
      <c r="AG825" s="1"/>
    </row>
    <row r="826" spans="1:33" x14ac:dyDescent="0.2">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c r="AA826" s="1"/>
      <c r="AB826" s="1"/>
      <c r="AC826" s="1"/>
      <c r="AD826" s="1"/>
      <c r="AE826" s="1"/>
      <c r="AF826" s="1"/>
      <c r="AG826" s="1"/>
    </row>
    <row r="827" spans="1:33" x14ac:dyDescent="0.2">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c r="AA827" s="1"/>
      <c r="AB827" s="1"/>
      <c r="AC827" s="1"/>
      <c r="AD827" s="1"/>
      <c r="AE827" s="1"/>
      <c r="AF827" s="1"/>
      <c r="AG827" s="1"/>
    </row>
    <row r="828" spans="1:33" x14ac:dyDescent="0.2">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c r="AA828" s="1"/>
      <c r="AB828" s="1"/>
      <c r="AC828" s="1"/>
      <c r="AD828" s="1"/>
      <c r="AE828" s="1"/>
      <c r="AF828" s="1"/>
      <c r="AG828" s="1"/>
    </row>
    <row r="829" spans="1:33" x14ac:dyDescent="0.2">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c r="AA829" s="1"/>
      <c r="AB829" s="1"/>
      <c r="AC829" s="1"/>
      <c r="AD829" s="1"/>
      <c r="AE829" s="1"/>
      <c r="AF829" s="1"/>
      <c r="AG829" s="1"/>
    </row>
    <row r="830" spans="1:33" x14ac:dyDescent="0.2">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c r="AA830" s="1"/>
      <c r="AB830" s="1"/>
      <c r="AC830" s="1"/>
      <c r="AD830" s="1"/>
      <c r="AE830" s="1"/>
      <c r="AF830" s="1"/>
      <c r="AG830" s="1"/>
    </row>
    <row r="831" spans="1:33" x14ac:dyDescent="0.2">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c r="AA831" s="1"/>
      <c r="AB831" s="1"/>
      <c r="AC831" s="1"/>
      <c r="AD831" s="1"/>
      <c r="AE831" s="1"/>
      <c r="AF831" s="1"/>
      <c r="AG831" s="1"/>
    </row>
    <row r="832" spans="1:33" x14ac:dyDescent="0.2">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c r="AA832" s="1"/>
      <c r="AB832" s="1"/>
      <c r="AC832" s="1"/>
      <c r="AD832" s="1"/>
      <c r="AE832" s="1"/>
      <c r="AF832" s="1"/>
      <c r="AG832" s="1"/>
    </row>
    <row r="833" spans="1:33" x14ac:dyDescent="0.2">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c r="AA833" s="1"/>
      <c r="AB833" s="1"/>
      <c r="AC833" s="1"/>
      <c r="AD833" s="1"/>
      <c r="AE833" s="1"/>
      <c r="AF833" s="1"/>
      <c r="AG833" s="1"/>
    </row>
    <row r="834" spans="1:33" x14ac:dyDescent="0.2">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c r="AA834" s="1"/>
      <c r="AB834" s="1"/>
      <c r="AC834" s="1"/>
      <c r="AD834" s="1"/>
      <c r="AE834" s="1"/>
      <c r="AF834" s="1"/>
      <c r="AG834" s="1"/>
    </row>
    <row r="835" spans="1:33" x14ac:dyDescent="0.2">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c r="AA835" s="1"/>
      <c r="AB835" s="1"/>
      <c r="AC835" s="1"/>
      <c r="AD835" s="1"/>
      <c r="AE835" s="1"/>
      <c r="AF835" s="1"/>
      <c r="AG835" s="1"/>
    </row>
    <row r="836" spans="1:33" x14ac:dyDescent="0.2">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c r="AA836" s="1"/>
      <c r="AB836" s="1"/>
      <c r="AC836" s="1"/>
      <c r="AD836" s="1"/>
      <c r="AE836" s="1"/>
      <c r="AF836" s="1"/>
      <c r="AG836" s="1"/>
    </row>
    <row r="837" spans="1:33" x14ac:dyDescent="0.2">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c r="AA837" s="1"/>
      <c r="AB837" s="1"/>
      <c r="AC837" s="1"/>
      <c r="AD837" s="1"/>
      <c r="AE837" s="1"/>
      <c r="AF837" s="1"/>
      <c r="AG837" s="1"/>
    </row>
    <row r="838" spans="1:33" x14ac:dyDescent="0.2">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c r="AA838" s="1"/>
      <c r="AB838" s="1"/>
      <c r="AC838" s="1"/>
      <c r="AD838" s="1"/>
      <c r="AE838" s="1"/>
      <c r="AF838" s="1"/>
      <c r="AG838" s="1"/>
    </row>
    <row r="839" spans="1:33" x14ac:dyDescent="0.2">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c r="AA839" s="1"/>
      <c r="AB839" s="1"/>
      <c r="AC839" s="1"/>
      <c r="AD839" s="1"/>
      <c r="AE839" s="1"/>
      <c r="AF839" s="1"/>
      <c r="AG839" s="1"/>
    </row>
    <row r="840" spans="1:33" x14ac:dyDescent="0.2">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c r="AA840" s="1"/>
      <c r="AB840" s="1"/>
      <c r="AC840" s="1"/>
      <c r="AD840" s="1"/>
      <c r="AE840" s="1"/>
      <c r="AF840" s="1"/>
      <c r="AG840" s="1"/>
    </row>
    <row r="841" spans="1:33" x14ac:dyDescent="0.2">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c r="AA841" s="1"/>
      <c r="AB841" s="1"/>
      <c r="AC841" s="1"/>
      <c r="AD841" s="1"/>
      <c r="AE841" s="1"/>
      <c r="AF841" s="1"/>
      <c r="AG841" s="1"/>
    </row>
    <row r="842" spans="1:33" x14ac:dyDescent="0.2">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c r="AA842" s="1"/>
      <c r="AB842" s="1"/>
      <c r="AC842" s="1"/>
      <c r="AD842" s="1"/>
      <c r="AE842" s="1"/>
      <c r="AF842" s="1"/>
      <c r="AG842" s="1"/>
    </row>
    <row r="843" spans="1:33" x14ac:dyDescent="0.2">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c r="AA843" s="1"/>
      <c r="AB843" s="1"/>
      <c r="AC843" s="1"/>
      <c r="AD843" s="1"/>
      <c r="AE843" s="1"/>
      <c r="AF843" s="1"/>
      <c r="AG843" s="1"/>
    </row>
    <row r="844" spans="1:33" x14ac:dyDescent="0.2">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c r="AA844" s="1"/>
      <c r="AB844" s="1"/>
      <c r="AC844" s="1"/>
      <c r="AD844" s="1"/>
      <c r="AE844" s="1"/>
      <c r="AF844" s="1"/>
      <c r="AG844" s="1"/>
    </row>
    <row r="845" spans="1:33" x14ac:dyDescent="0.2">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c r="AA845" s="1"/>
      <c r="AB845" s="1"/>
      <c r="AC845" s="1"/>
      <c r="AD845" s="1"/>
      <c r="AE845" s="1"/>
      <c r="AF845" s="1"/>
      <c r="AG845" s="1"/>
    </row>
    <row r="846" spans="1:33" x14ac:dyDescent="0.2">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c r="AA846" s="1"/>
      <c r="AB846" s="1"/>
      <c r="AC846" s="1"/>
      <c r="AD846" s="1"/>
      <c r="AE846" s="1"/>
      <c r="AF846" s="1"/>
      <c r="AG846" s="1"/>
    </row>
    <row r="847" spans="1:33" x14ac:dyDescent="0.2">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c r="AA847" s="1"/>
      <c r="AB847" s="1"/>
      <c r="AC847" s="1"/>
      <c r="AD847" s="1"/>
      <c r="AE847" s="1"/>
      <c r="AF847" s="1"/>
      <c r="AG847" s="1"/>
    </row>
    <row r="848" spans="1:33" x14ac:dyDescent="0.2">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c r="AA848" s="1"/>
      <c r="AB848" s="1"/>
      <c r="AC848" s="1"/>
      <c r="AD848" s="1"/>
      <c r="AE848" s="1"/>
      <c r="AF848" s="1"/>
      <c r="AG848" s="1"/>
    </row>
    <row r="849" spans="1:33" x14ac:dyDescent="0.2">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c r="AA849" s="1"/>
      <c r="AB849" s="1"/>
      <c r="AC849" s="1"/>
      <c r="AD849" s="1"/>
      <c r="AE849" s="1"/>
      <c r="AF849" s="1"/>
      <c r="AG849" s="1"/>
    </row>
    <row r="850" spans="1:33" x14ac:dyDescent="0.2">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c r="AA850" s="1"/>
      <c r="AB850" s="1"/>
      <c r="AC850" s="1"/>
      <c r="AD850" s="1"/>
      <c r="AE850" s="1"/>
      <c r="AF850" s="1"/>
      <c r="AG850" s="1"/>
    </row>
    <row r="851" spans="1:33" x14ac:dyDescent="0.2">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c r="AA851" s="1"/>
      <c r="AB851" s="1"/>
      <c r="AC851" s="1"/>
      <c r="AD851" s="1"/>
      <c r="AE851" s="1"/>
      <c r="AF851" s="1"/>
      <c r="AG851" s="1"/>
    </row>
    <row r="852" spans="1:33" x14ac:dyDescent="0.2">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c r="AA852" s="1"/>
      <c r="AB852" s="1"/>
      <c r="AC852" s="1"/>
      <c r="AD852" s="1"/>
      <c r="AE852" s="1"/>
      <c r="AF852" s="1"/>
      <c r="AG852" s="1"/>
    </row>
    <row r="853" spans="1:33" x14ac:dyDescent="0.2">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c r="AA853" s="1"/>
      <c r="AB853" s="1"/>
      <c r="AC853" s="1"/>
      <c r="AD853" s="1"/>
      <c r="AE853" s="1"/>
      <c r="AF853" s="1"/>
      <c r="AG853" s="1"/>
    </row>
    <row r="854" spans="1:33" x14ac:dyDescent="0.2">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c r="AA854" s="1"/>
      <c r="AB854" s="1"/>
      <c r="AC854" s="1"/>
      <c r="AD854" s="1"/>
      <c r="AE854" s="1"/>
      <c r="AF854" s="1"/>
      <c r="AG854" s="1"/>
    </row>
    <row r="855" spans="1:33" x14ac:dyDescent="0.2">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c r="AA855" s="1"/>
      <c r="AB855" s="1"/>
      <c r="AC855" s="1"/>
      <c r="AD855" s="1"/>
      <c r="AE855" s="1"/>
      <c r="AF855" s="1"/>
      <c r="AG855" s="1"/>
    </row>
    <row r="856" spans="1:33" x14ac:dyDescent="0.2">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c r="AA856" s="1"/>
      <c r="AB856" s="1"/>
      <c r="AC856" s="1"/>
      <c r="AD856" s="1"/>
      <c r="AE856" s="1"/>
      <c r="AF856" s="1"/>
      <c r="AG856" s="1"/>
    </row>
    <row r="857" spans="1:33" x14ac:dyDescent="0.2">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c r="AA857" s="1"/>
      <c r="AB857" s="1"/>
      <c r="AC857" s="1"/>
      <c r="AD857" s="1"/>
      <c r="AE857" s="1"/>
      <c r="AF857" s="1"/>
      <c r="AG857" s="1"/>
    </row>
    <row r="858" spans="1:33" x14ac:dyDescent="0.2">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c r="AA858" s="1"/>
      <c r="AB858" s="1"/>
      <c r="AC858" s="1"/>
      <c r="AD858" s="1"/>
      <c r="AE858" s="1"/>
      <c r="AF858" s="1"/>
      <c r="AG858" s="1"/>
    </row>
    <row r="859" spans="1:33" x14ac:dyDescent="0.2">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c r="AA859" s="1"/>
      <c r="AB859" s="1"/>
      <c r="AC859" s="1"/>
      <c r="AD859" s="1"/>
      <c r="AE859" s="1"/>
      <c r="AF859" s="1"/>
      <c r="AG859" s="1"/>
    </row>
    <row r="860" spans="1:33" x14ac:dyDescent="0.2">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c r="AA860" s="1"/>
      <c r="AB860" s="1"/>
      <c r="AC860" s="1"/>
      <c r="AD860" s="1"/>
      <c r="AE860" s="1"/>
      <c r="AF860" s="1"/>
      <c r="AG860" s="1"/>
    </row>
    <row r="861" spans="1:33" x14ac:dyDescent="0.2">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c r="AA861" s="1"/>
      <c r="AB861" s="1"/>
      <c r="AC861" s="1"/>
      <c r="AD861" s="1"/>
      <c r="AE861" s="1"/>
      <c r="AF861" s="1"/>
      <c r="AG861" s="1"/>
    </row>
    <row r="862" spans="1:33" x14ac:dyDescent="0.2">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c r="AA862" s="1"/>
      <c r="AB862" s="1"/>
      <c r="AC862" s="1"/>
      <c r="AD862" s="1"/>
      <c r="AE862" s="1"/>
      <c r="AF862" s="1"/>
      <c r="AG862" s="1"/>
    </row>
    <row r="863" spans="1:33" x14ac:dyDescent="0.2">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c r="AA863" s="1"/>
      <c r="AB863" s="1"/>
      <c r="AC863" s="1"/>
      <c r="AD863" s="1"/>
      <c r="AE863" s="1"/>
      <c r="AF863" s="1"/>
      <c r="AG863" s="1"/>
    </row>
    <row r="864" spans="1:33" x14ac:dyDescent="0.2">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c r="AA864" s="1"/>
      <c r="AB864" s="1"/>
      <c r="AC864" s="1"/>
      <c r="AD864" s="1"/>
      <c r="AE864" s="1"/>
      <c r="AF864" s="1"/>
      <c r="AG864" s="1"/>
    </row>
    <row r="865" spans="1:33" x14ac:dyDescent="0.2">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c r="AA865" s="1"/>
      <c r="AB865" s="1"/>
      <c r="AC865" s="1"/>
      <c r="AD865" s="1"/>
      <c r="AE865" s="1"/>
      <c r="AF865" s="1"/>
      <c r="AG865" s="1"/>
    </row>
    <row r="866" spans="1:33" x14ac:dyDescent="0.2">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c r="AA866" s="1"/>
      <c r="AB866" s="1"/>
      <c r="AC866" s="1"/>
      <c r="AD866" s="1"/>
      <c r="AE866" s="1"/>
      <c r="AF866" s="1"/>
      <c r="AG866" s="1"/>
    </row>
    <row r="867" spans="1:33" x14ac:dyDescent="0.2">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c r="AA867" s="1"/>
      <c r="AB867" s="1"/>
      <c r="AC867" s="1"/>
      <c r="AD867" s="1"/>
      <c r="AE867" s="1"/>
      <c r="AF867" s="1"/>
      <c r="AG867" s="1"/>
    </row>
    <row r="868" spans="1:33" x14ac:dyDescent="0.2">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c r="AA868" s="1"/>
      <c r="AB868" s="1"/>
      <c r="AC868" s="1"/>
      <c r="AD868" s="1"/>
      <c r="AE868" s="1"/>
      <c r="AF868" s="1"/>
      <c r="AG868" s="1"/>
    </row>
    <row r="869" spans="1:33" x14ac:dyDescent="0.2">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c r="AA869" s="1"/>
      <c r="AB869" s="1"/>
      <c r="AC869" s="1"/>
      <c r="AD869" s="1"/>
      <c r="AE869" s="1"/>
      <c r="AF869" s="1"/>
      <c r="AG869" s="1"/>
    </row>
    <row r="870" spans="1:33" x14ac:dyDescent="0.2">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c r="AA870" s="1"/>
      <c r="AB870" s="1"/>
      <c r="AC870" s="1"/>
      <c r="AD870" s="1"/>
      <c r="AE870" s="1"/>
      <c r="AF870" s="1"/>
      <c r="AG870" s="1"/>
    </row>
    <row r="871" spans="1:33" x14ac:dyDescent="0.2">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c r="AA871" s="1"/>
      <c r="AB871" s="1"/>
      <c r="AC871" s="1"/>
      <c r="AD871" s="1"/>
      <c r="AE871" s="1"/>
      <c r="AF871" s="1"/>
      <c r="AG871" s="1"/>
    </row>
    <row r="872" spans="1:33" x14ac:dyDescent="0.2">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c r="AA872" s="1"/>
      <c r="AB872" s="1"/>
      <c r="AC872" s="1"/>
      <c r="AD872" s="1"/>
      <c r="AE872" s="1"/>
      <c r="AF872" s="1"/>
      <c r="AG872" s="1"/>
    </row>
    <row r="873" spans="1:33" x14ac:dyDescent="0.2">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c r="AA873" s="1"/>
      <c r="AB873" s="1"/>
      <c r="AC873" s="1"/>
      <c r="AD873" s="1"/>
      <c r="AE873" s="1"/>
      <c r="AF873" s="1"/>
      <c r="AG873" s="1"/>
    </row>
    <row r="874" spans="1:33" x14ac:dyDescent="0.2">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c r="AA874" s="1"/>
      <c r="AB874" s="1"/>
      <c r="AC874" s="1"/>
      <c r="AD874" s="1"/>
      <c r="AE874" s="1"/>
      <c r="AF874" s="1"/>
      <c r="AG874" s="1"/>
    </row>
    <row r="875" spans="1:33" x14ac:dyDescent="0.2">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c r="AA875" s="1"/>
      <c r="AB875" s="1"/>
      <c r="AC875" s="1"/>
      <c r="AD875" s="1"/>
      <c r="AE875" s="1"/>
      <c r="AF875" s="1"/>
      <c r="AG875" s="1"/>
    </row>
    <row r="876" spans="1:33" x14ac:dyDescent="0.2">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c r="AA876" s="1"/>
      <c r="AB876" s="1"/>
      <c r="AC876" s="1"/>
      <c r="AD876" s="1"/>
      <c r="AE876" s="1"/>
      <c r="AF876" s="1"/>
      <c r="AG876" s="1"/>
    </row>
    <row r="877" spans="1:33" x14ac:dyDescent="0.2">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c r="AA877" s="1"/>
      <c r="AB877" s="1"/>
      <c r="AC877" s="1"/>
      <c r="AD877" s="1"/>
      <c r="AE877" s="1"/>
      <c r="AF877" s="1"/>
      <c r="AG877" s="1"/>
    </row>
    <row r="878" spans="1:33" x14ac:dyDescent="0.2">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c r="AA878" s="1"/>
      <c r="AB878" s="1"/>
      <c r="AC878" s="1"/>
      <c r="AD878" s="1"/>
      <c r="AE878" s="1"/>
      <c r="AF878" s="1"/>
      <c r="AG878" s="1"/>
    </row>
    <row r="879" spans="1:33" x14ac:dyDescent="0.2">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c r="AA879" s="1"/>
      <c r="AB879" s="1"/>
      <c r="AC879" s="1"/>
      <c r="AD879" s="1"/>
      <c r="AE879" s="1"/>
      <c r="AF879" s="1"/>
      <c r="AG879" s="1"/>
    </row>
    <row r="880" spans="1:33" x14ac:dyDescent="0.2">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c r="AA880" s="1"/>
      <c r="AB880" s="1"/>
      <c r="AC880" s="1"/>
      <c r="AD880" s="1"/>
      <c r="AE880" s="1"/>
      <c r="AF880" s="1"/>
      <c r="AG880" s="1"/>
    </row>
    <row r="881" spans="1:33" x14ac:dyDescent="0.2">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c r="AA881" s="1"/>
      <c r="AB881" s="1"/>
      <c r="AC881" s="1"/>
      <c r="AD881" s="1"/>
      <c r="AE881" s="1"/>
      <c r="AF881" s="1"/>
      <c r="AG881" s="1"/>
    </row>
    <row r="882" spans="1:33" x14ac:dyDescent="0.2">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c r="AA882" s="1"/>
      <c r="AB882" s="1"/>
      <c r="AC882" s="1"/>
      <c r="AD882" s="1"/>
      <c r="AE882" s="1"/>
      <c r="AF882" s="1"/>
      <c r="AG882" s="1"/>
    </row>
    <row r="883" spans="1:33" x14ac:dyDescent="0.2">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c r="AA883" s="1"/>
      <c r="AB883" s="1"/>
      <c r="AC883" s="1"/>
      <c r="AD883" s="1"/>
      <c r="AE883" s="1"/>
      <c r="AF883" s="1"/>
      <c r="AG883" s="1"/>
    </row>
    <row r="884" spans="1:33" x14ac:dyDescent="0.2">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c r="AA884" s="1"/>
      <c r="AB884" s="1"/>
      <c r="AC884" s="1"/>
      <c r="AD884" s="1"/>
      <c r="AE884" s="1"/>
      <c r="AF884" s="1"/>
      <c r="AG884" s="1"/>
    </row>
    <row r="885" spans="1:33" x14ac:dyDescent="0.2">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c r="AA885" s="1"/>
      <c r="AB885" s="1"/>
      <c r="AC885" s="1"/>
      <c r="AD885" s="1"/>
      <c r="AE885" s="1"/>
      <c r="AF885" s="1"/>
      <c r="AG885" s="1"/>
    </row>
    <row r="886" spans="1:33" x14ac:dyDescent="0.2">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c r="AA886" s="1"/>
      <c r="AB886" s="1"/>
      <c r="AC886" s="1"/>
      <c r="AD886" s="1"/>
      <c r="AE886" s="1"/>
      <c r="AF886" s="1"/>
      <c r="AG886" s="1"/>
    </row>
    <row r="887" spans="1:33" x14ac:dyDescent="0.2">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c r="AA887" s="1"/>
      <c r="AB887" s="1"/>
      <c r="AC887" s="1"/>
      <c r="AD887" s="1"/>
      <c r="AE887" s="1"/>
      <c r="AF887" s="1"/>
      <c r="AG887" s="1"/>
    </row>
    <row r="888" spans="1:33" x14ac:dyDescent="0.2">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c r="AA888" s="1"/>
      <c r="AB888" s="1"/>
      <c r="AC888" s="1"/>
      <c r="AD888" s="1"/>
      <c r="AE888" s="1"/>
      <c r="AF888" s="1"/>
      <c r="AG888" s="1"/>
    </row>
    <row r="889" spans="1:33" x14ac:dyDescent="0.2">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c r="AA889" s="1"/>
      <c r="AB889" s="1"/>
      <c r="AC889" s="1"/>
      <c r="AD889" s="1"/>
      <c r="AE889" s="1"/>
      <c r="AF889" s="1"/>
      <c r="AG889" s="1"/>
    </row>
    <row r="890" spans="1:33" x14ac:dyDescent="0.2">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c r="AA890" s="1"/>
      <c r="AB890" s="1"/>
      <c r="AC890" s="1"/>
      <c r="AD890" s="1"/>
      <c r="AE890" s="1"/>
      <c r="AF890" s="1"/>
      <c r="AG890" s="1"/>
    </row>
    <row r="891" spans="1:33" x14ac:dyDescent="0.2">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c r="AA891" s="1"/>
      <c r="AB891" s="1"/>
      <c r="AC891" s="1"/>
      <c r="AD891" s="1"/>
      <c r="AE891" s="1"/>
      <c r="AF891" s="1"/>
      <c r="AG891" s="1"/>
    </row>
    <row r="892" spans="1:33" x14ac:dyDescent="0.2">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c r="AA892" s="1"/>
      <c r="AB892" s="1"/>
      <c r="AC892" s="1"/>
      <c r="AD892" s="1"/>
      <c r="AE892" s="1"/>
      <c r="AF892" s="1"/>
      <c r="AG892" s="1"/>
    </row>
    <row r="893" spans="1:33" x14ac:dyDescent="0.2">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c r="AA893" s="1"/>
      <c r="AB893" s="1"/>
      <c r="AC893" s="1"/>
      <c r="AD893" s="1"/>
      <c r="AE893" s="1"/>
      <c r="AF893" s="1"/>
      <c r="AG893" s="1"/>
    </row>
    <row r="894" spans="1:33" x14ac:dyDescent="0.2">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c r="AA894" s="1"/>
      <c r="AB894" s="1"/>
      <c r="AC894" s="1"/>
      <c r="AD894" s="1"/>
      <c r="AE894" s="1"/>
      <c r="AF894" s="1"/>
      <c r="AG894" s="1"/>
    </row>
    <row r="895" spans="1:33" x14ac:dyDescent="0.2">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c r="AA895" s="1"/>
      <c r="AB895" s="1"/>
      <c r="AC895" s="1"/>
      <c r="AD895" s="1"/>
      <c r="AE895" s="1"/>
      <c r="AF895" s="1"/>
      <c r="AG895" s="1"/>
    </row>
    <row r="896" spans="1:33" x14ac:dyDescent="0.2">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c r="AA896" s="1"/>
      <c r="AB896" s="1"/>
      <c r="AC896" s="1"/>
      <c r="AD896" s="1"/>
      <c r="AE896" s="1"/>
      <c r="AF896" s="1"/>
      <c r="AG896" s="1"/>
    </row>
    <row r="897" spans="1:33" x14ac:dyDescent="0.2">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c r="AA897" s="1"/>
      <c r="AB897" s="1"/>
      <c r="AC897" s="1"/>
      <c r="AD897" s="1"/>
      <c r="AE897" s="1"/>
      <c r="AF897" s="1"/>
      <c r="AG897" s="1"/>
    </row>
    <row r="898" spans="1:33" x14ac:dyDescent="0.2">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c r="AA898" s="1"/>
      <c r="AB898" s="1"/>
      <c r="AC898" s="1"/>
      <c r="AD898" s="1"/>
      <c r="AE898" s="1"/>
      <c r="AF898" s="1"/>
      <c r="AG898" s="1"/>
    </row>
    <row r="899" spans="1:33" x14ac:dyDescent="0.2">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c r="AA899" s="1"/>
      <c r="AB899" s="1"/>
      <c r="AC899" s="1"/>
      <c r="AD899" s="1"/>
      <c r="AE899" s="1"/>
      <c r="AF899" s="1"/>
      <c r="AG899" s="1"/>
    </row>
    <row r="900" spans="1:33" x14ac:dyDescent="0.2">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c r="AA900" s="1"/>
      <c r="AB900" s="1"/>
      <c r="AC900" s="1"/>
      <c r="AD900" s="1"/>
      <c r="AE900" s="1"/>
      <c r="AF900" s="1"/>
      <c r="AG900" s="1"/>
    </row>
    <row r="901" spans="1:33" x14ac:dyDescent="0.2">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c r="AA901" s="1"/>
      <c r="AB901" s="1"/>
      <c r="AC901" s="1"/>
      <c r="AD901" s="1"/>
      <c r="AE901" s="1"/>
      <c r="AF901" s="1"/>
      <c r="AG901" s="1"/>
    </row>
    <row r="902" spans="1:33" x14ac:dyDescent="0.2">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c r="AA902" s="1"/>
      <c r="AB902" s="1"/>
      <c r="AC902" s="1"/>
      <c r="AD902" s="1"/>
      <c r="AE902" s="1"/>
      <c r="AF902" s="1"/>
      <c r="AG902" s="1"/>
    </row>
    <row r="903" spans="1:33" x14ac:dyDescent="0.2">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c r="AA903" s="1"/>
      <c r="AB903" s="1"/>
      <c r="AC903" s="1"/>
      <c r="AD903" s="1"/>
      <c r="AE903" s="1"/>
      <c r="AF903" s="1"/>
      <c r="AG903" s="1"/>
    </row>
    <row r="904" spans="1:33" x14ac:dyDescent="0.2">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c r="AA904" s="1"/>
      <c r="AB904" s="1"/>
      <c r="AC904" s="1"/>
      <c r="AD904" s="1"/>
      <c r="AE904" s="1"/>
      <c r="AF904" s="1"/>
      <c r="AG904" s="1"/>
    </row>
    <row r="905" spans="1:33" x14ac:dyDescent="0.2">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c r="AA905" s="1"/>
      <c r="AB905" s="1"/>
      <c r="AC905" s="1"/>
      <c r="AD905" s="1"/>
      <c r="AE905" s="1"/>
      <c r="AF905" s="1"/>
      <c r="AG905" s="1"/>
    </row>
    <row r="906" spans="1:33" x14ac:dyDescent="0.2">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c r="AA906" s="1"/>
      <c r="AB906" s="1"/>
      <c r="AC906" s="1"/>
      <c r="AD906" s="1"/>
      <c r="AE906" s="1"/>
      <c r="AF906" s="1"/>
      <c r="AG906" s="1"/>
    </row>
    <row r="907" spans="1:33" x14ac:dyDescent="0.2">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c r="AA907" s="1"/>
      <c r="AB907" s="1"/>
      <c r="AC907" s="1"/>
      <c r="AD907" s="1"/>
      <c r="AE907" s="1"/>
      <c r="AF907" s="1"/>
      <c r="AG907" s="1"/>
    </row>
    <row r="908" spans="1:33" x14ac:dyDescent="0.2">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c r="AA908" s="1"/>
      <c r="AB908" s="1"/>
      <c r="AC908" s="1"/>
      <c r="AD908" s="1"/>
      <c r="AE908" s="1"/>
      <c r="AF908" s="1"/>
      <c r="AG908" s="1"/>
    </row>
    <row r="909" spans="1:33" x14ac:dyDescent="0.2">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c r="AA909" s="1"/>
      <c r="AB909" s="1"/>
      <c r="AC909" s="1"/>
      <c r="AD909" s="1"/>
      <c r="AE909" s="1"/>
      <c r="AF909" s="1"/>
      <c r="AG909" s="1"/>
    </row>
    <row r="910" spans="1:33" x14ac:dyDescent="0.2">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c r="AA910" s="1"/>
      <c r="AB910" s="1"/>
      <c r="AC910" s="1"/>
      <c r="AD910" s="1"/>
      <c r="AE910" s="1"/>
      <c r="AF910" s="1"/>
      <c r="AG910" s="1"/>
    </row>
    <row r="911" spans="1:33" x14ac:dyDescent="0.2">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c r="AA911" s="1"/>
      <c r="AB911" s="1"/>
      <c r="AC911" s="1"/>
      <c r="AD911" s="1"/>
      <c r="AE911" s="1"/>
      <c r="AF911" s="1"/>
      <c r="AG911" s="1"/>
    </row>
    <row r="912" spans="1:33" x14ac:dyDescent="0.2">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c r="AA912" s="1"/>
      <c r="AB912" s="1"/>
      <c r="AC912" s="1"/>
      <c r="AD912" s="1"/>
      <c r="AE912" s="1"/>
      <c r="AF912" s="1"/>
      <c r="AG912" s="1"/>
    </row>
    <row r="913" spans="1:33" x14ac:dyDescent="0.2">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c r="AA913" s="1"/>
      <c r="AB913" s="1"/>
      <c r="AC913" s="1"/>
      <c r="AD913" s="1"/>
      <c r="AE913" s="1"/>
      <c r="AF913" s="1"/>
      <c r="AG913" s="1"/>
    </row>
    <row r="914" spans="1:33" x14ac:dyDescent="0.2">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c r="AA914" s="1"/>
      <c r="AB914" s="1"/>
      <c r="AC914" s="1"/>
      <c r="AD914" s="1"/>
      <c r="AE914" s="1"/>
      <c r="AF914" s="1"/>
      <c r="AG914" s="1"/>
    </row>
    <row r="915" spans="1:33" x14ac:dyDescent="0.2">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c r="AA915" s="1"/>
      <c r="AB915" s="1"/>
      <c r="AC915" s="1"/>
      <c r="AD915" s="1"/>
      <c r="AE915" s="1"/>
      <c r="AF915" s="1"/>
      <c r="AG915" s="1"/>
    </row>
    <row r="916" spans="1:33" x14ac:dyDescent="0.2">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c r="AA916" s="1"/>
      <c r="AB916" s="1"/>
      <c r="AC916" s="1"/>
      <c r="AD916" s="1"/>
      <c r="AE916" s="1"/>
      <c r="AF916" s="1"/>
      <c r="AG916" s="1"/>
    </row>
    <row r="917" spans="1:33" x14ac:dyDescent="0.2">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c r="AA917" s="1"/>
      <c r="AB917" s="1"/>
      <c r="AC917" s="1"/>
      <c r="AD917" s="1"/>
      <c r="AE917" s="1"/>
      <c r="AF917" s="1"/>
      <c r="AG917" s="1"/>
    </row>
    <row r="918" spans="1:33" x14ac:dyDescent="0.2">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c r="AA918" s="1"/>
      <c r="AB918" s="1"/>
      <c r="AC918" s="1"/>
      <c r="AD918" s="1"/>
      <c r="AE918" s="1"/>
      <c r="AF918" s="1"/>
      <c r="AG918" s="1"/>
    </row>
    <row r="919" spans="1:33" x14ac:dyDescent="0.2">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c r="AA919" s="1"/>
      <c r="AB919" s="1"/>
      <c r="AC919" s="1"/>
      <c r="AD919" s="1"/>
      <c r="AE919" s="1"/>
      <c r="AF919" s="1"/>
      <c r="AG919" s="1"/>
    </row>
    <row r="920" spans="1:33" x14ac:dyDescent="0.2">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c r="AA920" s="1"/>
      <c r="AB920" s="1"/>
      <c r="AC920" s="1"/>
      <c r="AD920" s="1"/>
      <c r="AE920" s="1"/>
      <c r="AF920" s="1"/>
      <c r="AG920" s="1"/>
    </row>
    <row r="921" spans="1:33" x14ac:dyDescent="0.2">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c r="AA921" s="1"/>
      <c r="AB921" s="1"/>
      <c r="AC921" s="1"/>
      <c r="AD921" s="1"/>
      <c r="AE921" s="1"/>
      <c r="AF921" s="1"/>
      <c r="AG921" s="1"/>
    </row>
    <row r="922" spans="1:33" x14ac:dyDescent="0.2">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c r="AA922" s="1"/>
      <c r="AB922" s="1"/>
      <c r="AC922" s="1"/>
      <c r="AD922" s="1"/>
      <c r="AE922" s="1"/>
      <c r="AF922" s="1"/>
      <c r="AG922" s="1"/>
    </row>
    <row r="923" spans="1:33" x14ac:dyDescent="0.2">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c r="AA923" s="1"/>
      <c r="AB923" s="1"/>
      <c r="AC923" s="1"/>
      <c r="AD923" s="1"/>
      <c r="AE923" s="1"/>
      <c r="AF923" s="1"/>
      <c r="AG923" s="1"/>
    </row>
    <row r="924" spans="1:33" x14ac:dyDescent="0.2">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c r="AA924" s="1"/>
      <c r="AB924" s="1"/>
      <c r="AC924" s="1"/>
      <c r="AD924" s="1"/>
      <c r="AE924" s="1"/>
      <c r="AF924" s="1"/>
      <c r="AG924" s="1"/>
    </row>
    <row r="925" spans="1:33" x14ac:dyDescent="0.2">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c r="AA925" s="1"/>
      <c r="AB925" s="1"/>
      <c r="AC925" s="1"/>
      <c r="AD925" s="1"/>
      <c r="AE925" s="1"/>
      <c r="AF925" s="1"/>
      <c r="AG925" s="1"/>
    </row>
    <row r="926" spans="1:33" x14ac:dyDescent="0.2">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c r="AA926" s="1"/>
      <c r="AB926" s="1"/>
      <c r="AC926" s="1"/>
      <c r="AD926" s="1"/>
      <c r="AE926" s="1"/>
      <c r="AF926" s="1"/>
      <c r="AG926" s="1"/>
    </row>
    <row r="927" spans="1:33" x14ac:dyDescent="0.2">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c r="AA927" s="1"/>
      <c r="AB927" s="1"/>
      <c r="AC927" s="1"/>
      <c r="AD927" s="1"/>
      <c r="AE927" s="1"/>
      <c r="AF927" s="1"/>
      <c r="AG927" s="1"/>
    </row>
    <row r="928" spans="1:33" x14ac:dyDescent="0.2">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c r="AA928" s="1"/>
      <c r="AB928" s="1"/>
      <c r="AC928" s="1"/>
      <c r="AD928" s="1"/>
      <c r="AE928" s="1"/>
      <c r="AF928" s="1"/>
      <c r="AG928" s="1"/>
    </row>
    <row r="929" spans="1:33" x14ac:dyDescent="0.2">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c r="AA929" s="1"/>
      <c r="AB929" s="1"/>
      <c r="AC929" s="1"/>
      <c r="AD929" s="1"/>
      <c r="AE929" s="1"/>
      <c r="AF929" s="1"/>
      <c r="AG929" s="1"/>
    </row>
    <row r="930" spans="1:33" x14ac:dyDescent="0.2">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c r="AA930" s="1"/>
      <c r="AB930" s="1"/>
      <c r="AC930" s="1"/>
      <c r="AD930" s="1"/>
      <c r="AE930" s="1"/>
      <c r="AF930" s="1"/>
      <c r="AG930" s="1"/>
    </row>
    <row r="931" spans="1:33" x14ac:dyDescent="0.2">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c r="AA931" s="1"/>
      <c r="AB931" s="1"/>
      <c r="AC931" s="1"/>
      <c r="AD931" s="1"/>
      <c r="AE931" s="1"/>
      <c r="AF931" s="1"/>
      <c r="AG931" s="1"/>
    </row>
    <row r="932" spans="1:33" x14ac:dyDescent="0.2">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c r="AA932" s="1"/>
      <c r="AB932" s="1"/>
      <c r="AC932" s="1"/>
      <c r="AD932" s="1"/>
      <c r="AE932" s="1"/>
      <c r="AF932" s="1"/>
      <c r="AG932" s="1"/>
    </row>
    <row r="933" spans="1:33" x14ac:dyDescent="0.2">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c r="AA933" s="1"/>
      <c r="AB933" s="1"/>
      <c r="AC933" s="1"/>
      <c r="AD933" s="1"/>
      <c r="AE933" s="1"/>
      <c r="AF933" s="1"/>
      <c r="AG933" s="1"/>
    </row>
    <row r="934" spans="1:33" x14ac:dyDescent="0.2">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c r="AA934" s="1"/>
      <c r="AB934" s="1"/>
      <c r="AC934" s="1"/>
      <c r="AD934" s="1"/>
      <c r="AE934" s="1"/>
      <c r="AF934" s="1"/>
      <c r="AG934" s="1"/>
    </row>
    <row r="935" spans="1:33" x14ac:dyDescent="0.2">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c r="AA935" s="1"/>
      <c r="AB935" s="1"/>
      <c r="AC935" s="1"/>
      <c r="AD935" s="1"/>
      <c r="AE935" s="1"/>
      <c r="AF935" s="1"/>
      <c r="AG935" s="1"/>
    </row>
    <row r="936" spans="1:33" x14ac:dyDescent="0.2">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c r="AA936" s="1"/>
      <c r="AB936" s="1"/>
      <c r="AC936" s="1"/>
      <c r="AD936" s="1"/>
      <c r="AE936" s="1"/>
      <c r="AF936" s="1"/>
      <c r="AG936" s="1"/>
    </row>
    <row r="937" spans="1:33" x14ac:dyDescent="0.2">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c r="AA937" s="1"/>
      <c r="AB937" s="1"/>
      <c r="AC937" s="1"/>
      <c r="AD937" s="1"/>
      <c r="AE937" s="1"/>
      <c r="AF937" s="1"/>
      <c r="AG937" s="1"/>
    </row>
    <row r="938" spans="1:33" x14ac:dyDescent="0.2">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c r="AA938" s="1"/>
      <c r="AB938" s="1"/>
      <c r="AC938" s="1"/>
      <c r="AD938" s="1"/>
      <c r="AE938" s="1"/>
      <c r="AF938" s="1"/>
      <c r="AG938" s="1"/>
    </row>
    <row r="939" spans="1:33" x14ac:dyDescent="0.2">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c r="AA939" s="1"/>
      <c r="AB939" s="1"/>
      <c r="AC939" s="1"/>
      <c r="AD939" s="1"/>
      <c r="AE939" s="1"/>
      <c r="AF939" s="1"/>
      <c r="AG939" s="1"/>
    </row>
    <row r="940" spans="1:33" x14ac:dyDescent="0.2">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c r="AA940" s="1"/>
      <c r="AB940" s="1"/>
      <c r="AC940" s="1"/>
      <c r="AD940" s="1"/>
      <c r="AE940" s="1"/>
      <c r="AF940" s="1"/>
      <c r="AG940" s="1"/>
    </row>
    <row r="941" spans="1:33" x14ac:dyDescent="0.2">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c r="AA941" s="1"/>
      <c r="AB941" s="1"/>
      <c r="AC941" s="1"/>
      <c r="AD941" s="1"/>
      <c r="AE941" s="1"/>
      <c r="AF941" s="1"/>
      <c r="AG941" s="1"/>
    </row>
    <row r="942" spans="1:33" x14ac:dyDescent="0.2">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c r="AA942" s="1"/>
      <c r="AB942" s="1"/>
      <c r="AC942" s="1"/>
      <c r="AD942" s="1"/>
      <c r="AE942" s="1"/>
      <c r="AF942" s="1"/>
      <c r="AG942" s="1"/>
    </row>
    <row r="943" spans="1:33" x14ac:dyDescent="0.2">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c r="AA943" s="1"/>
      <c r="AB943" s="1"/>
      <c r="AC943" s="1"/>
      <c r="AD943" s="1"/>
      <c r="AE943" s="1"/>
      <c r="AF943" s="1"/>
      <c r="AG943" s="1"/>
    </row>
    <row r="944" spans="1:33" x14ac:dyDescent="0.2">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c r="AA944" s="1"/>
      <c r="AB944" s="1"/>
      <c r="AC944" s="1"/>
      <c r="AD944" s="1"/>
      <c r="AE944" s="1"/>
      <c r="AF944" s="1"/>
      <c r="AG944" s="1"/>
    </row>
    <row r="945" spans="1:33" x14ac:dyDescent="0.2">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c r="AA945" s="1"/>
      <c r="AB945" s="1"/>
      <c r="AC945" s="1"/>
      <c r="AD945" s="1"/>
      <c r="AE945" s="1"/>
      <c r="AF945" s="1"/>
      <c r="AG945" s="1"/>
    </row>
    <row r="946" spans="1:33" x14ac:dyDescent="0.2">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c r="AA946" s="1"/>
      <c r="AB946" s="1"/>
      <c r="AC946" s="1"/>
      <c r="AD946" s="1"/>
      <c r="AE946" s="1"/>
      <c r="AF946" s="1"/>
      <c r="AG946" s="1"/>
    </row>
    <row r="947" spans="1:33" x14ac:dyDescent="0.2">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c r="AA947" s="1"/>
      <c r="AB947" s="1"/>
      <c r="AC947" s="1"/>
      <c r="AD947" s="1"/>
      <c r="AE947" s="1"/>
      <c r="AF947" s="1"/>
      <c r="AG947" s="1"/>
    </row>
    <row r="948" spans="1:33" x14ac:dyDescent="0.2">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c r="AA948" s="1"/>
      <c r="AB948" s="1"/>
      <c r="AC948" s="1"/>
      <c r="AD948" s="1"/>
      <c r="AE948" s="1"/>
      <c r="AF948" s="1"/>
      <c r="AG948" s="1"/>
    </row>
    <row r="949" spans="1:33" x14ac:dyDescent="0.2">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c r="AA949" s="1"/>
      <c r="AB949" s="1"/>
      <c r="AC949" s="1"/>
      <c r="AD949" s="1"/>
      <c r="AE949" s="1"/>
      <c r="AF949" s="1"/>
      <c r="AG949" s="1"/>
    </row>
    <row r="950" spans="1:33" x14ac:dyDescent="0.2">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c r="AA950" s="1"/>
      <c r="AB950" s="1"/>
      <c r="AC950" s="1"/>
      <c r="AD950" s="1"/>
      <c r="AE950" s="1"/>
      <c r="AF950" s="1"/>
      <c r="AG950" s="1"/>
    </row>
    <row r="951" spans="1:33" x14ac:dyDescent="0.2">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c r="AA951" s="1"/>
      <c r="AB951" s="1"/>
      <c r="AC951" s="1"/>
      <c r="AD951" s="1"/>
      <c r="AE951" s="1"/>
      <c r="AF951" s="1"/>
      <c r="AG951" s="1"/>
    </row>
    <row r="952" spans="1:33" x14ac:dyDescent="0.2">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c r="AA952" s="1"/>
      <c r="AB952" s="1"/>
      <c r="AC952" s="1"/>
      <c r="AD952" s="1"/>
      <c r="AE952" s="1"/>
      <c r="AF952" s="1"/>
      <c r="AG952" s="1"/>
    </row>
    <row r="953" spans="1:33" x14ac:dyDescent="0.2">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c r="AA953" s="1"/>
      <c r="AB953" s="1"/>
      <c r="AC953" s="1"/>
      <c r="AD953" s="1"/>
      <c r="AE953" s="1"/>
      <c r="AF953" s="1"/>
      <c r="AG953" s="1"/>
    </row>
    <row r="954" spans="1:33" x14ac:dyDescent="0.2">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c r="AA954" s="1"/>
      <c r="AB954" s="1"/>
      <c r="AC954" s="1"/>
      <c r="AD954" s="1"/>
      <c r="AE954" s="1"/>
      <c r="AF954" s="1"/>
      <c r="AG954" s="1"/>
    </row>
    <row r="955" spans="1:33" x14ac:dyDescent="0.2">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c r="AA955" s="1"/>
      <c r="AB955" s="1"/>
      <c r="AC955" s="1"/>
      <c r="AD955" s="1"/>
      <c r="AE955" s="1"/>
      <c r="AF955" s="1"/>
      <c r="AG955" s="1"/>
    </row>
    <row r="956" spans="1:33" x14ac:dyDescent="0.2">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c r="AA956" s="1"/>
      <c r="AB956" s="1"/>
      <c r="AC956" s="1"/>
      <c r="AD956" s="1"/>
      <c r="AE956" s="1"/>
      <c r="AF956" s="1"/>
      <c r="AG956" s="1"/>
    </row>
    <row r="957" spans="1:33" x14ac:dyDescent="0.2">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c r="AA957" s="1"/>
      <c r="AB957" s="1"/>
      <c r="AC957" s="1"/>
      <c r="AD957" s="1"/>
      <c r="AE957" s="1"/>
      <c r="AF957" s="1"/>
      <c r="AG957" s="1"/>
    </row>
    <row r="958" spans="1:33" x14ac:dyDescent="0.2">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c r="AA958" s="1"/>
      <c r="AB958" s="1"/>
      <c r="AC958" s="1"/>
      <c r="AD958" s="1"/>
      <c r="AE958" s="1"/>
      <c r="AF958" s="1"/>
      <c r="AG958" s="1"/>
    </row>
    <row r="959" spans="1:33" x14ac:dyDescent="0.2">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c r="AA959" s="1"/>
      <c r="AB959" s="1"/>
      <c r="AC959" s="1"/>
      <c r="AD959" s="1"/>
      <c r="AE959" s="1"/>
      <c r="AF959" s="1"/>
      <c r="AG959" s="1"/>
    </row>
    <row r="960" spans="1:33" x14ac:dyDescent="0.2">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c r="AA960" s="1"/>
      <c r="AB960" s="1"/>
      <c r="AC960" s="1"/>
      <c r="AD960" s="1"/>
      <c r="AE960" s="1"/>
      <c r="AF960" s="1"/>
      <c r="AG960" s="1"/>
    </row>
    <row r="961" spans="1:33" x14ac:dyDescent="0.2">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c r="AA961" s="1"/>
      <c r="AB961" s="1"/>
      <c r="AC961" s="1"/>
      <c r="AD961" s="1"/>
      <c r="AE961" s="1"/>
      <c r="AF961" s="1"/>
      <c r="AG961" s="1"/>
    </row>
    <row r="962" spans="1:33" x14ac:dyDescent="0.2">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c r="AA962" s="1"/>
      <c r="AB962" s="1"/>
      <c r="AC962" s="1"/>
      <c r="AD962" s="1"/>
      <c r="AE962" s="1"/>
      <c r="AF962" s="1"/>
      <c r="AG962" s="1"/>
    </row>
    <row r="963" spans="1:33" x14ac:dyDescent="0.2">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c r="AA963" s="1"/>
      <c r="AB963" s="1"/>
      <c r="AC963" s="1"/>
      <c r="AD963" s="1"/>
      <c r="AE963" s="1"/>
      <c r="AF963" s="1"/>
      <c r="AG963" s="1"/>
    </row>
    <row r="964" spans="1:33" x14ac:dyDescent="0.2">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c r="AA964" s="1"/>
      <c r="AB964" s="1"/>
      <c r="AC964" s="1"/>
      <c r="AD964" s="1"/>
      <c r="AE964" s="1"/>
      <c r="AF964" s="1"/>
      <c r="AG964" s="1"/>
    </row>
    <row r="965" spans="1:33" x14ac:dyDescent="0.2">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c r="AA965" s="1"/>
      <c r="AB965" s="1"/>
      <c r="AC965" s="1"/>
      <c r="AD965" s="1"/>
      <c r="AE965" s="1"/>
      <c r="AF965" s="1"/>
      <c r="AG965" s="1"/>
    </row>
    <row r="966" spans="1:33" x14ac:dyDescent="0.2">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c r="AA966" s="1"/>
      <c r="AB966" s="1"/>
      <c r="AC966" s="1"/>
      <c r="AD966" s="1"/>
      <c r="AE966" s="1"/>
      <c r="AF966" s="1"/>
      <c r="AG966" s="1"/>
    </row>
    <row r="967" spans="1:33" x14ac:dyDescent="0.2">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c r="AA967" s="1"/>
      <c r="AB967" s="1"/>
      <c r="AC967" s="1"/>
      <c r="AD967" s="1"/>
      <c r="AE967" s="1"/>
      <c r="AF967" s="1"/>
      <c r="AG967" s="1"/>
    </row>
    <row r="968" spans="1:33" x14ac:dyDescent="0.2">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c r="AA968" s="1"/>
      <c r="AB968" s="1"/>
      <c r="AC968" s="1"/>
      <c r="AD968" s="1"/>
      <c r="AE968" s="1"/>
      <c r="AF968" s="1"/>
      <c r="AG968" s="1"/>
    </row>
    <row r="969" spans="1:33" x14ac:dyDescent="0.2">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c r="AA969" s="1"/>
      <c r="AB969" s="1"/>
      <c r="AC969" s="1"/>
      <c r="AD969" s="1"/>
      <c r="AE969" s="1"/>
      <c r="AF969" s="1"/>
      <c r="AG969" s="1"/>
    </row>
    <row r="970" spans="1:33" x14ac:dyDescent="0.2">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c r="AA970" s="1"/>
      <c r="AB970" s="1"/>
      <c r="AC970" s="1"/>
      <c r="AD970" s="1"/>
      <c r="AE970" s="1"/>
      <c r="AF970" s="1"/>
      <c r="AG970" s="1"/>
    </row>
    <row r="971" spans="1:33" x14ac:dyDescent="0.2">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c r="AA971" s="1"/>
      <c r="AB971" s="1"/>
      <c r="AC971" s="1"/>
      <c r="AD971" s="1"/>
      <c r="AE971" s="1"/>
      <c r="AF971" s="1"/>
      <c r="AG971" s="1"/>
    </row>
    <row r="972" spans="1:33" x14ac:dyDescent="0.2">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c r="AA972" s="1"/>
      <c r="AB972" s="1"/>
      <c r="AC972" s="1"/>
      <c r="AD972" s="1"/>
      <c r="AE972" s="1"/>
      <c r="AF972" s="1"/>
      <c r="AG972" s="1"/>
    </row>
    <row r="973" spans="1:33" x14ac:dyDescent="0.2">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c r="AA973" s="1"/>
      <c r="AB973" s="1"/>
      <c r="AC973" s="1"/>
      <c r="AD973" s="1"/>
      <c r="AE973" s="1"/>
      <c r="AF973" s="1"/>
      <c r="AG973" s="1"/>
    </row>
    <row r="974" spans="1:33" x14ac:dyDescent="0.2">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c r="AA974" s="1"/>
      <c r="AB974" s="1"/>
      <c r="AC974" s="1"/>
      <c r="AD974" s="1"/>
      <c r="AE974" s="1"/>
      <c r="AF974" s="1"/>
      <c r="AG974" s="1"/>
    </row>
    <row r="975" spans="1:33" x14ac:dyDescent="0.2">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c r="AA975" s="1"/>
      <c r="AB975" s="1"/>
      <c r="AC975" s="1"/>
      <c r="AD975" s="1"/>
      <c r="AE975" s="1"/>
      <c r="AF975" s="1"/>
      <c r="AG975" s="1"/>
    </row>
    <row r="976" spans="1:33" x14ac:dyDescent="0.2">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c r="AA976" s="1"/>
      <c r="AB976" s="1"/>
      <c r="AC976" s="1"/>
      <c r="AD976" s="1"/>
      <c r="AE976" s="1"/>
      <c r="AF976" s="1"/>
      <c r="AG976" s="1"/>
    </row>
    <row r="977" spans="1:33" x14ac:dyDescent="0.2">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c r="AA977" s="1"/>
      <c r="AB977" s="1"/>
      <c r="AC977" s="1"/>
      <c r="AD977" s="1"/>
      <c r="AE977" s="1"/>
      <c r="AF977" s="1"/>
      <c r="AG977" s="1"/>
    </row>
    <row r="978" spans="1:33" x14ac:dyDescent="0.2">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c r="AA978" s="1"/>
      <c r="AB978" s="1"/>
      <c r="AC978" s="1"/>
      <c r="AD978" s="1"/>
      <c r="AE978" s="1"/>
      <c r="AF978" s="1"/>
      <c r="AG978" s="1"/>
    </row>
    <row r="979" spans="1:33" x14ac:dyDescent="0.2">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c r="AA979" s="1"/>
      <c r="AB979" s="1"/>
      <c r="AC979" s="1"/>
      <c r="AD979" s="1"/>
      <c r="AE979" s="1"/>
      <c r="AF979" s="1"/>
      <c r="AG979" s="1"/>
    </row>
    <row r="980" spans="1:33" x14ac:dyDescent="0.2">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c r="AA980" s="1"/>
      <c r="AB980" s="1"/>
      <c r="AC980" s="1"/>
      <c r="AD980" s="1"/>
      <c r="AE980" s="1"/>
      <c r="AF980" s="1"/>
      <c r="AG980" s="1"/>
    </row>
    <row r="981" spans="1:33" x14ac:dyDescent="0.2">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c r="AA981" s="1"/>
      <c r="AB981" s="1"/>
      <c r="AC981" s="1"/>
      <c r="AD981" s="1"/>
      <c r="AE981" s="1"/>
      <c r="AF981" s="1"/>
      <c r="AG981" s="1"/>
    </row>
    <row r="982" spans="1:33" x14ac:dyDescent="0.2">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c r="AA982" s="1"/>
      <c r="AB982" s="1"/>
      <c r="AC982" s="1"/>
      <c r="AD982" s="1"/>
      <c r="AE982" s="1"/>
      <c r="AF982" s="1"/>
      <c r="AG982" s="1"/>
    </row>
    <row r="983" spans="1:33" x14ac:dyDescent="0.2">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c r="AA983" s="1"/>
      <c r="AB983" s="1"/>
      <c r="AC983" s="1"/>
      <c r="AD983" s="1"/>
      <c r="AE983" s="1"/>
      <c r="AF983" s="1"/>
      <c r="AG983" s="1"/>
    </row>
    <row r="984" spans="1:33" x14ac:dyDescent="0.2">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c r="AA984" s="1"/>
      <c r="AB984" s="1"/>
      <c r="AC984" s="1"/>
      <c r="AD984" s="1"/>
      <c r="AE984" s="1"/>
      <c r="AF984" s="1"/>
      <c r="AG984" s="1"/>
    </row>
    <row r="985" spans="1:33" x14ac:dyDescent="0.2">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c r="AA985" s="1"/>
      <c r="AB985" s="1"/>
      <c r="AC985" s="1"/>
      <c r="AD985" s="1"/>
      <c r="AE985" s="1"/>
      <c r="AF985" s="1"/>
      <c r="AG985" s="1"/>
    </row>
    <row r="986" spans="1:33" x14ac:dyDescent="0.2">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c r="AA986" s="1"/>
      <c r="AB986" s="1"/>
      <c r="AC986" s="1"/>
      <c r="AD986" s="1"/>
      <c r="AE986" s="1"/>
      <c r="AF986" s="1"/>
      <c r="AG986" s="1"/>
    </row>
    <row r="987" spans="1:33" x14ac:dyDescent="0.2">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c r="AA987" s="1"/>
      <c r="AB987" s="1"/>
      <c r="AC987" s="1"/>
      <c r="AD987" s="1"/>
      <c r="AE987" s="1"/>
      <c r="AF987" s="1"/>
      <c r="AG987" s="1"/>
    </row>
    <row r="988" spans="1:33" x14ac:dyDescent="0.2">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c r="AA988" s="1"/>
      <c r="AB988" s="1"/>
      <c r="AC988" s="1"/>
      <c r="AD988" s="1"/>
      <c r="AE988" s="1"/>
      <c r="AF988" s="1"/>
      <c r="AG988" s="1"/>
    </row>
    <row r="989" spans="1:33" x14ac:dyDescent="0.2">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c r="AA989" s="1"/>
      <c r="AB989" s="1"/>
      <c r="AC989" s="1"/>
      <c r="AD989" s="1"/>
      <c r="AE989" s="1"/>
      <c r="AF989" s="1"/>
      <c r="AG989" s="1"/>
    </row>
    <row r="990" spans="1:33" x14ac:dyDescent="0.2">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c r="AA990" s="1"/>
      <c r="AB990" s="1"/>
      <c r="AC990" s="1"/>
      <c r="AD990" s="1"/>
      <c r="AE990" s="1"/>
      <c r="AF990" s="1"/>
      <c r="AG990" s="1"/>
    </row>
    <row r="991" spans="1:33" x14ac:dyDescent="0.2">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c r="AA991" s="1"/>
      <c r="AB991" s="1"/>
      <c r="AC991" s="1"/>
      <c r="AD991" s="1"/>
      <c r="AE991" s="1"/>
      <c r="AF991" s="1"/>
      <c r="AG991" s="1"/>
    </row>
    <row r="992" spans="1:33" x14ac:dyDescent="0.2">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c r="AA992" s="1"/>
      <c r="AB992" s="1"/>
      <c r="AC992" s="1"/>
      <c r="AD992" s="1"/>
      <c r="AE992" s="1"/>
      <c r="AF992" s="1"/>
      <c r="AG992" s="1"/>
    </row>
    <row r="993" spans="1:33" x14ac:dyDescent="0.2">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c r="AA993" s="1"/>
      <c r="AB993" s="1"/>
      <c r="AC993" s="1"/>
      <c r="AD993" s="1"/>
      <c r="AE993" s="1"/>
      <c r="AF993" s="1"/>
      <c r="AG993" s="1"/>
    </row>
    <row r="994" spans="1:33" x14ac:dyDescent="0.2">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c r="AA994" s="1"/>
      <c r="AB994" s="1"/>
      <c r="AC994" s="1"/>
      <c r="AD994" s="1"/>
      <c r="AE994" s="1"/>
      <c r="AF994" s="1"/>
      <c r="AG994" s="1"/>
    </row>
    <row r="995" spans="1:33" x14ac:dyDescent="0.2">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c r="AA995" s="1"/>
      <c r="AB995" s="1"/>
      <c r="AC995" s="1"/>
      <c r="AD995" s="1"/>
      <c r="AE995" s="1"/>
      <c r="AF995" s="1"/>
      <c r="AG995" s="1"/>
    </row>
    <row r="996" spans="1:33" x14ac:dyDescent="0.2">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c r="AA996" s="1"/>
      <c r="AB996" s="1"/>
      <c r="AC996" s="1"/>
      <c r="AD996" s="1"/>
      <c r="AE996" s="1"/>
      <c r="AF996" s="1"/>
      <c r="AG996" s="1"/>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outlinePr summaryBelow="0" summaryRight="0"/>
  </sheetPr>
  <dimension ref="A1:Z1005"/>
  <sheetViews>
    <sheetView workbookViewId="0"/>
  </sheetViews>
  <sheetFormatPr baseColWidth="10" defaultColWidth="14.5" defaultRowHeight="15" customHeight="1" x14ac:dyDescent="0.2"/>
  <sheetData>
    <row r="1" spans="1:26" ht="15" customHeight="1" x14ac:dyDescent="0.2">
      <c r="A1" s="6" t="s">
        <v>335</v>
      </c>
      <c r="B1" s="6"/>
      <c r="C1" s="1"/>
      <c r="D1" s="1"/>
      <c r="E1" s="1"/>
      <c r="F1" s="1"/>
      <c r="G1" s="1"/>
      <c r="H1" s="1"/>
      <c r="I1" s="1"/>
      <c r="J1" s="1"/>
      <c r="K1" s="1"/>
      <c r="L1" s="1"/>
      <c r="M1" s="1"/>
      <c r="N1" s="1"/>
      <c r="O1" s="1"/>
      <c r="P1" s="1"/>
      <c r="Q1" s="1"/>
      <c r="R1" s="1"/>
      <c r="S1" s="1"/>
      <c r="T1" s="1"/>
      <c r="U1" s="1"/>
      <c r="V1" s="1"/>
      <c r="W1" s="1"/>
      <c r="X1" s="1"/>
      <c r="Y1" s="1"/>
      <c r="Z1" s="1"/>
    </row>
    <row r="2" spans="1:26" ht="15" customHeight="1" x14ac:dyDescent="0.2">
      <c r="A2" s="83" t="s">
        <v>336</v>
      </c>
      <c r="B2" s="84" t="s">
        <v>337</v>
      </c>
      <c r="C2" s="1"/>
      <c r="D2" s="1"/>
      <c r="E2" s="1"/>
      <c r="F2" s="1"/>
      <c r="G2" s="1"/>
      <c r="H2" s="1"/>
      <c r="I2" s="1"/>
      <c r="J2" s="1"/>
      <c r="K2" s="1"/>
      <c r="L2" s="1"/>
      <c r="M2" s="1"/>
      <c r="N2" s="1"/>
      <c r="O2" s="1"/>
      <c r="P2" s="1"/>
      <c r="Q2" s="1"/>
      <c r="R2" s="1"/>
      <c r="S2" s="1"/>
      <c r="T2" s="1"/>
      <c r="U2" s="1"/>
      <c r="V2" s="1"/>
      <c r="W2" s="1"/>
      <c r="X2" s="1"/>
      <c r="Y2" s="1"/>
      <c r="Z2" s="1"/>
    </row>
    <row r="3" spans="1:26" ht="15" customHeight="1" x14ac:dyDescent="0.2">
      <c r="A3" s="85" t="s">
        <v>338</v>
      </c>
      <c r="B3" s="16"/>
      <c r="C3" s="1"/>
      <c r="D3" s="1"/>
      <c r="E3" s="1"/>
      <c r="F3" s="1"/>
      <c r="G3" s="1"/>
      <c r="H3" s="1"/>
      <c r="I3" s="1"/>
      <c r="J3" s="1"/>
      <c r="K3" s="1"/>
      <c r="L3" s="1"/>
      <c r="M3" s="1"/>
      <c r="N3" s="1"/>
      <c r="O3" s="1"/>
      <c r="P3" s="1"/>
      <c r="Q3" s="1"/>
      <c r="R3" s="1"/>
      <c r="S3" s="1"/>
      <c r="T3" s="1"/>
      <c r="U3" s="1"/>
      <c r="V3" s="1"/>
      <c r="W3" s="1"/>
      <c r="X3" s="1"/>
      <c r="Y3" s="1"/>
      <c r="Z3" s="1"/>
    </row>
    <row r="4" spans="1:26" ht="15" customHeight="1" x14ac:dyDescent="0.2">
      <c r="A4" s="86" t="str">
        <f>'Multiplier Matrix (uncorrected)'!A81</f>
        <v>Ag</v>
      </c>
      <c r="B4" s="87">
        <f>'Multiplier Matrix (uncorrected)'!O81</f>
        <v>0.75972998883416742</v>
      </c>
      <c r="C4" s="1"/>
      <c r="D4" s="1"/>
      <c r="E4" s="1"/>
      <c r="F4" s="1"/>
      <c r="G4" s="1"/>
      <c r="H4" s="1"/>
      <c r="I4" s="1"/>
      <c r="J4" s="1"/>
      <c r="K4" s="1"/>
      <c r="L4" s="1"/>
      <c r="M4" s="1"/>
      <c r="N4" s="1"/>
      <c r="O4" s="1"/>
      <c r="P4" s="1"/>
      <c r="Q4" s="1"/>
      <c r="R4" s="1"/>
      <c r="S4" s="1"/>
      <c r="T4" s="1"/>
      <c r="U4" s="1"/>
      <c r="V4" s="1"/>
      <c r="W4" s="1"/>
      <c r="X4" s="1"/>
      <c r="Y4" s="1"/>
      <c r="Z4" s="1"/>
    </row>
    <row r="5" spans="1:26" ht="15" customHeight="1" x14ac:dyDescent="0.2">
      <c r="A5" s="86" t="str">
        <f>'Multiplier Matrix (uncorrected)'!A82</f>
        <v>Tourism</v>
      </c>
      <c r="B5" s="87">
        <f>'Multiplier Matrix (uncorrected)'!O82</f>
        <v>0.16238487049649797</v>
      </c>
      <c r="C5" s="1"/>
      <c r="D5" s="1"/>
      <c r="E5" s="1"/>
      <c r="F5" s="1"/>
      <c r="G5" s="1"/>
      <c r="H5" s="1"/>
      <c r="I5" s="1"/>
      <c r="J5" s="1"/>
      <c r="K5" s="1"/>
      <c r="L5" s="1"/>
      <c r="M5" s="1"/>
      <c r="N5" s="1"/>
      <c r="O5" s="1"/>
      <c r="P5" s="1"/>
      <c r="Q5" s="1"/>
      <c r="R5" s="1"/>
      <c r="S5" s="1"/>
      <c r="T5" s="1"/>
      <c r="U5" s="1"/>
      <c r="V5" s="1"/>
      <c r="W5" s="1"/>
      <c r="X5" s="1"/>
      <c r="Y5" s="1"/>
      <c r="Z5" s="1"/>
    </row>
    <row r="6" spans="1:26" ht="15" customHeight="1" x14ac:dyDescent="0.2">
      <c r="A6" s="86" t="str">
        <f>'Multiplier Matrix (uncorrected)'!A83</f>
        <v>Nag</v>
      </c>
      <c r="B6" s="87">
        <f>'Multiplier Matrix (uncorrected)'!O83</f>
        <v>1.8720762622307996</v>
      </c>
      <c r="C6" s="1"/>
      <c r="D6" s="1"/>
      <c r="E6" s="1"/>
      <c r="F6" s="1"/>
      <c r="G6" s="1"/>
      <c r="H6" s="1"/>
      <c r="I6" s="1"/>
      <c r="J6" s="1"/>
      <c r="K6" s="1"/>
      <c r="L6" s="1"/>
      <c r="M6" s="1"/>
      <c r="N6" s="1"/>
      <c r="O6" s="1"/>
      <c r="P6" s="1"/>
      <c r="Q6" s="1"/>
      <c r="R6" s="1"/>
      <c r="S6" s="1"/>
      <c r="T6" s="1"/>
      <c r="U6" s="1"/>
      <c r="V6" s="1"/>
      <c r="W6" s="1"/>
      <c r="X6" s="1"/>
      <c r="Y6" s="1"/>
      <c r="Z6" s="1"/>
    </row>
    <row r="7" spans="1:26" ht="15" customHeight="1" x14ac:dyDescent="0.2">
      <c r="A7" s="86" t="str">
        <f>'Multiplier Matrix (uncorrected)'!A84</f>
        <v>NatRes</v>
      </c>
      <c r="B7" s="87">
        <f>'Multiplier Matrix (uncorrected)'!O84</f>
        <v>0.27393200338946966</v>
      </c>
      <c r="C7" s="1"/>
      <c r="D7" s="1"/>
      <c r="E7" s="1"/>
      <c r="F7" s="1"/>
      <c r="G7" s="1"/>
      <c r="H7" s="1"/>
      <c r="I7" s="1"/>
      <c r="J7" s="1"/>
      <c r="K7" s="1"/>
      <c r="L7" s="1"/>
      <c r="M7" s="1"/>
      <c r="N7" s="1"/>
      <c r="O7" s="1"/>
      <c r="P7" s="1"/>
      <c r="Q7" s="1"/>
      <c r="R7" s="1"/>
      <c r="S7" s="1"/>
      <c r="T7" s="1"/>
      <c r="U7" s="1"/>
      <c r="V7" s="1"/>
      <c r="W7" s="1"/>
      <c r="X7" s="1"/>
      <c r="Y7" s="1"/>
      <c r="Z7" s="1"/>
    </row>
    <row r="8" spans="1:26" ht="15" customHeight="1" x14ac:dyDescent="0.2">
      <c r="A8" s="86" t="str">
        <f>'Multiplier Matrix (uncorrected)'!A92</f>
        <v>Restaurants</v>
      </c>
      <c r="B8" s="87">
        <f>'Multiplier Matrix (uncorrected)'!O92</f>
        <v>4.1157760097362987E-2</v>
      </c>
      <c r="C8" s="1"/>
      <c r="D8" s="1"/>
      <c r="E8" s="1"/>
      <c r="F8" s="1"/>
      <c r="G8" s="1"/>
      <c r="H8" s="1"/>
      <c r="I8" s="1"/>
      <c r="J8" s="1"/>
      <c r="K8" s="1"/>
      <c r="L8" s="1"/>
      <c r="M8" s="1"/>
      <c r="N8" s="1"/>
      <c r="O8" s="1"/>
      <c r="P8" s="1"/>
      <c r="Q8" s="1"/>
      <c r="R8" s="1"/>
      <c r="S8" s="1"/>
      <c r="T8" s="1"/>
      <c r="U8" s="1"/>
      <c r="V8" s="1"/>
      <c r="W8" s="1"/>
      <c r="X8" s="1"/>
      <c r="Y8" s="1"/>
      <c r="Z8" s="1"/>
    </row>
    <row r="9" spans="1:26" ht="15" customHeight="1" x14ac:dyDescent="0.2">
      <c r="A9" s="86" t="str">
        <f>'Multiplier Matrix (uncorrected)'!A93</f>
        <v>Lodges</v>
      </c>
      <c r="B9" s="87">
        <f>'Multiplier Matrix (uncorrected)'!O93</f>
        <v>0.74057542647100982</v>
      </c>
      <c r="C9" s="1"/>
      <c r="D9" s="1"/>
      <c r="E9" s="1"/>
      <c r="F9" s="1"/>
      <c r="G9" s="1"/>
      <c r="H9" s="1"/>
      <c r="I9" s="1"/>
      <c r="J9" s="1"/>
      <c r="K9" s="1"/>
      <c r="L9" s="1"/>
      <c r="M9" s="1"/>
      <c r="N9" s="1"/>
      <c r="O9" s="1"/>
      <c r="P9" s="1"/>
      <c r="Q9" s="1"/>
      <c r="R9" s="1"/>
      <c r="S9" s="1"/>
      <c r="T9" s="1"/>
      <c r="U9" s="1"/>
      <c r="V9" s="1"/>
      <c r="W9" s="1"/>
      <c r="X9" s="1"/>
      <c r="Y9" s="1"/>
      <c r="Z9" s="1"/>
    </row>
    <row r="10" spans="1:26" ht="15" customHeight="1" x14ac:dyDescent="0.2">
      <c r="A10" s="88" t="s">
        <v>339</v>
      </c>
      <c r="B10" s="89">
        <f>SUM(B4:B9)</f>
        <v>3.8498563115193076</v>
      </c>
      <c r="C10" s="1"/>
      <c r="D10" s="1"/>
      <c r="E10" s="1"/>
      <c r="F10" s="1"/>
      <c r="G10" s="1"/>
      <c r="H10" s="1"/>
      <c r="I10" s="1"/>
      <c r="J10" s="1"/>
      <c r="K10" s="1"/>
      <c r="L10" s="1"/>
      <c r="M10" s="1"/>
      <c r="N10" s="1"/>
      <c r="O10" s="1"/>
      <c r="P10" s="1"/>
      <c r="Q10" s="1"/>
      <c r="R10" s="1"/>
      <c r="S10" s="1"/>
      <c r="T10" s="1"/>
      <c r="U10" s="1"/>
      <c r="V10" s="1"/>
      <c r="W10" s="1"/>
      <c r="X10" s="1"/>
      <c r="Y10" s="1"/>
      <c r="Z10" s="1"/>
    </row>
    <row r="11" spans="1:26" ht="15" customHeight="1" x14ac:dyDescent="0.2">
      <c r="A11" s="90" t="s">
        <v>340</v>
      </c>
      <c r="B11" s="91"/>
      <c r="C11" s="1"/>
      <c r="D11" s="1"/>
      <c r="E11" s="1"/>
      <c r="F11" s="1"/>
      <c r="G11" s="1"/>
      <c r="H11" s="1"/>
      <c r="I11" s="1"/>
      <c r="J11" s="1"/>
      <c r="K11" s="1"/>
      <c r="L11" s="1"/>
      <c r="M11" s="1"/>
      <c r="N11" s="1"/>
      <c r="O11" s="1"/>
      <c r="P11" s="1"/>
      <c r="Q11" s="1"/>
      <c r="R11" s="1"/>
      <c r="S11" s="1"/>
      <c r="T11" s="1"/>
      <c r="U11" s="1"/>
      <c r="V11" s="1"/>
      <c r="W11" s="1"/>
      <c r="X11" s="1"/>
      <c r="Y11" s="1"/>
      <c r="Z11" s="1"/>
    </row>
    <row r="12" spans="1:26" ht="15" customHeight="1" x14ac:dyDescent="0.2">
      <c r="A12" s="86" t="s">
        <v>341</v>
      </c>
      <c r="B12" s="92">
        <f>SUM(B13:B16)</f>
        <v>0.94152644153010023</v>
      </c>
      <c r="C12" s="1"/>
      <c r="D12" s="1"/>
      <c r="E12" s="1"/>
      <c r="F12" s="1"/>
      <c r="G12" s="1"/>
      <c r="H12" s="1"/>
      <c r="I12" s="1"/>
      <c r="J12" s="1"/>
      <c r="K12" s="1"/>
      <c r="L12" s="1"/>
      <c r="M12" s="1"/>
      <c r="N12" s="1"/>
      <c r="O12" s="1"/>
      <c r="P12" s="1"/>
      <c r="Q12" s="1"/>
      <c r="R12" s="1"/>
      <c r="S12" s="1"/>
      <c r="T12" s="1"/>
      <c r="U12" s="1"/>
      <c r="V12" s="1"/>
      <c r="W12" s="1"/>
      <c r="X12" s="1"/>
      <c r="Y12" s="1"/>
      <c r="Z12" s="1"/>
    </row>
    <row r="13" spans="1:26" ht="15" customHeight="1" x14ac:dyDescent="0.2">
      <c r="A13" s="86" t="str">
        <f>'Multiplier Matrix (uncorrected)'!A85</f>
        <v>L-MUSK</v>
      </c>
      <c r="B13" s="92">
        <f>'Multiplier Matrix (uncorrected)'!O85</f>
        <v>0.43166765130358131</v>
      </c>
      <c r="C13" s="1"/>
      <c r="D13" s="1"/>
      <c r="E13" s="1"/>
      <c r="F13" s="1"/>
      <c r="G13" s="1"/>
      <c r="H13" s="1"/>
      <c r="I13" s="1"/>
      <c r="J13" s="1"/>
      <c r="K13" s="1"/>
      <c r="L13" s="1"/>
      <c r="M13" s="1"/>
      <c r="N13" s="1"/>
      <c r="O13" s="1"/>
      <c r="P13" s="1"/>
      <c r="Q13" s="1"/>
      <c r="R13" s="1"/>
      <c r="S13" s="1"/>
      <c r="T13" s="1"/>
      <c r="U13" s="1"/>
      <c r="V13" s="1"/>
      <c r="W13" s="1"/>
      <c r="X13" s="1"/>
      <c r="Y13" s="1"/>
      <c r="Z13" s="1"/>
    </row>
    <row r="14" spans="1:26" ht="15" customHeight="1" x14ac:dyDescent="0.2">
      <c r="A14" s="86" t="str">
        <f>'Multiplier Matrix (uncorrected)'!A86</f>
        <v>L-MSK</v>
      </c>
      <c r="B14" s="92">
        <f>'Multiplier Matrix (uncorrected)'!O86</f>
        <v>0.14722975797866544</v>
      </c>
      <c r="C14" s="1"/>
      <c r="D14" s="1"/>
      <c r="E14" s="1"/>
      <c r="F14" s="1"/>
      <c r="G14" s="1"/>
      <c r="H14" s="1"/>
      <c r="I14" s="1"/>
      <c r="J14" s="1"/>
      <c r="K14" s="1"/>
      <c r="L14" s="1"/>
      <c r="M14" s="1"/>
      <c r="N14" s="1"/>
      <c r="O14" s="1"/>
      <c r="P14" s="1"/>
      <c r="Q14" s="1"/>
      <c r="R14" s="1"/>
      <c r="S14" s="1"/>
      <c r="T14" s="1"/>
      <c r="U14" s="1"/>
      <c r="V14" s="1"/>
      <c r="W14" s="1"/>
      <c r="X14" s="1"/>
      <c r="Y14" s="1"/>
      <c r="Z14" s="1"/>
    </row>
    <row r="15" spans="1:26" ht="15" customHeight="1" x14ac:dyDescent="0.2">
      <c r="A15" s="86" t="str">
        <f>'Multiplier Matrix (uncorrected)'!A87</f>
        <v>L-FUSK</v>
      </c>
      <c r="B15" s="92">
        <f>'Multiplier Matrix (uncorrected)'!O87</f>
        <v>0.11271074502340146</v>
      </c>
      <c r="C15" s="1"/>
      <c r="D15" s="1"/>
      <c r="E15" s="1"/>
      <c r="F15" s="1"/>
      <c r="G15" s="1"/>
      <c r="H15" s="1"/>
      <c r="I15" s="1"/>
      <c r="J15" s="1"/>
      <c r="K15" s="1"/>
      <c r="L15" s="1"/>
      <c r="M15" s="1"/>
      <c r="N15" s="1"/>
      <c r="O15" s="1"/>
      <c r="P15" s="1"/>
      <c r="Q15" s="1"/>
      <c r="R15" s="1"/>
      <c r="S15" s="1"/>
      <c r="T15" s="1"/>
      <c r="U15" s="1"/>
      <c r="V15" s="1"/>
      <c r="W15" s="1"/>
      <c r="X15" s="1"/>
      <c r="Y15" s="1"/>
      <c r="Z15" s="1"/>
    </row>
    <row r="16" spans="1:26" ht="15" customHeight="1" x14ac:dyDescent="0.2">
      <c r="A16" s="86" t="str">
        <f>'Multiplier Matrix (uncorrected)'!A88</f>
        <v>L-FSK</v>
      </c>
      <c r="B16" s="92">
        <f>'Multiplier Matrix (uncorrected)'!O88</f>
        <v>0.24991828722445197</v>
      </c>
      <c r="C16" s="1"/>
      <c r="D16" s="1"/>
      <c r="E16" s="1"/>
      <c r="F16" s="1"/>
      <c r="G16" s="1"/>
      <c r="H16" s="1"/>
      <c r="I16" s="1"/>
      <c r="J16" s="1"/>
      <c r="K16" s="1"/>
      <c r="L16" s="1"/>
      <c r="M16" s="1"/>
      <c r="N16" s="1"/>
      <c r="O16" s="1"/>
      <c r="P16" s="1"/>
      <c r="Q16" s="1"/>
      <c r="R16" s="1"/>
      <c r="S16" s="1"/>
      <c r="T16" s="1"/>
      <c r="U16" s="1"/>
      <c r="V16" s="1"/>
      <c r="W16" s="1"/>
      <c r="X16" s="1"/>
      <c r="Y16" s="1"/>
      <c r="Z16" s="1"/>
    </row>
    <row r="17" spans="1:26" ht="15" customHeight="1" x14ac:dyDescent="0.2">
      <c r="A17" s="88" t="s">
        <v>342</v>
      </c>
      <c r="B17" s="92">
        <f>'Multiplier Matrix (uncorrected)'!O89</f>
        <v>1.2078355414911861</v>
      </c>
      <c r="C17" s="1"/>
      <c r="D17" s="1"/>
      <c r="E17" s="1"/>
      <c r="F17" s="1"/>
      <c r="G17" s="1"/>
      <c r="H17" s="1"/>
      <c r="I17" s="1"/>
      <c r="J17" s="1"/>
      <c r="K17" s="1"/>
      <c r="L17" s="1"/>
      <c r="M17" s="1"/>
      <c r="N17" s="1"/>
      <c r="O17" s="1"/>
      <c r="P17" s="1"/>
      <c r="Q17" s="1"/>
      <c r="R17" s="1"/>
      <c r="S17" s="1"/>
      <c r="T17" s="1"/>
      <c r="U17" s="1"/>
      <c r="V17" s="1"/>
      <c r="W17" s="1"/>
      <c r="X17" s="1"/>
      <c r="Y17" s="1"/>
      <c r="Z17" s="1"/>
    </row>
    <row r="18" spans="1:26" ht="15" customHeight="1" x14ac:dyDescent="0.2">
      <c r="A18" s="90" t="s">
        <v>343</v>
      </c>
      <c r="B18" s="91"/>
      <c r="C18" s="1"/>
      <c r="D18" s="1"/>
      <c r="E18" s="1"/>
      <c r="F18" s="1"/>
      <c r="G18" s="1"/>
      <c r="H18" s="1"/>
      <c r="I18" s="1"/>
      <c r="J18" s="1"/>
      <c r="K18" s="1"/>
      <c r="L18" s="1"/>
      <c r="M18" s="1"/>
      <c r="N18" s="1"/>
      <c r="O18" s="1"/>
      <c r="P18" s="1"/>
      <c r="Q18" s="1"/>
      <c r="R18" s="1"/>
      <c r="S18" s="1"/>
      <c r="T18" s="1"/>
      <c r="U18" s="1"/>
      <c r="V18" s="1"/>
      <c r="W18" s="1"/>
      <c r="X18" s="1"/>
      <c r="Y18" s="1"/>
      <c r="Z18" s="1"/>
    </row>
    <row r="19" spans="1:26" ht="15" customHeight="1" x14ac:dyDescent="0.2">
      <c r="A19" s="86" t="str">
        <f>'Multiplier Matrix (uncorrected)'!A90</f>
        <v>Poor</v>
      </c>
      <c r="B19" s="92">
        <f>'Multiplier Matrix (uncorrected)'!O90</f>
        <v>1.2000738285382611</v>
      </c>
      <c r="C19" s="1"/>
      <c r="D19" s="1"/>
      <c r="E19" s="1"/>
      <c r="F19" s="1"/>
      <c r="G19" s="1"/>
      <c r="H19" s="1"/>
      <c r="I19" s="1"/>
      <c r="J19" s="1"/>
      <c r="K19" s="1"/>
      <c r="L19" s="1"/>
      <c r="M19" s="1"/>
      <c r="N19" s="1"/>
      <c r="O19" s="1"/>
      <c r="P19" s="1"/>
      <c r="Q19" s="1"/>
      <c r="R19" s="1"/>
      <c r="S19" s="1"/>
      <c r="T19" s="1"/>
      <c r="U19" s="1"/>
      <c r="V19" s="1"/>
      <c r="W19" s="1"/>
      <c r="X19" s="1"/>
      <c r="Y19" s="1"/>
      <c r="Z19" s="1"/>
    </row>
    <row r="20" spans="1:26" ht="15" customHeight="1" x14ac:dyDescent="0.2">
      <c r="A20" s="86" t="str">
        <f>'Multiplier Matrix (uncorrected)'!A91</f>
        <v>Nonpoor</v>
      </c>
      <c r="B20" s="92">
        <f>'Multiplier Matrix (uncorrected)'!O91</f>
        <v>0.94928815448302517</v>
      </c>
      <c r="C20" s="1"/>
      <c r="D20" s="1"/>
      <c r="E20" s="1"/>
      <c r="F20" s="1"/>
      <c r="G20" s="1"/>
      <c r="H20" s="1"/>
      <c r="I20" s="1"/>
      <c r="J20" s="1"/>
      <c r="K20" s="1"/>
      <c r="L20" s="1"/>
      <c r="M20" s="1"/>
      <c r="N20" s="1"/>
      <c r="O20" s="1"/>
      <c r="P20" s="1"/>
      <c r="Q20" s="1"/>
      <c r="R20" s="1"/>
      <c r="S20" s="1"/>
      <c r="T20" s="1"/>
      <c r="U20" s="1"/>
      <c r="V20" s="1"/>
      <c r="W20" s="1"/>
      <c r="X20" s="1"/>
      <c r="Y20" s="1"/>
      <c r="Z20" s="1"/>
    </row>
    <row r="21" spans="1:26" ht="15" customHeight="1" x14ac:dyDescent="0.2">
      <c r="A21" s="93" t="s">
        <v>344</v>
      </c>
      <c r="B21" s="94">
        <f>SUM(B19:B20)</f>
        <v>2.1493619830212864</v>
      </c>
      <c r="C21" s="1"/>
      <c r="D21" s="1"/>
      <c r="E21" s="1"/>
      <c r="F21" s="1"/>
      <c r="G21" s="1"/>
      <c r="H21" s="1"/>
      <c r="I21" s="1"/>
      <c r="J21" s="1"/>
      <c r="K21" s="1"/>
      <c r="L21" s="1"/>
      <c r="M21" s="1"/>
      <c r="N21" s="1"/>
      <c r="O21" s="1"/>
      <c r="P21" s="1"/>
      <c r="Q21" s="1"/>
      <c r="R21" s="1"/>
      <c r="S21" s="1"/>
      <c r="T21" s="1"/>
      <c r="U21" s="1"/>
      <c r="V21" s="1"/>
      <c r="W21" s="1"/>
      <c r="X21" s="1"/>
      <c r="Y21" s="1"/>
      <c r="Z21" s="1"/>
    </row>
    <row r="22" spans="1:26" ht="15" customHeight="1" x14ac:dyDescent="0.2">
      <c r="A22" s="59"/>
      <c r="B22" s="52"/>
      <c r="C22" s="1"/>
      <c r="D22" s="1"/>
      <c r="E22" s="1"/>
      <c r="F22" s="1"/>
      <c r="G22" s="1"/>
      <c r="H22" s="1"/>
      <c r="I22" s="1"/>
      <c r="J22" s="1"/>
      <c r="K22" s="60"/>
      <c r="L22" s="1"/>
      <c r="M22" s="1"/>
      <c r="N22" s="1"/>
      <c r="O22" s="1"/>
      <c r="P22" s="1"/>
      <c r="Q22" s="1"/>
      <c r="R22" s="1"/>
      <c r="S22" s="1"/>
      <c r="T22" s="1"/>
      <c r="U22" s="1"/>
      <c r="V22" s="1"/>
      <c r="W22" s="1"/>
      <c r="X22" s="1"/>
      <c r="Y22" s="1"/>
      <c r="Z22" s="1"/>
    </row>
    <row r="23" spans="1:26" x14ac:dyDescent="0.2">
      <c r="A23" s="6"/>
      <c r="B23" s="95"/>
      <c r="C23" s="1"/>
      <c r="D23" s="1"/>
      <c r="E23" s="1"/>
      <c r="F23" s="1"/>
      <c r="G23" s="1"/>
      <c r="H23" s="1"/>
      <c r="I23" s="1"/>
      <c r="J23" s="1"/>
      <c r="K23" s="1"/>
      <c r="L23" s="1"/>
      <c r="M23" s="1"/>
      <c r="N23" s="1"/>
      <c r="O23" s="1"/>
      <c r="P23" s="1"/>
      <c r="Q23" s="1"/>
      <c r="R23" s="1"/>
      <c r="S23" s="1"/>
      <c r="T23" s="1"/>
      <c r="U23" s="1"/>
      <c r="V23" s="1"/>
      <c r="W23" s="1"/>
      <c r="X23" s="1"/>
      <c r="Y23" s="1"/>
      <c r="Z23" s="1"/>
    </row>
    <row r="24" spans="1:26" x14ac:dyDescent="0.2">
      <c r="A24" s="96" t="s">
        <v>345</v>
      </c>
      <c r="B24" s="92">
        <f>SUM(B25:B26)</f>
        <v>650.69260924530022</v>
      </c>
      <c r="C24" s="1"/>
      <c r="D24" s="1"/>
      <c r="E24" s="1"/>
      <c r="F24" s="1"/>
      <c r="G24" s="1"/>
      <c r="H24" s="1"/>
      <c r="I24" s="1"/>
      <c r="J24" s="1"/>
      <c r="K24" s="1"/>
      <c r="L24" s="1"/>
      <c r="M24" s="1"/>
      <c r="N24" s="1"/>
      <c r="O24" s="1"/>
      <c r="P24" s="1"/>
      <c r="Q24" s="1"/>
      <c r="R24" s="1"/>
      <c r="S24" s="1"/>
      <c r="T24" s="1"/>
      <c r="U24" s="1"/>
      <c r="V24" s="1"/>
      <c r="W24" s="1"/>
      <c r="X24" s="1"/>
      <c r="Y24" s="1"/>
      <c r="Z24" s="1"/>
    </row>
    <row r="25" spans="1:26" x14ac:dyDescent="0.2">
      <c r="A25" s="97" t="s">
        <v>346</v>
      </c>
      <c r="B25" s="92">
        <f>B27*B19</f>
        <v>363.30742655125147</v>
      </c>
      <c r="C25" s="1"/>
      <c r="D25" s="1"/>
      <c r="E25" s="1"/>
      <c r="F25" s="1"/>
      <c r="G25" s="1"/>
      <c r="H25" s="1"/>
      <c r="I25" s="1"/>
      <c r="J25" s="1"/>
      <c r="K25" s="1"/>
      <c r="L25" s="1"/>
      <c r="M25" s="1"/>
      <c r="N25" s="1"/>
      <c r="O25" s="1"/>
      <c r="P25" s="1"/>
      <c r="Q25" s="1"/>
      <c r="R25" s="1"/>
      <c r="S25" s="1"/>
      <c r="T25" s="1"/>
      <c r="U25" s="1"/>
      <c r="V25" s="1"/>
      <c r="W25" s="1"/>
      <c r="X25" s="1"/>
      <c r="Y25" s="1"/>
      <c r="Z25" s="1"/>
    </row>
    <row r="26" spans="1:26" x14ac:dyDescent="0.2">
      <c r="A26" s="98" t="s">
        <v>347</v>
      </c>
      <c r="B26" s="89">
        <f>B27*B20</f>
        <v>287.38518269404875</v>
      </c>
      <c r="C26" s="1"/>
      <c r="D26" s="1"/>
      <c r="E26" s="1"/>
      <c r="F26" s="1"/>
      <c r="G26" s="1"/>
      <c r="H26" s="1"/>
      <c r="I26" s="1"/>
      <c r="J26" s="1"/>
      <c r="K26" s="1"/>
      <c r="L26" s="1"/>
      <c r="M26" s="1"/>
      <c r="N26" s="1"/>
      <c r="O26" s="1"/>
      <c r="P26" s="1"/>
      <c r="Q26" s="1"/>
      <c r="R26" s="1"/>
      <c r="S26" s="1"/>
      <c r="T26" s="1"/>
      <c r="U26" s="1"/>
      <c r="V26" s="1"/>
      <c r="W26" s="1"/>
      <c r="X26" s="1"/>
      <c r="Y26" s="1"/>
      <c r="Z26" s="1"/>
    </row>
    <row r="27" spans="1:26" x14ac:dyDescent="0.2">
      <c r="A27" s="59" t="s">
        <v>348</v>
      </c>
      <c r="B27" s="99">
        <f>Tourists!C44/SUM(Tourists!C3,Tourists!C7)</f>
        <v>302.73756323290104</v>
      </c>
      <c r="C27" s="1"/>
      <c r="D27" s="1"/>
      <c r="E27" s="1"/>
      <c r="F27" s="1"/>
      <c r="G27" s="1"/>
      <c r="H27" s="1"/>
      <c r="I27" s="1"/>
      <c r="J27" s="1"/>
      <c r="K27" s="1"/>
      <c r="L27" s="1"/>
      <c r="M27" s="1"/>
      <c r="N27" s="1"/>
      <c r="O27" s="1"/>
      <c r="P27" s="1"/>
      <c r="Q27" s="1"/>
      <c r="R27" s="1"/>
      <c r="S27" s="1"/>
      <c r="T27" s="1"/>
      <c r="U27" s="1"/>
      <c r="V27" s="1"/>
      <c r="W27" s="1"/>
      <c r="X27" s="1"/>
      <c r="Y27" s="1"/>
      <c r="Z27" s="1"/>
    </row>
    <row r="28" spans="1:26" x14ac:dyDescent="0.2">
      <c r="A28" s="6"/>
      <c r="B28" s="95"/>
      <c r="C28" s="1"/>
      <c r="D28" s="1"/>
      <c r="E28" s="1"/>
      <c r="F28" s="1"/>
      <c r="G28" s="1"/>
      <c r="H28" s="1"/>
      <c r="I28" s="1"/>
      <c r="J28" s="1"/>
      <c r="K28" s="1"/>
      <c r="L28" s="1"/>
      <c r="M28" s="1"/>
      <c r="N28" s="1"/>
      <c r="O28" s="1"/>
      <c r="P28" s="1"/>
      <c r="Q28" s="1"/>
      <c r="R28" s="1"/>
      <c r="S28" s="1"/>
      <c r="T28" s="1"/>
      <c r="U28" s="1"/>
      <c r="V28" s="1"/>
      <c r="W28" s="1"/>
      <c r="X28" s="1"/>
      <c r="Y28" s="1"/>
      <c r="Z28" s="1"/>
    </row>
    <row r="29" spans="1:26" x14ac:dyDescent="0.2">
      <c r="A29" s="1"/>
      <c r="B29" s="1"/>
      <c r="C29" s="1"/>
      <c r="D29" s="1"/>
      <c r="E29" s="1"/>
      <c r="F29" s="1"/>
      <c r="G29" s="1"/>
      <c r="H29" s="1"/>
      <c r="I29" s="60"/>
      <c r="J29" s="1"/>
      <c r="K29" s="1"/>
      <c r="L29" s="1"/>
      <c r="M29" s="1"/>
      <c r="N29" s="1"/>
      <c r="O29" s="1"/>
      <c r="P29" s="1"/>
      <c r="Q29" s="1"/>
      <c r="R29" s="1"/>
      <c r="S29" s="1"/>
      <c r="T29" s="1"/>
      <c r="U29" s="1"/>
      <c r="V29" s="1"/>
      <c r="W29" s="1"/>
      <c r="X29" s="1"/>
      <c r="Y29" s="1"/>
      <c r="Z29" s="1"/>
    </row>
    <row r="30" spans="1:26" x14ac:dyDescent="0.2">
      <c r="A30" s="1"/>
      <c r="B30" s="1"/>
      <c r="C30" s="1"/>
      <c r="D30" s="1"/>
      <c r="E30" s="1"/>
      <c r="F30" s="1"/>
      <c r="G30" s="1"/>
      <c r="H30" s="1"/>
      <c r="I30" s="1"/>
      <c r="J30" s="1"/>
      <c r="K30" s="1"/>
      <c r="L30" s="1"/>
      <c r="M30" s="1"/>
      <c r="N30" s="1"/>
      <c r="O30" s="1"/>
      <c r="P30" s="1"/>
      <c r="Q30" s="1"/>
      <c r="R30" s="1"/>
      <c r="S30" s="1"/>
      <c r="T30" s="1"/>
      <c r="U30" s="1"/>
      <c r="V30" s="1"/>
      <c r="W30" s="1"/>
      <c r="X30" s="1"/>
      <c r="Y30" s="1"/>
      <c r="Z30" s="1"/>
    </row>
    <row r="31" spans="1:26" x14ac:dyDescent="0.2">
      <c r="A31" s="1"/>
      <c r="B31" s="1"/>
      <c r="C31" s="1"/>
      <c r="D31" s="1"/>
      <c r="E31" s="1"/>
      <c r="F31" s="1"/>
      <c r="G31" s="1"/>
      <c r="H31" s="1"/>
      <c r="I31" s="1"/>
      <c r="J31" s="1"/>
      <c r="K31" s="1"/>
      <c r="L31" s="1"/>
      <c r="M31" s="1"/>
      <c r="N31" s="1"/>
      <c r="O31" s="1"/>
      <c r="P31" s="1"/>
      <c r="Q31" s="1"/>
      <c r="R31" s="1"/>
      <c r="S31" s="1"/>
      <c r="T31" s="1"/>
      <c r="U31" s="1"/>
      <c r="V31" s="1"/>
      <c r="W31" s="1"/>
      <c r="X31" s="1"/>
      <c r="Y31" s="1"/>
      <c r="Z31" s="1"/>
    </row>
    <row r="32" spans="1:26" x14ac:dyDescent="0.2">
      <c r="A32" s="1"/>
      <c r="B32" s="1"/>
      <c r="C32" s="1"/>
      <c r="D32" s="1"/>
      <c r="E32" s="1"/>
      <c r="F32" s="1"/>
      <c r="G32" s="1"/>
      <c r="H32" s="1"/>
      <c r="I32" s="1"/>
      <c r="J32" s="1"/>
      <c r="K32" s="1"/>
      <c r="L32" s="1"/>
      <c r="M32" s="1"/>
      <c r="N32" s="1"/>
      <c r="O32" s="1"/>
      <c r="P32" s="1"/>
      <c r="Q32" s="1"/>
      <c r="R32" s="1"/>
      <c r="S32" s="1"/>
      <c r="T32" s="1"/>
      <c r="U32" s="1"/>
      <c r="V32" s="1"/>
      <c r="W32" s="1"/>
      <c r="X32" s="1"/>
      <c r="Y32" s="1"/>
      <c r="Z32" s="1"/>
    </row>
    <row r="33" spans="1:26" x14ac:dyDescent="0.2">
      <c r="A33" s="1"/>
      <c r="B33" s="1"/>
      <c r="C33" s="1"/>
      <c r="D33" s="1"/>
      <c r="E33" s="1"/>
      <c r="F33" s="1"/>
      <c r="G33" s="1"/>
      <c r="H33" s="1"/>
      <c r="I33" s="1"/>
      <c r="J33" s="1"/>
      <c r="K33" s="1"/>
      <c r="L33" s="1"/>
      <c r="M33" s="1"/>
      <c r="N33" s="1"/>
      <c r="O33" s="1"/>
      <c r="P33" s="1"/>
      <c r="Q33" s="1"/>
      <c r="R33" s="1"/>
      <c r="S33" s="1"/>
      <c r="T33" s="1"/>
      <c r="U33" s="1"/>
      <c r="V33" s="1"/>
      <c r="W33" s="1"/>
      <c r="X33" s="1"/>
      <c r="Y33" s="1"/>
      <c r="Z33" s="1"/>
    </row>
    <row r="34" spans="1:26" x14ac:dyDescent="0.2">
      <c r="A34" s="1"/>
      <c r="B34" s="1"/>
      <c r="C34" s="1"/>
      <c r="D34" s="1"/>
      <c r="E34" s="1"/>
      <c r="F34" s="1"/>
      <c r="G34" s="1"/>
      <c r="H34" s="1"/>
      <c r="I34" s="1"/>
      <c r="J34" s="1"/>
      <c r="K34" s="1"/>
      <c r="L34" s="1"/>
      <c r="M34" s="1"/>
      <c r="N34" s="1"/>
      <c r="O34" s="1"/>
      <c r="P34" s="1"/>
      <c r="Q34" s="1"/>
      <c r="R34" s="1"/>
      <c r="S34" s="1"/>
      <c r="T34" s="1"/>
      <c r="U34" s="1"/>
      <c r="V34" s="1"/>
      <c r="W34" s="1"/>
      <c r="X34" s="1"/>
      <c r="Y34" s="1"/>
      <c r="Z34" s="1"/>
    </row>
    <row r="35" spans="1:26" x14ac:dyDescent="0.2">
      <c r="A35" s="1"/>
      <c r="B35" s="1"/>
      <c r="C35" s="1"/>
      <c r="D35" s="1"/>
      <c r="E35" s="1"/>
      <c r="F35" s="1"/>
      <c r="G35" s="1"/>
      <c r="H35" s="1"/>
      <c r="I35" s="1"/>
      <c r="J35" s="1"/>
      <c r="K35" s="1"/>
      <c r="L35" s="1"/>
      <c r="M35" s="1"/>
      <c r="N35" s="1"/>
      <c r="O35" s="1"/>
      <c r="P35" s="1"/>
      <c r="Q35" s="1"/>
      <c r="R35" s="1"/>
      <c r="S35" s="1"/>
      <c r="T35" s="1"/>
      <c r="U35" s="1"/>
      <c r="V35" s="1"/>
      <c r="W35" s="1"/>
      <c r="X35" s="1"/>
      <c r="Y35" s="1"/>
      <c r="Z35" s="1"/>
    </row>
    <row r="36" spans="1:26" x14ac:dyDescent="0.2">
      <c r="A36" s="1"/>
      <c r="B36" s="1"/>
      <c r="C36" s="1"/>
      <c r="D36" s="1"/>
      <c r="E36" s="1"/>
      <c r="F36" s="1"/>
      <c r="G36" s="1"/>
      <c r="H36" s="1"/>
      <c r="I36" s="1"/>
      <c r="J36" s="1"/>
      <c r="K36" s="1"/>
      <c r="L36" s="1"/>
      <c r="M36" s="1"/>
      <c r="N36" s="1"/>
      <c r="O36" s="1"/>
      <c r="P36" s="1"/>
      <c r="Q36" s="1"/>
      <c r="R36" s="1"/>
      <c r="S36" s="1"/>
      <c r="T36" s="1"/>
      <c r="U36" s="1"/>
      <c r="V36" s="1"/>
      <c r="W36" s="1"/>
      <c r="X36" s="1"/>
      <c r="Y36" s="1"/>
      <c r="Z36" s="1"/>
    </row>
    <row r="37" spans="1:26" x14ac:dyDescent="0.2">
      <c r="A37" s="1"/>
      <c r="B37" s="1"/>
      <c r="C37" s="1"/>
      <c r="D37" s="1"/>
      <c r="E37" s="1"/>
      <c r="F37" s="1"/>
      <c r="G37" s="1"/>
      <c r="H37" s="1"/>
      <c r="I37" s="1"/>
      <c r="J37" s="1"/>
      <c r="K37" s="1"/>
      <c r="L37" s="1"/>
      <c r="M37" s="1"/>
      <c r="N37" s="1"/>
      <c r="O37" s="1"/>
      <c r="P37" s="1"/>
      <c r="Q37" s="1"/>
      <c r="R37" s="1"/>
      <c r="S37" s="1"/>
      <c r="T37" s="1"/>
      <c r="U37" s="1"/>
      <c r="V37" s="1"/>
      <c r="W37" s="1"/>
      <c r="X37" s="1"/>
      <c r="Y37" s="1"/>
      <c r="Z37" s="1"/>
    </row>
    <row r="38" spans="1:26" x14ac:dyDescent="0.2">
      <c r="A38" s="1"/>
      <c r="B38" s="1"/>
      <c r="C38" s="1"/>
      <c r="D38" s="1"/>
      <c r="E38" s="1"/>
      <c r="F38" s="1"/>
      <c r="G38" s="1"/>
      <c r="H38" s="1"/>
      <c r="I38" s="1"/>
      <c r="J38" s="1"/>
      <c r="K38" s="1"/>
      <c r="L38" s="1"/>
      <c r="M38" s="1"/>
      <c r="N38" s="1"/>
      <c r="O38" s="1"/>
      <c r="P38" s="1"/>
      <c r="Q38" s="1"/>
      <c r="R38" s="1"/>
      <c r="S38" s="1"/>
      <c r="T38" s="1"/>
      <c r="U38" s="1"/>
      <c r="V38" s="1"/>
      <c r="W38" s="1"/>
      <c r="X38" s="1"/>
      <c r="Y38" s="1"/>
      <c r="Z38" s="1"/>
    </row>
    <row r="39" spans="1:26" x14ac:dyDescent="0.2">
      <c r="A39" s="1"/>
      <c r="B39" s="1"/>
      <c r="C39" s="1"/>
      <c r="D39" s="1"/>
      <c r="E39" s="1"/>
      <c r="F39" s="1"/>
      <c r="G39" s="1"/>
      <c r="H39" s="1"/>
      <c r="I39" s="1"/>
      <c r="J39" s="1"/>
      <c r="K39" s="1"/>
      <c r="L39" s="1"/>
      <c r="M39" s="1"/>
      <c r="N39" s="1"/>
      <c r="O39" s="1"/>
      <c r="P39" s="1"/>
      <c r="Q39" s="1"/>
      <c r="R39" s="1"/>
      <c r="S39" s="1"/>
      <c r="T39" s="1"/>
      <c r="U39" s="1"/>
      <c r="V39" s="1"/>
      <c r="W39" s="1"/>
      <c r="X39" s="1"/>
      <c r="Y39" s="1"/>
      <c r="Z39" s="1"/>
    </row>
    <row r="40" spans="1:26" x14ac:dyDescent="0.2">
      <c r="A40" s="1"/>
      <c r="B40" s="1"/>
      <c r="C40" s="1"/>
      <c r="D40" s="1"/>
      <c r="E40" s="1"/>
      <c r="F40" s="1"/>
      <c r="G40" s="1"/>
      <c r="H40" s="1"/>
      <c r="I40" s="1"/>
      <c r="J40" s="1"/>
      <c r="K40" s="1"/>
      <c r="L40" s="1"/>
      <c r="M40" s="1"/>
      <c r="N40" s="1"/>
      <c r="O40" s="1"/>
      <c r="P40" s="1"/>
      <c r="Q40" s="1"/>
      <c r="R40" s="1"/>
      <c r="S40" s="1"/>
      <c r="T40" s="1"/>
      <c r="U40" s="1"/>
      <c r="V40" s="1"/>
      <c r="W40" s="1"/>
      <c r="X40" s="1"/>
      <c r="Y40" s="1"/>
      <c r="Z40" s="1"/>
    </row>
    <row r="41" spans="1:26" x14ac:dyDescent="0.2">
      <c r="A41" s="1"/>
      <c r="B41" s="1"/>
      <c r="C41" s="1"/>
      <c r="D41" s="1"/>
      <c r="E41" s="1"/>
      <c r="F41" s="1"/>
      <c r="G41" s="1"/>
      <c r="H41" s="1"/>
      <c r="I41" s="1"/>
      <c r="J41" s="1"/>
      <c r="K41" s="1"/>
      <c r="L41" s="1"/>
      <c r="M41" s="1"/>
      <c r="N41" s="1"/>
      <c r="O41" s="1"/>
      <c r="P41" s="1"/>
      <c r="Q41" s="1"/>
      <c r="R41" s="1"/>
      <c r="S41" s="1"/>
      <c r="T41" s="1"/>
      <c r="U41" s="1"/>
      <c r="V41" s="1"/>
      <c r="W41" s="1"/>
      <c r="X41" s="1"/>
      <c r="Y41" s="1"/>
      <c r="Z41" s="1"/>
    </row>
    <row r="42" spans="1:26" x14ac:dyDescent="0.2">
      <c r="A42" s="1"/>
      <c r="B42" s="1"/>
      <c r="C42" s="1"/>
      <c r="D42" s="1"/>
      <c r="E42" s="1"/>
      <c r="F42" s="1"/>
      <c r="G42" s="1"/>
      <c r="H42" s="1"/>
      <c r="I42" s="1"/>
      <c r="J42" s="1"/>
      <c r="K42" s="1"/>
      <c r="L42" s="1"/>
      <c r="M42" s="1"/>
      <c r="N42" s="1"/>
      <c r="O42" s="1"/>
      <c r="P42" s="1"/>
      <c r="Q42" s="1"/>
      <c r="R42" s="1"/>
      <c r="S42" s="1"/>
      <c r="T42" s="1"/>
      <c r="U42" s="1"/>
      <c r="V42" s="1"/>
      <c r="W42" s="1"/>
      <c r="X42" s="1"/>
      <c r="Y42" s="1"/>
      <c r="Z42" s="1"/>
    </row>
    <row r="43" spans="1:26" x14ac:dyDescent="0.2">
      <c r="A43" s="1"/>
      <c r="B43" s="1"/>
      <c r="C43" s="1"/>
      <c r="D43" s="1"/>
      <c r="E43" s="1"/>
      <c r="F43" s="1"/>
      <c r="G43" s="1"/>
      <c r="H43" s="1"/>
      <c r="I43" s="1"/>
      <c r="J43" s="1"/>
      <c r="K43" s="1"/>
      <c r="L43" s="1"/>
      <c r="M43" s="1"/>
      <c r="N43" s="1"/>
      <c r="O43" s="1"/>
      <c r="P43" s="1"/>
      <c r="Q43" s="1"/>
      <c r="R43" s="1"/>
      <c r="S43" s="1"/>
      <c r="T43" s="1"/>
      <c r="U43" s="1"/>
      <c r="V43" s="1"/>
      <c r="W43" s="1"/>
      <c r="X43" s="1"/>
      <c r="Y43" s="1"/>
      <c r="Z43" s="1"/>
    </row>
    <row r="44" spans="1:26" x14ac:dyDescent="0.2">
      <c r="A44" s="1"/>
      <c r="B44" s="1"/>
      <c r="C44" s="1"/>
      <c r="D44" s="1"/>
      <c r="E44" s="1"/>
      <c r="F44" s="1"/>
      <c r="G44" s="1"/>
      <c r="H44" s="1"/>
      <c r="I44" s="1"/>
      <c r="J44" s="1"/>
      <c r="K44" s="1"/>
      <c r="L44" s="1"/>
      <c r="M44" s="1"/>
      <c r="N44" s="1"/>
      <c r="O44" s="1"/>
      <c r="P44" s="1"/>
      <c r="Q44" s="1"/>
      <c r="R44" s="1"/>
      <c r="S44" s="1"/>
      <c r="T44" s="1"/>
      <c r="U44" s="1"/>
      <c r="V44" s="1"/>
      <c r="W44" s="1"/>
      <c r="X44" s="1"/>
      <c r="Y44" s="1"/>
      <c r="Z44" s="1"/>
    </row>
    <row r="45" spans="1:26" x14ac:dyDescent="0.2">
      <c r="A45" s="1"/>
      <c r="B45" s="1"/>
      <c r="C45" s="1"/>
      <c r="D45" s="1"/>
      <c r="E45" s="1"/>
      <c r="F45" s="1"/>
      <c r="G45" s="1"/>
      <c r="H45" s="1"/>
      <c r="I45" s="1"/>
      <c r="J45" s="1"/>
      <c r="K45" s="1"/>
      <c r="L45" s="1"/>
      <c r="M45" s="1"/>
      <c r="N45" s="1"/>
      <c r="O45" s="1"/>
      <c r="P45" s="1"/>
      <c r="Q45" s="1"/>
      <c r="R45" s="1"/>
      <c r="S45" s="1"/>
      <c r="T45" s="1"/>
      <c r="U45" s="1"/>
      <c r="V45" s="1"/>
      <c r="W45" s="1"/>
      <c r="X45" s="1"/>
      <c r="Y45" s="1"/>
      <c r="Z45" s="1"/>
    </row>
    <row r="46" spans="1:26" x14ac:dyDescent="0.2">
      <c r="A46" s="1"/>
      <c r="B46" s="1"/>
      <c r="C46" s="1"/>
      <c r="D46" s="1"/>
      <c r="E46" s="1"/>
      <c r="F46" s="1"/>
      <c r="G46" s="1"/>
      <c r="H46" s="1"/>
      <c r="I46" s="1"/>
      <c r="J46" s="1"/>
      <c r="K46" s="1"/>
      <c r="L46" s="1"/>
      <c r="M46" s="1"/>
      <c r="N46" s="1"/>
      <c r="O46" s="1"/>
      <c r="P46" s="1"/>
      <c r="Q46" s="1"/>
      <c r="R46" s="1"/>
      <c r="S46" s="1"/>
      <c r="T46" s="1"/>
      <c r="U46" s="1"/>
      <c r="V46" s="1"/>
      <c r="W46" s="1"/>
      <c r="X46" s="1"/>
      <c r="Y46" s="1"/>
      <c r="Z46" s="1"/>
    </row>
    <row r="47" spans="1:26" x14ac:dyDescent="0.2">
      <c r="A47" s="1"/>
      <c r="B47" s="1"/>
      <c r="C47" s="1"/>
      <c r="D47" s="1"/>
      <c r="E47" s="1"/>
      <c r="F47" s="1"/>
      <c r="G47" s="1"/>
      <c r="H47" s="1"/>
      <c r="I47" s="1"/>
      <c r="J47" s="1"/>
      <c r="K47" s="1"/>
      <c r="L47" s="1"/>
      <c r="M47" s="1"/>
      <c r="N47" s="1"/>
      <c r="O47" s="1"/>
      <c r="P47" s="1"/>
      <c r="Q47" s="1"/>
      <c r="R47" s="1"/>
      <c r="S47" s="1"/>
      <c r="T47" s="1"/>
      <c r="U47" s="1"/>
      <c r="V47" s="1"/>
      <c r="W47" s="1"/>
      <c r="X47" s="1"/>
      <c r="Y47" s="1"/>
      <c r="Z47" s="1"/>
    </row>
    <row r="48" spans="1:26" x14ac:dyDescent="0.2">
      <c r="A48" s="1"/>
      <c r="B48" s="1"/>
      <c r="C48" s="1"/>
      <c r="D48" s="1"/>
      <c r="E48" s="1"/>
      <c r="F48" s="1"/>
      <c r="G48" s="1"/>
      <c r="H48" s="1"/>
      <c r="I48" s="1"/>
      <c r="J48" s="1"/>
      <c r="K48" s="1"/>
      <c r="L48" s="1"/>
      <c r="M48" s="1"/>
      <c r="N48" s="1"/>
      <c r="O48" s="1"/>
      <c r="P48" s="1"/>
      <c r="Q48" s="1"/>
      <c r="R48" s="1"/>
      <c r="S48" s="1"/>
      <c r="T48" s="1"/>
      <c r="U48" s="1"/>
      <c r="V48" s="1"/>
      <c r="W48" s="1"/>
      <c r="X48" s="1"/>
      <c r="Y48" s="1"/>
      <c r="Z48" s="1"/>
    </row>
    <row r="49" spans="1:26" x14ac:dyDescent="0.2">
      <c r="A49" s="1"/>
      <c r="B49" s="1"/>
      <c r="C49" s="1"/>
      <c r="D49" s="1"/>
      <c r="E49" s="1"/>
      <c r="F49" s="1"/>
      <c r="G49" s="1"/>
      <c r="H49" s="1"/>
      <c r="I49" s="1"/>
      <c r="J49" s="1"/>
      <c r="K49" s="1"/>
      <c r="L49" s="1"/>
      <c r="M49" s="1"/>
      <c r="N49" s="1"/>
      <c r="O49" s="1"/>
      <c r="P49" s="1"/>
      <c r="Q49" s="1"/>
      <c r="R49" s="1"/>
      <c r="S49" s="1"/>
      <c r="T49" s="1"/>
      <c r="U49" s="1"/>
      <c r="V49" s="1"/>
      <c r="W49" s="1"/>
      <c r="X49" s="1"/>
      <c r="Y49" s="1"/>
      <c r="Z49" s="1"/>
    </row>
    <row r="50" spans="1:26" x14ac:dyDescent="0.2">
      <c r="A50" s="1"/>
      <c r="B50" s="1"/>
      <c r="C50" s="1"/>
      <c r="D50" s="1"/>
      <c r="E50" s="1"/>
      <c r="F50" s="1"/>
      <c r="G50" s="1"/>
      <c r="H50" s="1"/>
      <c r="I50" s="1"/>
      <c r="J50" s="1"/>
      <c r="K50" s="1"/>
      <c r="L50" s="1"/>
      <c r="M50" s="1"/>
      <c r="N50" s="1"/>
      <c r="O50" s="1"/>
      <c r="P50" s="1"/>
      <c r="Q50" s="1"/>
      <c r="R50" s="1"/>
      <c r="S50" s="1"/>
      <c r="T50" s="1"/>
      <c r="U50" s="1"/>
      <c r="V50" s="1"/>
      <c r="W50" s="1"/>
      <c r="X50" s="1"/>
      <c r="Y50" s="1"/>
      <c r="Z50" s="1"/>
    </row>
    <row r="51" spans="1:26" x14ac:dyDescent="0.2">
      <c r="A51" s="1"/>
      <c r="B51" s="1"/>
      <c r="C51" s="1"/>
      <c r="D51" s="1"/>
      <c r="E51" s="1"/>
      <c r="F51" s="1"/>
      <c r="G51" s="1"/>
      <c r="H51" s="1"/>
      <c r="I51" s="1"/>
      <c r="J51" s="1"/>
      <c r="K51" s="1"/>
      <c r="L51" s="1"/>
      <c r="M51" s="1"/>
      <c r="N51" s="1"/>
      <c r="O51" s="1"/>
      <c r="P51" s="1"/>
      <c r="Q51" s="1"/>
      <c r="R51" s="1"/>
      <c r="S51" s="1"/>
      <c r="T51" s="1"/>
      <c r="U51" s="1"/>
      <c r="V51" s="1"/>
      <c r="W51" s="1"/>
      <c r="X51" s="1"/>
      <c r="Y51" s="1"/>
      <c r="Z51" s="1"/>
    </row>
    <row r="52" spans="1:26" x14ac:dyDescent="0.2">
      <c r="A52" s="1"/>
      <c r="B52" s="1"/>
      <c r="C52" s="1"/>
      <c r="D52" s="1"/>
      <c r="E52" s="1"/>
      <c r="F52" s="1"/>
      <c r="G52" s="1"/>
      <c r="H52" s="1"/>
      <c r="I52" s="1"/>
      <c r="J52" s="1"/>
      <c r="K52" s="1"/>
      <c r="L52" s="1"/>
      <c r="M52" s="1"/>
      <c r="N52" s="1"/>
      <c r="O52" s="1"/>
      <c r="P52" s="1"/>
      <c r="Q52" s="1"/>
      <c r="R52" s="1"/>
      <c r="S52" s="1"/>
      <c r="T52" s="1"/>
      <c r="U52" s="1"/>
      <c r="V52" s="1"/>
      <c r="W52" s="1"/>
      <c r="X52" s="1"/>
      <c r="Y52" s="1"/>
      <c r="Z52" s="1"/>
    </row>
    <row r="53" spans="1:26" x14ac:dyDescent="0.2">
      <c r="A53" s="1"/>
      <c r="B53" s="1"/>
      <c r="C53" s="1"/>
      <c r="D53" s="1"/>
      <c r="E53" s="1"/>
      <c r="F53" s="1"/>
      <c r="G53" s="1"/>
      <c r="H53" s="1"/>
      <c r="I53" s="1"/>
      <c r="J53" s="1"/>
      <c r="K53" s="1"/>
      <c r="L53" s="1"/>
      <c r="M53" s="1"/>
      <c r="N53" s="1"/>
      <c r="O53" s="1"/>
      <c r="P53" s="1"/>
      <c r="Q53" s="1"/>
      <c r="R53" s="1"/>
      <c r="S53" s="1"/>
      <c r="T53" s="1"/>
      <c r="U53" s="1"/>
      <c r="V53" s="1"/>
      <c r="W53" s="1"/>
      <c r="X53" s="1"/>
      <c r="Y53" s="1"/>
      <c r="Z53" s="1"/>
    </row>
    <row r="54" spans="1:26" x14ac:dyDescent="0.2">
      <c r="A54" s="1"/>
      <c r="B54" s="1"/>
      <c r="C54" s="1"/>
      <c r="D54" s="1"/>
      <c r="E54" s="1"/>
      <c r="F54" s="1"/>
      <c r="G54" s="1"/>
      <c r="H54" s="1"/>
      <c r="I54" s="1"/>
      <c r="J54" s="1"/>
      <c r="K54" s="1"/>
      <c r="L54" s="1"/>
      <c r="M54" s="1"/>
      <c r="N54" s="1"/>
      <c r="O54" s="1"/>
      <c r="P54" s="1"/>
      <c r="Q54" s="1"/>
      <c r="R54" s="1"/>
      <c r="S54" s="1"/>
      <c r="T54" s="1"/>
      <c r="U54" s="1"/>
      <c r="V54" s="1"/>
      <c r="W54" s="1"/>
      <c r="X54" s="1"/>
      <c r="Y54" s="1"/>
      <c r="Z54" s="1"/>
    </row>
    <row r="55" spans="1:26" x14ac:dyDescent="0.2">
      <c r="A55" s="1"/>
      <c r="B55" s="1"/>
      <c r="C55" s="1"/>
      <c r="D55" s="1"/>
      <c r="E55" s="1"/>
      <c r="F55" s="1"/>
      <c r="G55" s="1"/>
      <c r="H55" s="1"/>
      <c r="I55" s="1"/>
      <c r="J55" s="1"/>
      <c r="K55" s="1"/>
      <c r="L55" s="1"/>
      <c r="M55" s="1"/>
      <c r="N55" s="1"/>
      <c r="O55" s="1"/>
      <c r="P55" s="1"/>
      <c r="Q55" s="1"/>
      <c r="R55" s="1"/>
      <c r="S55" s="1"/>
      <c r="T55" s="1"/>
      <c r="U55" s="1"/>
      <c r="V55" s="1"/>
      <c r="W55" s="1"/>
      <c r="X55" s="1"/>
      <c r="Y55" s="1"/>
      <c r="Z55" s="1"/>
    </row>
    <row r="56" spans="1:26" x14ac:dyDescent="0.2">
      <c r="A56" s="1"/>
      <c r="B56" s="1"/>
      <c r="C56" s="1"/>
      <c r="D56" s="1"/>
      <c r="E56" s="1"/>
      <c r="F56" s="1"/>
      <c r="G56" s="1"/>
      <c r="H56" s="1"/>
      <c r="I56" s="1"/>
      <c r="J56" s="1"/>
      <c r="K56" s="1"/>
      <c r="L56" s="1"/>
      <c r="M56" s="1"/>
      <c r="N56" s="1"/>
      <c r="O56" s="1"/>
      <c r="P56" s="1"/>
      <c r="Q56" s="1"/>
      <c r="R56" s="1"/>
      <c r="S56" s="1"/>
      <c r="T56" s="1"/>
      <c r="U56" s="1"/>
      <c r="V56" s="1"/>
      <c r="W56" s="1"/>
      <c r="X56" s="1"/>
      <c r="Y56" s="1"/>
      <c r="Z56" s="1"/>
    </row>
    <row r="57" spans="1:26" x14ac:dyDescent="0.2">
      <c r="A57" s="1"/>
      <c r="B57" s="1"/>
      <c r="C57" s="1"/>
      <c r="D57" s="1"/>
      <c r="E57" s="1"/>
      <c r="F57" s="1"/>
      <c r="G57" s="1"/>
      <c r="H57" s="1"/>
      <c r="I57" s="1"/>
      <c r="J57" s="1"/>
      <c r="K57" s="1"/>
      <c r="L57" s="1"/>
      <c r="M57" s="1"/>
      <c r="N57" s="1"/>
      <c r="O57" s="1"/>
      <c r="P57" s="1"/>
      <c r="Q57" s="1"/>
      <c r="R57" s="1"/>
      <c r="S57" s="1"/>
      <c r="T57" s="1"/>
      <c r="U57" s="1"/>
      <c r="V57" s="1"/>
      <c r="W57" s="1"/>
      <c r="X57" s="1"/>
      <c r="Y57" s="1"/>
      <c r="Z57" s="1"/>
    </row>
    <row r="58" spans="1:26" x14ac:dyDescent="0.2">
      <c r="A58" s="1"/>
      <c r="B58" s="1"/>
      <c r="C58" s="1"/>
      <c r="D58" s="1"/>
      <c r="E58" s="1"/>
      <c r="F58" s="1"/>
      <c r="G58" s="1"/>
      <c r="H58" s="1"/>
      <c r="I58" s="1"/>
      <c r="J58" s="1"/>
      <c r="K58" s="1"/>
      <c r="L58" s="1"/>
      <c r="M58" s="1"/>
      <c r="N58" s="1"/>
      <c r="O58" s="1"/>
      <c r="P58" s="1"/>
      <c r="Q58" s="1"/>
      <c r="R58" s="1"/>
      <c r="S58" s="1"/>
      <c r="T58" s="1"/>
      <c r="U58" s="1"/>
      <c r="V58" s="1"/>
      <c r="W58" s="1"/>
      <c r="X58" s="1"/>
      <c r="Y58" s="1"/>
      <c r="Z58" s="1"/>
    </row>
    <row r="59" spans="1:26" x14ac:dyDescent="0.2">
      <c r="A59" s="1"/>
      <c r="B59" s="1"/>
      <c r="C59" s="1"/>
      <c r="D59" s="1"/>
      <c r="E59" s="1"/>
      <c r="F59" s="1"/>
      <c r="G59" s="1"/>
      <c r="H59" s="1"/>
      <c r="I59" s="1"/>
      <c r="J59" s="1"/>
      <c r="K59" s="1"/>
      <c r="L59" s="1"/>
      <c r="M59" s="1"/>
      <c r="N59" s="1"/>
      <c r="O59" s="1"/>
      <c r="P59" s="1"/>
      <c r="Q59" s="1"/>
      <c r="R59" s="1"/>
      <c r="S59" s="1"/>
      <c r="T59" s="1"/>
      <c r="U59" s="1"/>
      <c r="V59" s="1"/>
      <c r="W59" s="1"/>
      <c r="X59" s="1"/>
      <c r="Y59" s="1"/>
      <c r="Z59" s="1"/>
    </row>
    <row r="60" spans="1:26" x14ac:dyDescent="0.2">
      <c r="A60" s="1"/>
      <c r="B60" s="1"/>
      <c r="C60" s="1"/>
      <c r="D60" s="1"/>
      <c r="E60" s="1"/>
      <c r="F60" s="1"/>
      <c r="G60" s="1"/>
      <c r="H60" s="1"/>
      <c r="I60" s="1"/>
      <c r="J60" s="1"/>
      <c r="K60" s="1"/>
      <c r="L60" s="1"/>
      <c r="M60" s="1"/>
      <c r="N60" s="1"/>
      <c r="O60" s="1"/>
      <c r="P60" s="1"/>
      <c r="Q60" s="1"/>
      <c r="R60" s="1"/>
      <c r="S60" s="1"/>
      <c r="T60" s="1"/>
      <c r="U60" s="1"/>
      <c r="V60" s="1"/>
      <c r="W60" s="1"/>
      <c r="X60" s="1"/>
      <c r="Y60" s="1"/>
      <c r="Z60" s="1"/>
    </row>
    <row r="61" spans="1:26" x14ac:dyDescent="0.2">
      <c r="A61" s="1"/>
      <c r="B61" s="1"/>
      <c r="C61" s="1"/>
      <c r="D61" s="1"/>
      <c r="E61" s="1"/>
      <c r="F61" s="1"/>
      <c r="G61" s="1"/>
      <c r="H61" s="1"/>
      <c r="I61" s="1"/>
      <c r="J61" s="1"/>
      <c r="K61" s="1"/>
      <c r="L61" s="1"/>
      <c r="M61" s="1"/>
      <c r="N61" s="1"/>
      <c r="O61" s="1"/>
      <c r="P61" s="1"/>
      <c r="Q61" s="1"/>
      <c r="R61" s="1"/>
      <c r="S61" s="1"/>
      <c r="T61" s="1"/>
      <c r="U61" s="1"/>
      <c r="V61" s="1"/>
      <c r="W61" s="1"/>
      <c r="X61" s="1"/>
      <c r="Y61" s="1"/>
      <c r="Z61" s="1"/>
    </row>
    <row r="62" spans="1:26" x14ac:dyDescent="0.2">
      <c r="A62" s="1"/>
      <c r="B62" s="1"/>
      <c r="C62" s="1"/>
      <c r="D62" s="1"/>
      <c r="E62" s="1"/>
      <c r="F62" s="1"/>
      <c r="G62" s="1"/>
      <c r="H62" s="1"/>
      <c r="I62" s="1"/>
      <c r="J62" s="1"/>
      <c r="K62" s="1"/>
      <c r="L62" s="1"/>
      <c r="M62" s="1"/>
      <c r="N62" s="1"/>
      <c r="O62" s="1"/>
      <c r="P62" s="1"/>
      <c r="Q62" s="1"/>
      <c r="R62" s="1"/>
      <c r="S62" s="1"/>
      <c r="T62" s="1"/>
      <c r="U62" s="1"/>
      <c r="V62" s="1"/>
      <c r="W62" s="1"/>
      <c r="X62" s="1"/>
      <c r="Y62" s="1"/>
      <c r="Z62" s="1"/>
    </row>
    <row r="63" spans="1:26" x14ac:dyDescent="0.2">
      <c r="A63" s="1"/>
      <c r="B63" s="1"/>
      <c r="C63" s="1"/>
      <c r="D63" s="1"/>
      <c r="E63" s="1"/>
      <c r="F63" s="1"/>
      <c r="G63" s="1"/>
      <c r="H63" s="1"/>
      <c r="I63" s="1"/>
      <c r="J63" s="1"/>
      <c r="K63" s="1"/>
      <c r="L63" s="1"/>
      <c r="M63" s="1"/>
      <c r="N63" s="1"/>
      <c r="O63" s="1"/>
      <c r="P63" s="1"/>
      <c r="Q63" s="1"/>
      <c r="R63" s="1"/>
      <c r="S63" s="1"/>
      <c r="T63" s="1"/>
      <c r="U63" s="1"/>
      <c r="V63" s="1"/>
      <c r="W63" s="1"/>
      <c r="X63" s="1"/>
      <c r="Y63" s="1"/>
      <c r="Z63" s="1"/>
    </row>
    <row r="64" spans="1:26" x14ac:dyDescent="0.2">
      <c r="A64" s="1"/>
      <c r="B64" s="1"/>
      <c r="C64" s="1"/>
      <c r="D64" s="1"/>
      <c r="E64" s="1"/>
      <c r="F64" s="1"/>
      <c r="G64" s="1"/>
      <c r="H64" s="1"/>
      <c r="I64" s="1"/>
      <c r="J64" s="1"/>
      <c r="K64" s="1"/>
      <c r="L64" s="1"/>
      <c r="M64" s="1"/>
      <c r="N64" s="1"/>
      <c r="O64" s="1"/>
      <c r="P64" s="1"/>
      <c r="Q64" s="1"/>
      <c r="R64" s="1"/>
      <c r="S64" s="1"/>
      <c r="T64" s="1"/>
      <c r="U64" s="1"/>
      <c r="V64" s="1"/>
      <c r="W64" s="1"/>
      <c r="X64" s="1"/>
      <c r="Y64" s="1"/>
      <c r="Z64" s="1"/>
    </row>
    <row r="65" spans="1:26" x14ac:dyDescent="0.2">
      <c r="A65" s="1"/>
      <c r="B65" s="1"/>
      <c r="C65" s="1"/>
      <c r="D65" s="1"/>
      <c r="E65" s="1"/>
      <c r="F65" s="1"/>
      <c r="G65" s="1"/>
      <c r="H65" s="1"/>
      <c r="I65" s="1"/>
      <c r="J65" s="1"/>
      <c r="K65" s="1"/>
      <c r="L65" s="1"/>
      <c r="M65" s="1"/>
      <c r="N65" s="1"/>
      <c r="O65" s="1"/>
      <c r="P65" s="1"/>
      <c r="Q65" s="1"/>
      <c r="R65" s="1"/>
      <c r="S65" s="1"/>
      <c r="T65" s="1"/>
      <c r="U65" s="1"/>
      <c r="V65" s="1"/>
      <c r="W65" s="1"/>
      <c r="X65" s="1"/>
      <c r="Y65" s="1"/>
      <c r="Z65" s="1"/>
    </row>
    <row r="66" spans="1:26" x14ac:dyDescent="0.2">
      <c r="A66" s="1"/>
      <c r="B66" s="1"/>
      <c r="C66" s="1"/>
      <c r="D66" s="1"/>
      <c r="E66" s="1"/>
      <c r="F66" s="1"/>
      <c r="G66" s="1"/>
      <c r="H66" s="1"/>
      <c r="I66" s="1"/>
      <c r="J66" s="1"/>
      <c r="K66" s="1"/>
      <c r="L66" s="1"/>
      <c r="M66" s="1"/>
      <c r="N66" s="1"/>
      <c r="O66" s="1"/>
      <c r="P66" s="1"/>
      <c r="Q66" s="1"/>
      <c r="R66" s="1"/>
      <c r="S66" s="1"/>
      <c r="T66" s="1"/>
      <c r="U66" s="1"/>
      <c r="V66" s="1"/>
      <c r="W66" s="1"/>
      <c r="X66" s="1"/>
      <c r="Y66" s="1"/>
      <c r="Z66" s="1"/>
    </row>
    <row r="67" spans="1:26" x14ac:dyDescent="0.2">
      <c r="A67" s="1"/>
      <c r="B67" s="1"/>
      <c r="C67" s="1"/>
      <c r="D67" s="1"/>
      <c r="E67" s="1"/>
      <c r="F67" s="1"/>
      <c r="G67" s="1"/>
      <c r="H67" s="1"/>
      <c r="I67" s="1"/>
      <c r="J67" s="1"/>
      <c r="K67" s="1"/>
      <c r="L67" s="1"/>
      <c r="M67" s="1"/>
      <c r="N67" s="1"/>
      <c r="O67" s="1"/>
      <c r="P67" s="1"/>
      <c r="Q67" s="1"/>
      <c r="R67" s="1"/>
      <c r="S67" s="1"/>
      <c r="T67" s="1"/>
      <c r="U67" s="1"/>
      <c r="V67" s="1"/>
      <c r="W67" s="1"/>
      <c r="X67" s="1"/>
      <c r="Y67" s="1"/>
      <c r="Z67" s="1"/>
    </row>
    <row r="68" spans="1:26" x14ac:dyDescent="0.2">
      <c r="A68" s="1"/>
      <c r="B68" s="1"/>
      <c r="C68" s="1"/>
      <c r="D68" s="1"/>
      <c r="E68" s="1"/>
      <c r="F68" s="1"/>
      <c r="G68" s="1"/>
      <c r="H68" s="1"/>
      <c r="I68" s="1"/>
      <c r="J68" s="1"/>
      <c r="K68" s="1"/>
      <c r="L68" s="1"/>
      <c r="M68" s="1"/>
      <c r="N68" s="1"/>
      <c r="O68" s="1"/>
      <c r="P68" s="1"/>
      <c r="Q68" s="1"/>
      <c r="R68" s="1"/>
      <c r="S68" s="1"/>
      <c r="T68" s="1"/>
      <c r="U68" s="1"/>
      <c r="V68" s="1"/>
      <c r="W68" s="1"/>
      <c r="X68" s="1"/>
      <c r="Y68" s="1"/>
      <c r="Z68" s="1"/>
    </row>
    <row r="69" spans="1:26" x14ac:dyDescent="0.2">
      <c r="A69" s="1"/>
      <c r="B69" s="1"/>
      <c r="C69" s="1"/>
      <c r="D69" s="1"/>
      <c r="E69" s="1"/>
      <c r="F69" s="1"/>
      <c r="G69" s="1"/>
      <c r="H69" s="1"/>
      <c r="I69" s="1"/>
      <c r="J69" s="1"/>
      <c r="K69" s="1"/>
      <c r="L69" s="1"/>
      <c r="M69" s="1"/>
      <c r="N69" s="1"/>
      <c r="O69" s="1"/>
      <c r="P69" s="1"/>
      <c r="Q69" s="1"/>
      <c r="R69" s="1"/>
      <c r="S69" s="1"/>
      <c r="T69" s="1"/>
      <c r="U69" s="1"/>
      <c r="V69" s="1"/>
      <c r="W69" s="1"/>
      <c r="X69" s="1"/>
      <c r="Y69" s="1"/>
      <c r="Z69" s="1"/>
    </row>
    <row r="70" spans="1:26" x14ac:dyDescent="0.2">
      <c r="A70" s="1"/>
      <c r="B70" s="1"/>
      <c r="C70" s="1"/>
      <c r="D70" s="1"/>
      <c r="E70" s="1"/>
      <c r="F70" s="1"/>
      <c r="G70" s="1"/>
      <c r="H70" s="1"/>
      <c r="I70" s="1"/>
      <c r="J70" s="1"/>
      <c r="K70" s="1"/>
      <c r="L70" s="1"/>
      <c r="M70" s="1"/>
      <c r="N70" s="1"/>
      <c r="O70" s="1"/>
      <c r="P70" s="1"/>
      <c r="Q70" s="1"/>
      <c r="R70" s="1"/>
      <c r="S70" s="1"/>
      <c r="T70" s="1"/>
      <c r="U70" s="1"/>
      <c r="V70" s="1"/>
      <c r="W70" s="1"/>
      <c r="X70" s="1"/>
      <c r="Y70" s="1"/>
      <c r="Z70" s="1"/>
    </row>
    <row r="71" spans="1:26" x14ac:dyDescent="0.2">
      <c r="A71" s="1"/>
      <c r="B71" s="1"/>
      <c r="C71" s="1"/>
      <c r="D71" s="1"/>
      <c r="E71" s="1"/>
      <c r="F71" s="1"/>
      <c r="G71" s="1"/>
      <c r="H71" s="1"/>
      <c r="I71" s="1"/>
      <c r="J71" s="1"/>
      <c r="K71" s="1"/>
      <c r="L71" s="1"/>
      <c r="M71" s="1"/>
      <c r="N71" s="1"/>
      <c r="O71" s="1"/>
      <c r="P71" s="1"/>
      <c r="Q71" s="1"/>
      <c r="R71" s="1"/>
      <c r="S71" s="1"/>
      <c r="T71" s="1"/>
      <c r="U71" s="1"/>
      <c r="V71" s="1"/>
      <c r="W71" s="1"/>
      <c r="X71" s="1"/>
      <c r="Y71" s="1"/>
      <c r="Z71" s="1"/>
    </row>
    <row r="72" spans="1:26" x14ac:dyDescent="0.2">
      <c r="A72" s="1"/>
      <c r="B72" s="1"/>
      <c r="C72" s="1"/>
      <c r="D72" s="1"/>
      <c r="E72" s="1"/>
      <c r="F72" s="1"/>
      <c r="G72" s="1"/>
      <c r="H72" s="1"/>
      <c r="I72" s="1"/>
      <c r="J72" s="1"/>
      <c r="K72" s="1"/>
      <c r="L72" s="1"/>
      <c r="M72" s="1"/>
      <c r="N72" s="1"/>
      <c r="O72" s="1"/>
      <c r="P72" s="1"/>
      <c r="Q72" s="1"/>
      <c r="R72" s="1"/>
      <c r="S72" s="1"/>
      <c r="T72" s="1"/>
      <c r="U72" s="1"/>
      <c r="V72" s="1"/>
      <c r="W72" s="1"/>
      <c r="X72" s="1"/>
      <c r="Y72" s="1"/>
      <c r="Z72" s="1"/>
    </row>
    <row r="73" spans="1:26" x14ac:dyDescent="0.2">
      <c r="A73" s="1"/>
      <c r="B73" s="1"/>
      <c r="C73" s="1"/>
      <c r="D73" s="1"/>
      <c r="E73" s="1"/>
      <c r="F73" s="1"/>
      <c r="G73" s="1"/>
      <c r="H73" s="1"/>
      <c r="I73" s="1"/>
      <c r="J73" s="1"/>
      <c r="K73" s="1"/>
      <c r="L73" s="1"/>
      <c r="M73" s="1"/>
      <c r="N73" s="1"/>
      <c r="O73" s="1"/>
      <c r="P73" s="1"/>
      <c r="Q73" s="1"/>
      <c r="R73" s="1"/>
      <c r="S73" s="1"/>
      <c r="T73" s="1"/>
      <c r="U73" s="1"/>
      <c r="V73" s="1"/>
      <c r="W73" s="1"/>
      <c r="X73" s="1"/>
      <c r="Y73" s="1"/>
      <c r="Z73" s="1"/>
    </row>
    <row r="74" spans="1:26" x14ac:dyDescent="0.2">
      <c r="A74" s="1"/>
      <c r="B74" s="1"/>
      <c r="C74" s="1"/>
      <c r="D74" s="1"/>
      <c r="E74" s="1"/>
      <c r="F74" s="1"/>
      <c r="G74" s="1"/>
      <c r="H74" s="1"/>
      <c r="I74" s="1"/>
      <c r="J74" s="1"/>
      <c r="K74" s="1"/>
      <c r="L74" s="1"/>
      <c r="M74" s="1"/>
      <c r="N74" s="1"/>
      <c r="O74" s="1"/>
      <c r="P74" s="1"/>
      <c r="Q74" s="1"/>
      <c r="R74" s="1"/>
      <c r="S74" s="1"/>
      <c r="T74" s="1"/>
      <c r="U74" s="1"/>
      <c r="V74" s="1"/>
      <c r="W74" s="1"/>
      <c r="X74" s="1"/>
      <c r="Y74" s="1"/>
      <c r="Z74" s="1"/>
    </row>
    <row r="75" spans="1:26" x14ac:dyDescent="0.2">
      <c r="A75" s="1"/>
      <c r="B75" s="1"/>
      <c r="C75" s="1"/>
      <c r="D75" s="1"/>
      <c r="E75" s="1"/>
      <c r="F75" s="1"/>
      <c r="G75" s="1"/>
      <c r="H75" s="1"/>
      <c r="I75" s="1"/>
      <c r="J75" s="1"/>
      <c r="K75" s="1"/>
      <c r="L75" s="1"/>
      <c r="M75" s="1"/>
      <c r="N75" s="1"/>
      <c r="O75" s="1"/>
      <c r="P75" s="1"/>
      <c r="Q75" s="1"/>
      <c r="R75" s="1"/>
      <c r="S75" s="1"/>
      <c r="T75" s="1"/>
      <c r="U75" s="1"/>
      <c r="V75" s="1"/>
      <c r="W75" s="1"/>
      <c r="X75" s="1"/>
      <c r="Y75" s="1"/>
      <c r="Z75" s="1"/>
    </row>
    <row r="76" spans="1:26" x14ac:dyDescent="0.2">
      <c r="A76" s="1"/>
      <c r="B76" s="1"/>
      <c r="C76" s="1"/>
      <c r="D76" s="1"/>
      <c r="E76" s="1"/>
      <c r="F76" s="1"/>
      <c r="G76" s="1"/>
      <c r="H76" s="1"/>
      <c r="I76" s="1"/>
      <c r="J76" s="1"/>
      <c r="K76" s="1"/>
      <c r="L76" s="1"/>
      <c r="M76" s="1"/>
      <c r="N76" s="1"/>
      <c r="O76" s="1"/>
      <c r="P76" s="1"/>
      <c r="Q76" s="1"/>
      <c r="R76" s="1"/>
      <c r="S76" s="1"/>
      <c r="T76" s="1"/>
      <c r="U76" s="1"/>
      <c r="V76" s="1"/>
      <c r="W76" s="1"/>
      <c r="X76" s="1"/>
      <c r="Y76" s="1"/>
      <c r="Z76" s="1"/>
    </row>
    <row r="77" spans="1:26" x14ac:dyDescent="0.2">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x14ac:dyDescent="0.2">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x14ac:dyDescent="0.2">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x14ac:dyDescent="0.2">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x14ac:dyDescent="0.2">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x14ac:dyDescent="0.2">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x14ac:dyDescent="0.2">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x14ac:dyDescent="0.2">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x14ac:dyDescent="0.2">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x14ac:dyDescent="0.2">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x14ac:dyDescent="0.2">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x14ac:dyDescent="0.2">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x14ac:dyDescent="0.2">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x14ac:dyDescent="0.2">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x14ac:dyDescent="0.2">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x14ac:dyDescent="0.2">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x14ac:dyDescent="0.2">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x14ac:dyDescent="0.2">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x14ac:dyDescent="0.2">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x14ac:dyDescent="0.2">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x14ac:dyDescent="0.2">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x14ac:dyDescent="0.2">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x14ac:dyDescent="0.2">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x14ac:dyDescent="0.2">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x14ac:dyDescent="0.2">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x14ac:dyDescent="0.2">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x14ac:dyDescent="0.2">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x14ac:dyDescent="0.2">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x14ac:dyDescent="0.2">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x14ac:dyDescent="0.2">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x14ac:dyDescent="0.2">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x14ac:dyDescent="0.2">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x14ac:dyDescent="0.2">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x14ac:dyDescent="0.2">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x14ac:dyDescent="0.2">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x14ac:dyDescent="0.2">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x14ac:dyDescent="0.2">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x14ac:dyDescent="0.2">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x14ac:dyDescent="0.2">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x14ac:dyDescent="0.2">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x14ac:dyDescent="0.2">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x14ac:dyDescent="0.2">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x14ac:dyDescent="0.2">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x14ac:dyDescent="0.2">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x14ac:dyDescent="0.2">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x14ac:dyDescent="0.2">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x14ac:dyDescent="0.2">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x14ac:dyDescent="0.2">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x14ac:dyDescent="0.2">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x14ac:dyDescent="0.2">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x14ac:dyDescent="0.2">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x14ac:dyDescent="0.2">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x14ac:dyDescent="0.2">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x14ac:dyDescent="0.2">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x14ac:dyDescent="0.2">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x14ac:dyDescent="0.2">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x14ac:dyDescent="0.2">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x14ac:dyDescent="0.2">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x14ac:dyDescent="0.2">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x14ac:dyDescent="0.2">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x14ac:dyDescent="0.2">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x14ac:dyDescent="0.2">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x14ac:dyDescent="0.2">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x14ac:dyDescent="0.2">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x14ac:dyDescent="0.2">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x14ac:dyDescent="0.2">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x14ac:dyDescent="0.2">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x14ac:dyDescent="0.2">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x14ac:dyDescent="0.2">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x14ac:dyDescent="0.2">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x14ac:dyDescent="0.2">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x14ac:dyDescent="0.2">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x14ac:dyDescent="0.2">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x14ac:dyDescent="0.2">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x14ac:dyDescent="0.2">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x14ac:dyDescent="0.2">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x14ac:dyDescent="0.2">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x14ac:dyDescent="0.2">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x14ac:dyDescent="0.2">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x14ac:dyDescent="0.2">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x14ac:dyDescent="0.2">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x14ac:dyDescent="0.2">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x14ac:dyDescent="0.2">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x14ac:dyDescent="0.2">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x14ac:dyDescent="0.2">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x14ac:dyDescent="0.2">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x14ac:dyDescent="0.2">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x14ac:dyDescent="0.2">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x14ac:dyDescent="0.2">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x14ac:dyDescent="0.2">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x14ac:dyDescent="0.2">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x14ac:dyDescent="0.2">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x14ac:dyDescent="0.2">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x14ac:dyDescent="0.2">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x14ac:dyDescent="0.2">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x14ac:dyDescent="0.2">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x14ac:dyDescent="0.2">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x14ac:dyDescent="0.2">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x14ac:dyDescent="0.2">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x14ac:dyDescent="0.2">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x14ac:dyDescent="0.2">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x14ac:dyDescent="0.2">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x14ac:dyDescent="0.2">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x14ac:dyDescent="0.2">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x14ac:dyDescent="0.2">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x14ac:dyDescent="0.2">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x14ac:dyDescent="0.2">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x14ac:dyDescent="0.2">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x14ac:dyDescent="0.2">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x14ac:dyDescent="0.2">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x14ac:dyDescent="0.2">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x14ac:dyDescent="0.2">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x14ac:dyDescent="0.2">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x14ac:dyDescent="0.2">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x14ac:dyDescent="0.2">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x14ac:dyDescent="0.2">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x14ac:dyDescent="0.2">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x14ac:dyDescent="0.2">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x14ac:dyDescent="0.2">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x14ac:dyDescent="0.2">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x14ac:dyDescent="0.2">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x14ac:dyDescent="0.2">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x14ac:dyDescent="0.2">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x14ac:dyDescent="0.2">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x14ac:dyDescent="0.2">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x14ac:dyDescent="0.2">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x14ac:dyDescent="0.2">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x14ac:dyDescent="0.2">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x14ac:dyDescent="0.2">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x14ac:dyDescent="0.2">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x14ac:dyDescent="0.2">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x14ac:dyDescent="0.2">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x14ac:dyDescent="0.2">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x14ac:dyDescent="0.2">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x14ac:dyDescent="0.2">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x14ac:dyDescent="0.2">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x14ac:dyDescent="0.2">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x14ac:dyDescent="0.2">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x14ac:dyDescent="0.2">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x14ac:dyDescent="0.2">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x14ac:dyDescent="0.2">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x14ac:dyDescent="0.2">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x14ac:dyDescent="0.2">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x14ac:dyDescent="0.2">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x14ac:dyDescent="0.2">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x14ac:dyDescent="0.2">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x14ac:dyDescent="0.2">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x14ac:dyDescent="0.2">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x14ac:dyDescent="0.2">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x14ac:dyDescent="0.2">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x14ac:dyDescent="0.2">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x14ac:dyDescent="0.2">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x14ac:dyDescent="0.2">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x14ac:dyDescent="0.2">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x14ac:dyDescent="0.2">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x14ac:dyDescent="0.2">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x14ac:dyDescent="0.2">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x14ac:dyDescent="0.2">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x14ac:dyDescent="0.2">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x14ac:dyDescent="0.2">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x14ac:dyDescent="0.2">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x14ac:dyDescent="0.2">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x14ac:dyDescent="0.2">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x14ac:dyDescent="0.2">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x14ac:dyDescent="0.2">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x14ac:dyDescent="0.2">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x14ac:dyDescent="0.2">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x14ac:dyDescent="0.2">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x14ac:dyDescent="0.2">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x14ac:dyDescent="0.2">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x14ac:dyDescent="0.2">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x14ac:dyDescent="0.2">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x14ac:dyDescent="0.2">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x14ac:dyDescent="0.2">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x14ac:dyDescent="0.2">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x14ac:dyDescent="0.2">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x14ac:dyDescent="0.2">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x14ac:dyDescent="0.2">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x14ac:dyDescent="0.2">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x14ac:dyDescent="0.2">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x14ac:dyDescent="0.2">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x14ac:dyDescent="0.2">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x14ac:dyDescent="0.2">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x14ac:dyDescent="0.2">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x14ac:dyDescent="0.2">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x14ac:dyDescent="0.2">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x14ac:dyDescent="0.2">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x14ac:dyDescent="0.2">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x14ac:dyDescent="0.2">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x14ac:dyDescent="0.2">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x14ac:dyDescent="0.2">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x14ac:dyDescent="0.2">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x14ac:dyDescent="0.2">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x14ac:dyDescent="0.2">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x14ac:dyDescent="0.2">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x14ac:dyDescent="0.2">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x14ac:dyDescent="0.2">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x14ac:dyDescent="0.2">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x14ac:dyDescent="0.2">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x14ac:dyDescent="0.2">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x14ac:dyDescent="0.2">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x14ac:dyDescent="0.2">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x14ac:dyDescent="0.2">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x14ac:dyDescent="0.2">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x14ac:dyDescent="0.2">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x14ac:dyDescent="0.2">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x14ac:dyDescent="0.2">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x14ac:dyDescent="0.2">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x14ac:dyDescent="0.2">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x14ac:dyDescent="0.2">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x14ac:dyDescent="0.2">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x14ac:dyDescent="0.2">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x14ac:dyDescent="0.2">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x14ac:dyDescent="0.2">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x14ac:dyDescent="0.2">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x14ac:dyDescent="0.2">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x14ac:dyDescent="0.2">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x14ac:dyDescent="0.2">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x14ac:dyDescent="0.2">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x14ac:dyDescent="0.2">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x14ac:dyDescent="0.2">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x14ac:dyDescent="0.2">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x14ac:dyDescent="0.2">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x14ac:dyDescent="0.2">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x14ac:dyDescent="0.2">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x14ac:dyDescent="0.2">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x14ac:dyDescent="0.2">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x14ac:dyDescent="0.2">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x14ac:dyDescent="0.2">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x14ac:dyDescent="0.2">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x14ac:dyDescent="0.2">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x14ac:dyDescent="0.2">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x14ac:dyDescent="0.2">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x14ac:dyDescent="0.2">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x14ac:dyDescent="0.2">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x14ac:dyDescent="0.2">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x14ac:dyDescent="0.2">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x14ac:dyDescent="0.2">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x14ac:dyDescent="0.2">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x14ac:dyDescent="0.2">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x14ac:dyDescent="0.2">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x14ac:dyDescent="0.2">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x14ac:dyDescent="0.2">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x14ac:dyDescent="0.2">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x14ac:dyDescent="0.2">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x14ac:dyDescent="0.2">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x14ac:dyDescent="0.2">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x14ac:dyDescent="0.2">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x14ac:dyDescent="0.2">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x14ac:dyDescent="0.2">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x14ac:dyDescent="0.2">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x14ac:dyDescent="0.2">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x14ac:dyDescent="0.2">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x14ac:dyDescent="0.2">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x14ac:dyDescent="0.2">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x14ac:dyDescent="0.2">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x14ac:dyDescent="0.2">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x14ac:dyDescent="0.2">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x14ac:dyDescent="0.2">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x14ac:dyDescent="0.2">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x14ac:dyDescent="0.2">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x14ac:dyDescent="0.2">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x14ac:dyDescent="0.2">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x14ac:dyDescent="0.2">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x14ac:dyDescent="0.2">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x14ac:dyDescent="0.2">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x14ac:dyDescent="0.2">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x14ac:dyDescent="0.2">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x14ac:dyDescent="0.2">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x14ac:dyDescent="0.2">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x14ac:dyDescent="0.2">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x14ac:dyDescent="0.2">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x14ac:dyDescent="0.2">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x14ac:dyDescent="0.2">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x14ac:dyDescent="0.2">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x14ac:dyDescent="0.2">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x14ac:dyDescent="0.2">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x14ac:dyDescent="0.2">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x14ac:dyDescent="0.2">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x14ac:dyDescent="0.2">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x14ac:dyDescent="0.2">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x14ac:dyDescent="0.2">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x14ac:dyDescent="0.2">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x14ac:dyDescent="0.2">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x14ac:dyDescent="0.2">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x14ac:dyDescent="0.2">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x14ac:dyDescent="0.2">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x14ac:dyDescent="0.2">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x14ac:dyDescent="0.2">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x14ac:dyDescent="0.2">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x14ac:dyDescent="0.2">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x14ac:dyDescent="0.2">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x14ac:dyDescent="0.2">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x14ac:dyDescent="0.2">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x14ac:dyDescent="0.2">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x14ac:dyDescent="0.2">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x14ac:dyDescent="0.2">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x14ac:dyDescent="0.2">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x14ac:dyDescent="0.2">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x14ac:dyDescent="0.2">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x14ac:dyDescent="0.2">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x14ac:dyDescent="0.2">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x14ac:dyDescent="0.2">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x14ac:dyDescent="0.2">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x14ac:dyDescent="0.2">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x14ac:dyDescent="0.2">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x14ac:dyDescent="0.2">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x14ac:dyDescent="0.2">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x14ac:dyDescent="0.2">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x14ac:dyDescent="0.2">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x14ac:dyDescent="0.2">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x14ac:dyDescent="0.2">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x14ac:dyDescent="0.2">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x14ac:dyDescent="0.2">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x14ac:dyDescent="0.2">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x14ac:dyDescent="0.2">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x14ac:dyDescent="0.2">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x14ac:dyDescent="0.2">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x14ac:dyDescent="0.2">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x14ac:dyDescent="0.2">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x14ac:dyDescent="0.2">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x14ac:dyDescent="0.2">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x14ac:dyDescent="0.2">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x14ac:dyDescent="0.2">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x14ac:dyDescent="0.2">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x14ac:dyDescent="0.2">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x14ac:dyDescent="0.2">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x14ac:dyDescent="0.2">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x14ac:dyDescent="0.2">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x14ac:dyDescent="0.2">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x14ac:dyDescent="0.2">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x14ac:dyDescent="0.2">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x14ac:dyDescent="0.2">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x14ac:dyDescent="0.2">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x14ac:dyDescent="0.2">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x14ac:dyDescent="0.2">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x14ac:dyDescent="0.2">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x14ac:dyDescent="0.2">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x14ac:dyDescent="0.2">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x14ac:dyDescent="0.2">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x14ac:dyDescent="0.2">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x14ac:dyDescent="0.2">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x14ac:dyDescent="0.2">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x14ac:dyDescent="0.2">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x14ac:dyDescent="0.2">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x14ac:dyDescent="0.2">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x14ac:dyDescent="0.2">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x14ac:dyDescent="0.2">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x14ac:dyDescent="0.2">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x14ac:dyDescent="0.2">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x14ac:dyDescent="0.2">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x14ac:dyDescent="0.2">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x14ac:dyDescent="0.2">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x14ac:dyDescent="0.2">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x14ac:dyDescent="0.2">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x14ac:dyDescent="0.2">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x14ac:dyDescent="0.2">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x14ac:dyDescent="0.2">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x14ac:dyDescent="0.2">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x14ac:dyDescent="0.2">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x14ac:dyDescent="0.2">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x14ac:dyDescent="0.2">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x14ac:dyDescent="0.2">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x14ac:dyDescent="0.2">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x14ac:dyDescent="0.2">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x14ac:dyDescent="0.2">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x14ac:dyDescent="0.2">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x14ac:dyDescent="0.2">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x14ac:dyDescent="0.2">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x14ac:dyDescent="0.2">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x14ac:dyDescent="0.2">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x14ac:dyDescent="0.2">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x14ac:dyDescent="0.2">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x14ac:dyDescent="0.2">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x14ac:dyDescent="0.2">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x14ac:dyDescent="0.2">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x14ac:dyDescent="0.2">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x14ac:dyDescent="0.2">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x14ac:dyDescent="0.2">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x14ac:dyDescent="0.2">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x14ac:dyDescent="0.2">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x14ac:dyDescent="0.2">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x14ac:dyDescent="0.2">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x14ac:dyDescent="0.2">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x14ac:dyDescent="0.2">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x14ac:dyDescent="0.2">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x14ac:dyDescent="0.2">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x14ac:dyDescent="0.2">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x14ac:dyDescent="0.2">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x14ac:dyDescent="0.2">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x14ac:dyDescent="0.2">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x14ac:dyDescent="0.2">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x14ac:dyDescent="0.2">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x14ac:dyDescent="0.2">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x14ac:dyDescent="0.2">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x14ac:dyDescent="0.2">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x14ac:dyDescent="0.2">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x14ac:dyDescent="0.2">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x14ac:dyDescent="0.2">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x14ac:dyDescent="0.2">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x14ac:dyDescent="0.2">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x14ac:dyDescent="0.2">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x14ac:dyDescent="0.2">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x14ac:dyDescent="0.2">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x14ac:dyDescent="0.2">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x14ac:dyDescent="0.2">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x14ac:dyDescent="0.2">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x14ac:dyDescent="0.2">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x14ac:dyDescent="0.2">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x14ac:dyDescent="0.2">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x14ac:dyDescent="0.2">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x14ac:dyDescent="0.2">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x14ac:dyDescent="0.2">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x14ac:dyDescent="0.2">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x14ac:dyDescent="0.2">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x14ac:dyDescent="0.2">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x14ac:dyDescent="0.2">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x14ac:dyDescent="0.2">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x14ac:dyDescent="0.2">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x14ac:dyDescent="0.2">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x14ac:dyDescent="0.2">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x14ac:dyDescent="0.2">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x14ac:dyDescent="0.2">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x14ac:dyDescent="0.2">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x14ac:dyDescent="0.2">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x14ac:dyDescent="0.2">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x14ac:dyDescent="0.2">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x14ac:dyDescent="0.2">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x14ac:dyDescent="0.2">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x14ac:dyDescent="0.2">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x14ac:dyDescent="0.2">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x14ac:dyDescent="0.2">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x14ac:dyDescent="0.2">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x14ac:dyDescent="0.2">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x14ac:dyDescent="0.2">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x14ac:dyDescent="0.2">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x14ac:dyDescent="0.2">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x14ac:dyDescent="0.2">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x14ac:dyDescent="0.2">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x14ac:dyDescent="0.2">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x14ac:dyDescent="0.2">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x14ac:dyDescent="0.2">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x14ac:dyDescent="0.2">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x14ac:dyDescent="0.2">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x14ac:dyDescent="0.2">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x14ac:dyDescent="0.2">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x14ac:dyDescent="0.2">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x14ac:dyDescent="0.2">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x14ac:dyDescent="0.2">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x14ac:dyDescent="0.2">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x14ac:dyDescent="0.2">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x14ac:dyDescent="0.2">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x14ac:dyDescent="0.2">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x14ac:dyDescent="0.2">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x14ac:dyDescent="0.2">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x14ac:dyDescent="0.2">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x14ac:dyDescent="0.2">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x14ac:dyDescent="0.2">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x14ac:dyDescent="0.2">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x14ac:dyDescent="0.2">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x14ac:dyDescent="0.2">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x14ac:dyDescent="0.2">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x14ac:dyDescent="0.2">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x14ac:dyDescent="0.2">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x14ac:dyDescent="0.2">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x14ac:dyDescent="0.2">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x14ac:dyDescent="0.2">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x14ac:dyDescent="0.2">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x14ac:dyDescent="0.2">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x14ac:dyDescent="0.2">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x14ac:dyDescent="0.2">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x14ac:dyDescent="0.2">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x14ac:dyDescent="0.2">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x14ac:dyDescent="0.2">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x14ac:dyDescent="0.2">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x14ac:dyDescent="0.2">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x14ac:dyDescent="0.2">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x14ac:dyDescent="0.2">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x14ac:dyDescent="0.2">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x14ac:dyDescent="0.2">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x14ac:dyDescent="0.2">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x14ac:dyDescent="0.2">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x14ac:dyDescent="0.2">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x14ac:dyDescent="0.2">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x14ac:dyDescent="0.2">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x14ac:dyDescent="0.2">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x14ac:dyDescent="0.2">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x14ac:dyDescent="0.2">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x14ac:dyDescent="0.2">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x14ac:dyDescent="0.2">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x14ac:dyDescent="0.2">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x14ac:dyDescent="0.2">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x14ac:dyDescent="0.2">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x14ac:dyDescent="0.2">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x14ac:dyDescent="0.2">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x14ac:dyDescent="0.2">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x14ac:dyDescent="0.2">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x14ac:dyDescent="0.2">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x14ac:dyDescent="0.2">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x14ac:dyDescent="0.2">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x14ac:dyDescent="0.2">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x14ac:dyDescent="0.2">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x14ac:dyDescent="0.2">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x14ac:dyDescent="0.2">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x14ac:dyDescent="0.2">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x14ac:dyDescent="0.2">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x14ac:dyDescent="0.2">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x14ac:dyDescent="0.2">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x14ac:dyDescent="0.2">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x14ac:dyDescent="0.2">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x14ac:dyDescent="0.2">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x14ac:dyDescent="0.2">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x14ac:dyDescent="0.2">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x14ac:dyDescent="0.2">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x14ac:dyDescent="0.2">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x14ac:dyDescent="0.2">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x14ac:dyDescent="0.2">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x14ac:dyDescent="0.2">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x14ac:dyDescent="0.2">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x14ac:dyDescent="0.2">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x14ac:dyDescent="0.2">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x14ac:dyDescent="0.2">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x14ac:dyDescent="0.2">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x14ac:dyDescent="0.2">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x14ac:dyDescent="0.2">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x14ac:dyDescent="0.2">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x14ac:dyDescent="0.2">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x14ac:dyDescent="0.2">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x14ac:dyDescent="0.2">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x14ac:dyDescent="0.2">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x14ac:dyDescent="0.2">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x14ac:dyDescent="0.2">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x14ac:dyDescent="0.2">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x14ac:dyDescent="0.2">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x14ac:dyDescent="0.2">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x14ac:dyDescent="0.2">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x14ac:dyDescent="0.2">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x14ac:dyDescent="0.2">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x14ac:dyDescent="0.2">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x14ac:dyDescent="0.2">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x14ac:dyDescent="0.2">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x14ac:dyDescent="0.2">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x14ac:dyDescent="0.2">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x14ac:dyDescent="0.2">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x14ac:dyDescent="0.2">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x14ac:dyDescent="0.2">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x14ac:dyDescent="0.2">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x14ac:dyDescent="0.2">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x14ac:dyDescent="0.2">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x14ac:dyDescent="0.2">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x14ac:dyDescent="0.2">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x14ac:dyDescent="0.2">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x14ac:dyDescent="0.2">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x14ac:dyDescent="0.2">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x14ac:dyDescent="0.2">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x14ac:dyDescent="0.2">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x14ac:dyDescent="0.2">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x14ac:dyDescent="0.2">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x14ac:dyDescent="0.2">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x14ac:dyDescent="0.2">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x14ac:dyDescent="0.2">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x14ac:dyDescent="0.2">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x14ac:dyDescent="0.2">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x14ac:dyDescent="0.2">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x14ac:dyDescent="0.2">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x14ac:dyDescent="0.2">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x14ac:dyDescent="0.2">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x14ac:dyDescent="0.2">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x14ac:dyDescent="0.2">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x14ac:dyDescent="0.2">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x14ac:dyDescent="0.2">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x14ac:dyDescent="0.2">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x14ac:dyDescent="0.2">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x14ac:dyDescent="0.2">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x14ac:dyDescent="0.2">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x14ac:dyDescent="0.2">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x14ac:dyDescent="0.2">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x14ac:dyDescent="0.2">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x14ac:dyDescent="0.2">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x14ac:dyDescent="0.2">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x14ac:dyDescent="0.2">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x14ac:dyDescent="0.2">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x14ac:dyDescent="0.2">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x14ac:dyDescent="0.2">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x14ac:dyDescent="0.2">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x14ac:dyDescent="0.2">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x14ac:dyDescent="0.2">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x14ac:dyDescent="0.2">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x14ac:dyDescent="0.2">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x14ac:dyDescent="0.2">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x14ac:dyDescent="0.2">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x14ac:dyDescent="0.2">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x14ac:dyDescent="0.2">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x14ac:dyDescent="0.2">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x14ac:dyDescent="0.2">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x14ac:dyDescent="0.2">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x14ac:dyDescent="0.2">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x14ac:dyDescent="0.2">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x14ac:dyDescent="0.2">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x14ac:dyDescent="0.2">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x14ac:dyDescent="0.2">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x14ac:dyDescent="0.2">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x14ac:dyDescent="0.2">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x14ac:dyDescent="0.2">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x14ac:dyDescent="0.2">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x14ac:dyDescent="0.2">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x14ac:dyDescent="0.2">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x14ac:dyDescent="0.2">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x14ac:dyDescent="0.2">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x14ac:dyDescent="0.2">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x14ac:dyDescent="0.2">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x14ac:dyDescent="0.2">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x14ac:dyDescent="0.2">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x14ac:dyDescent="0.2">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x14ac:dyDescent="0.2">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x14ac:dyDescent="0.2">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x14ac:dyDescent="0.2">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x14ac:dyDescent="0.2">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x14ac:dyDescent="0.2">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x14ac:dyDescent="0.2">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x14ac:dyDescent="0.2">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x14ac:dyDescent="0.2">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x14ac:dyDescent="0.2">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x14ac:dyDescent="0.2">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x14ac:dyDescent="0.2">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x14ac:dyDescent="0.2">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x14ac:dyDescent="0.2">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x14ac:dyDescent="0.2">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x14ac:dyDescent="0.2">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x14ac:dyDescent="0.2">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x14ac:dyDescent="0.2">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x14ac:dyDescent="0.2">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x14ac:dyDescent="0.2">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x14ac:dyDescent="0.2">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x14ac:dyDescent="0.2">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x14ac:dyDescent="0.2">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x14ac:dyDescent="0.2">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x14ac:dyDescent="0.2">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x14ac:dyDescent="0.2">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x14ac:dyDescent="0.2">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x14ac:dyDescent="0.2">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x14ac:dyDescent="0.2">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x14ac:dyDescent="0.2">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x14ac:dyDescent="0.2">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x14ac:dyDescent="0.2">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x14ac:dyDescent="0.2">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x14ac:dyDescent="0.2">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x14ac:dyDescent="0.2">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x14ac:dyDescent="0.2">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x14ac:dyDescent="0.2">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x14ac:dyDescent="0.2">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x14ac:dyDescent="0.2">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x14ac:dyDescent="0.2">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x14ac:dyDescent="0.2">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x14ac:dyDescent="0.2">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x14ac:dyDescent="0.2">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x14ac:dyDescent="0.2">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x14ac:dyDescent="0.2">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x14ac:dyDescent="0.2">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x14ac:dyDescent="0.2">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x14ac:dyDescent="0.2">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x14ac:dyDescent="0.2">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x14ac:dyDescent="0.2">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x14ac:dyDescent="0.2">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x14ac:dyDescent="0.2">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x14ac:dyDescent="0.2">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x14ac:dyDescent="0.2">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x14ac:dyDescent="0.2">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x14ac:dyDescent="0.2">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x14ac:dyDescent="0.2">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x14ac:dyDescent="0.2">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x14ac:dyDescent="0.2">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x14ac:dyDescent="0.2">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x14ac:dyDescent="0.2">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x14ac:dyDescent="0.2">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x14ac:dyDescent="0.2">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x14ac:dyDescent="0.2">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x14ac:dyDescent="0.2">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x14ac:dyDescent="0.2">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x14ac:dyDescent="0.2">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x14ac:dyDescent="0.2">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x14ac:dyDescent="0.2">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x14ac:dyDescent="0.2">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x14ac:dyDescent="0.2">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x14ac:dyDescent="0.2">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x14ac:dyDescent="0.2">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x14ac:dyDescent="0.2">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x14ac:dyDescent="0.2">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x14ac:dyDescent="0.2">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x14ac:dyDescent="0.2">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x14ac:dyDescent="0.2">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x14ac:dyDescent="0.2">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x14ac:dyDescent="0.2">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x14ac:dyDescent="0.2">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x14ac:dyDescent="0.2">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x14ac:dyDescent="0.2">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x14ac:dyDescent="0.2">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x14ac:dyDescent="0.2">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x14ac:dyDescent="0.2">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x14ac:dyDescent="0.2">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x14ac:dyDescent="0.2">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x14ac:dyDescent="0.2">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x14ac:dyDescent="0.2">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x14ac:dyDescent="0.2">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x14ac:dyDescent="0.2">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x14ac:dyDescent="0.2">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x14ac:dyDescent="0.2">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x14ac:dyDescent="0.2">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x14ac:dyDescent="0.2">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x14ac:dyDescent="0.2">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x14ac:dyDescent="0.2">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x14ac:dyDescent="0.2">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x14ac:dyDescent="0.2">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x14ac:dyDescent="0.2">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x14ac:dyDescent="0.2">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x14ac:dyDescent="0.2">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x14ac:dyDescent="0.2">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x14ac:dyDescent="0.2">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x14ac:dyDescent="0.2">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x14ac:dyDescent="0.2">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x14ac:dyDescent="0.2">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x14ac:dyDescent="0.2">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x14ac:dyDescent="0.2">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x14ac:dyDescent="0.2">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x14ac:dyDescent="0.2">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x14ac:dyDescent="0.2">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x14ac:dyDescent="0.2">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x14ac:dyDescent="0.2">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x14ac:dyDescent="0.2">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x14ac:dyDescent="0.2">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x14ac:dyDescent="0.2">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x14ac:dyDescent="0.2">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x14ac:dyDescent="0.2">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x14ac:dyDescent="0.2">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x14ac:dyDescent="0.2">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x14ac:dyDescent="0.2">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x14ac:dyDescent="0.2">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x14ac:dyDescent="0.2">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x14ac:dyDescent="0.2">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x14ac:dyDescent="0.2">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x14ac:dyDescent="0.2">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x14ac:dyDescent="0.2">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x14ac:dyDescent="0.2">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x14ac:dyDescent="0.2">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x14ac:dyDescent="0.2">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x14ac:dyDescent="0.2">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x14ac:dyDescent="0.2">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x14ac:dyDescent="0.2">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x14ac:dyDescent="0.2">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x14ac:dyDescent="0.2">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x14ac:dyDescent="0.2">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x14ac:dyDescent="0.2">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x14ac:dyDescent="0.2">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x14ac:dyDescent="0.2">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x14ac:dyDescent="0.2">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x14ac:dyDescent="0.2">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x14ac:dyDescent="0.2">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x14ac:dyDescent="0.2">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x14ac:dyDescent="0.2">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x14ac:dyDescent="0.2">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x14ac:dyDescent="0.2">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x14ac:dyDescent="0.2">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x14ac:dyDescent="0.2">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x14ac:dyDescent="0.2">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x14ac:dyDescent="0.2">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x14ac:dyDescent="0.2">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x14ac:dyDescent="0.2">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x14ac:dyDescent="0.2">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x14ac:dyDescent="0.2">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x14ac:dyDescent="0.2">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x14ac:dyDescent="0.2">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1:26" x14ac:dyDescent="0.2">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1:26" x14ac:dyDescent="0.2">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1:26" x14ac:dyDescent="0.2">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1:26" x14ac:dyDescent="0.2">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1:26" x14ac:dyDescent="0.2">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1:26" x14ac:dyDescent="0.2">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1:26" x14ac:dyDescent="0.2">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1:26" x14ac:dyDescent="0.2">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1:26" x14ac:dyDescent="0.2">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1:26" x14ac:dyDescent="0.2">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1:26" x14ac:dyDescent="0.2">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1:26" x14ac:dyDescent="0.2">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1:26" x14ac:dyDescent="0.2">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1:26" x14ac:dyDescent="0.2">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1:26" x14ac:dyDescent="0.2">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1:26" x14ac:dyDescent="0.2">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1:26" x14ac:dyDescent="0.2">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1:26" x14ac:dyDescent="0.2">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1:26" x14ac:dyDescent="0.2">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1:26" x14ac:dyDescent="0.2">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1:26" x14ac:dyDescent="0.2">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1:26" x14ac:dyDescent="0.2">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1:26" x14ac:dyDescent="0.2">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1:26" x14ac:dyDescent="0.2">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1:26" x14ac:dyDescent="0.2">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1:26" x14ac:dyDescent="0.2">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1:26" x14ac:dyDescent="0.2">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1:26" x14ac:dyDescent="0.2">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1:26" x14ac:dyDescent="0.2">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1:26" x14ac:dyDescent="0.2">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1:26" x14ac:dyDescent="0.2">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1:26" x14ac:dyDescent="0.2">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spans="1:26" x14ac:dyDescent="0.2">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spans="1:26" x14ac:dyDescent="0.2">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spans="1:26" x14ac:dyDescent="0.2">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spans="1:26" x14ac:dyDescent="0.2">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spans="1:26" x14ac:dyDescent="0.2">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spans="1:26" x14ac:dyDescent="0.2">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spans="1:26" x14ac:dyDescent="0.2">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spans="1:26" x14ac:dyDescent="0.2">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spans="1:26" x14ac:dyDescent="0.2">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spans="1:26" x14ac:dyDescent="0.2">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spans="1:26" x14ac:dyDescent="0.2">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spans="1:26" x14ac:dyDescent="0.2">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spans="1:26" x14ac:dyDescent="0.2">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spans="1:26" x14ac:dyDescent="0.2">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spans="1:26" x14ac:dyDescent="0.2">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spans="1:26" x14ac:dyDescent="0.2">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spans="1:26" x14ac:dyDescent="0.2">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spans="1:26" x14ac:dyDescent="0.2">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spans="1:26" x14ac:dyDescent="0.2">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spans="1:26" x14ac:dyDescent="0.2">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spans="1:26" x14ac:dyDescent="0.2">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spans="1:26" x14ac:dyDescent="0.2">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spans="1:26" x14ac:dyDescent="0.2">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spans="1:26" x14ac:dyDescent="0.2">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spans="1:26" x14ac:dyDescent="0.2">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spans="1:26" x14ac:dyDescent="0.2">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spans="1:26" x14ac:dyDescent="0.2">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spans="1:26" x14ac:dyDescent="0.2">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spans="1:26" x14ac:dyDescent="0.2">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spans="1:26" x14ac:dyDescent="0.2">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spans="1:26" x14ac:dyDescent="0.2">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spans="1:26" x14ac:dyDescent="0.2">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spans="1:26" x14ac:dyDescent="0.2">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spans="1:26" x14ac:dyDescent="0.2">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spans="1:26" x14ac:dyDescent="0.2">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spans="1:26" x14ac:dyDescent="0.2">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spans="1:26" x14ac:dyDescent="0.2">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spans="1:26" x14ac:dyDescent="0.2">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spans="1:26" x14ac:dyDescent="0.2">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spans="1:26" x14ac:dyDescent="0.2">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spans="1:26" x14ac:dyDescent="0.2">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spans="1:26" x14ac:dyDescent="0.2">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spans="1:26" x14ac:dyDescent="0.2">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spans="1:26" x14ac:dyDescent="0.2">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spans="1:26" x14ac:dyDescent="0.2">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spans="1:26" x14ac:dyDescent="0.2">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spans="1:26" x14ac:dyDescent="0.2">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spans="1:26" x14ac:dyDescent="0.2">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spans="1:26" x14ac:dyDescent="0.2">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spans="1:26" x14ac:dyDescent="0.2">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spans="1:26" x14ac:dyDescent="0.2">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spans="1:26" x14ac:dyDescent="0.2">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spans="1:26" x14ac:dyDescent="0.2">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spans="1:26" x14ac:dyDescent="0.2">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spans="1:26" x14ac:dyDescent="0.2">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spans="1:26" x14ac:dyDescent="0.2">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spans="1:26" x14ac:dyDescent="0.2">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spans="1:26" x14ac:dyDescent="0.2">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spans="1:26" x14ac:dyDescent="0.2">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spans="1:26" x14ac:dyDescent="0.2">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spans="1:26" x14ac:dyDescent="0.2">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spans="1:26" x14ac:dyDescent="0.2">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spans="1:26" x14ac:dyDescent="0.2">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spans="1:26" x14ac:dyDescent="0.2">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spans="1:26" x14ac:dyDescent="0.2">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spans="1:26" x14ac:dyDescent="0.2">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spans="1:26" x14ac:dyDescent="0.2">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spans="1:26" x14ac:dyDescent="0.2">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spans="1:26" x14ac:dyDescent="0.2">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spans="1:26" x14ac:dyDescent="0.2">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spans="1:26" x14ac:dyDescent="0.2">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spans="1:26" x14ac:dyDescent="0.2">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spans="1:26" x14ac:dyDescent="0.2">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spans="1:26" x14ac:dyDescent="0.2">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spans="1:26" x14ac:dyDescent="0.2">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spans="1:26" x14ac:dyDescent="0.2">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spans="1:26" x14ac:dyDescent="0.2">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spans="1:26" x14ac:dyDescent="0.2">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spans="1:26" x14ac:dyDescent="0.2">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spans="1:26" x14ac:dyDescent="0.2">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spans="1:26" x14ac:dyDescent="0.2">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spans="1:26" x14ac:dyDescent="0.2">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spans="1:26" x14ac:dyDescent="0.2">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spans="1:26" x14ac:dyDescent="0.2">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spans="1:26" x14ac:dyDescent="0.2">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spans="1:26" x14ac:dyDescent="0.2">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spans="1:26" x14ac:dyDescent="0.2">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spans="1:26" x14ac:dyDescent="0.2">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spans="1:26" x14ac:dyDescent="0.2">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spans="1:26" x14ac:dyDescent="0.2">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spans="1:26" x14ac:dyDescent="0.2">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spans="1:26" x14ac:dyDescent="0.2">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spans="1:26" x14ac:dyDescent="0.2">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spans="1:26" x14ac:dyDescent="0.2">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spans="1:26" x14ac:dyDescent="0.2">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spans="1:26" x14ac:dyDescent="0.2">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spans="1:26" x14ac:dyDescent="0.2">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spans="1:26" x14ac:dyDescent="0.2">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spans="1:26" x14ac:dyDescent="0.2">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spans="1:26" x14ac:dyDescent="0.2">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spans="1:26" x14ac:dyDescent="0.2">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spans="1:26" x14ac:dyDescent="0.2">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spans="1:26" x14ac:dyDescent="0.2">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spans="1:26" x14ac:dyDescent="0.2">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spans="1:26" x14ac:dyDescent="0.2">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spans="1:26" x14ac:dyDescent="0.2">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spans="1:26" x14ac:dyDescent="0.2">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spans="1:26" x14ac:dyDescent="0.2">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spans="1:26" x14ac:dyDescent="0.2">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spans="1:26" x14ac:dyDescent="0.2">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spans="1:26" x14ac:dyDescent="0.2">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spans="1:26" x14ac:dyDescent="0.2">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spans="1:26" x14ac:dyDescent="0.2">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spans="1:26" x14ac:dyDescent="0.2">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spans="1:26" x14ac:dyDescent="0.2">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spans="1:26" x14ac:dyDescent="0.2">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spans="1:26" x14ac:dyDescent="0.2">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spans="1:26" x14ac:dyDescent="0.2">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spans="1:26" x14ac:dyDescent="0.2">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spans="1:26" x14ac:dyDescent="0.2">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spans="1:26" x14ac:dyDescent="0.2">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row r="1001" spans="1:26" x14ac:dyDescent="0.2">
      <c r="A1001" s="1"/>
      <c r="B1001" s="1"/>
      <c r="C1001" s="1"/>
      <c r="D1001" s="1"/>
      <c r="E1001" s="1"/>
      <c r="F1001" s="1"/>
      <c r="G1001" s="1"/>
      <c r="H1001" s="1"/>
      <c r="I1001" s="1"/>
      <c r="J1001" s="1"/>
      <c r="K1001" s="1"/>
      <c r="L1001" s="1"/>
      <c r="M1001" s="1"/>
      <c r="N1001" s="1"/>
      <c r="O1001" s="1"/>
      <c r="P1001" s="1"/>
      <c r="Q1001" s="1"/>
      <c r="R1001" s="1"/>
      <c r="S1001" s="1"/>
      <c r="T1001" s="1"/>
      <c r="U1001" s="1"/>
      <c r="V1001" s="1"/>
      <c r="W1001" s="1"/>
      <c r="X1001" s="1"/>
      <c r="Y1001" s="1"/>
      <c r="Z1001" s="1"/>
    </row>
    <row r="1002" spans="1:26" x14ac:dyDescent="0.2">
      <c r="A1002" s="1"/>
      <c r="B1002" s="1"/>
      <c r="C1002" s="1"/>
      <c r="D1002" s="1"/>
      <c r="E1002" s="1"/>
      <c r="F1002" s="1"/>
      <c r="G1002" s="1"/>
      <c r="H1002" s="1"/>
      <c r="I1002" s="1"/>
      <c r="J1002" s="1"/>
      <c r="K1002" s="1"/>
      <c r="L1002" s="1"/>
      <c r="M1002" s="1"/>
      <c r="N1002" s="1"/>
      <c r="O1002" s="1"/>
      <c r="P1002" s="1"/>
      <c r="Q1002" s="1"/>
      <c r="R1002" s="1"/>
      <c r="S1002" s="1"/>
      <c r="T1002" s="1"/>
      <c r="U1002" s="1"/>
      <c r="V1002" s="1"/>
      <c r="W1002" s="1"/>
      <c r="X1002" s="1"/>
      <c r="Y1002" s="1"/>
      <c r="Z1002" s="1"/>
    </row>
    <row r="1003" spans="1:26" x14ac:dyDescent="0.2">
      <c r="C1003" s="1"/>
      <c r="D1003" s="1"/>
      <c r="E1003" s="1"/>
      <c r="F1003" s="1"/>
      <c r="G1003" s="1"/>
      <c r="H1003" s="1"/>
      <c r="I1003" s="1"/>
      <c r="J1003" s="1"/>
      <c r="K1003" s="1"/>
      <c r="L1003" s="1"/>
      <c r="M1003" s="1"/>
      <c r="N1003" s="1"/>
      <c r="O1003" s="1"/>
      <c r="P1003" s="1"/>
      <c r="Q1003" s="1"/>
      <c r="R1003" s="1"/>
      <c r="S1003" s="1"/>
      <c r="T1003" s="1"/>
      <c r="U1003" s="1"/>
      <c r="V1003" s="1"/>
      <c r="W1003" s="1"/>
      <c r="X1003" s="1"/>
      <c r="Y1003" s="1"/>
      <c r="Z1003" s="1"/>
    </row>
    <row r="1004" spans="1:26" x14ac:dyDescent="0.2">
      <c r="C1004" s="1"/>
      <c r="D1004" s="1"/>
      <c r="E1004" s="1"/>
      <c r="F1004" s="1"/>
      <c r="G1004" s="1"/>
      <c r="H1004" s="1"/>
      <c r="I1004" s="1"/>
      <c r="J1004" s="1"/>
      <c r="K1004" s="1"/>
      <c r="L1004" s="1"/>
      <c r="M1004" s="1"/>
      <c r="N1004" s="1"/>
      <c r="O1004" s="1"/>
      <c r="P1004" s="1"/>
      <c r="Q1004" s="1"/>
      <c r="R1004" s="1"/>
      <c r="S1004" s="1"/>
      <c r="T1004" s="1"/>
      <c r="U1004" s="1"/>
      <c r="V1004" s="1"/>
      <c r="W1004" s="1"/>
      <c r="X1004" s="1"/>
      <c r="Y1004" s="1"/>
      <c r="Z1004" s="1"/>
    </row>
    <row r="1005" spans="1:26" x14ac:dyDescent="0.2">
      <c r="C1005" s="1"/>
      <c r="D1005" s="1"/>
      <c r="E1005" s="1"/>
      <c r="F1005" s="1"/>
      <c r="G1005" s="1"/>
      <c r="H1005" s="1"/>
      <c r="I1005" s="1"/>
      <c r="J1005" s="1"/>
      <c r="K1005" s="1"/>
      <c r="L1005" s="1"/>
      <c r="M1005" s="1"/>
      <c r="N1005" s="1"/>
      <c r="O1005" s="1"/>
      <c r="P1005" s="1"/>
      <c r="Q1005" s="1"/>
      <c r="R1005" s="1"/>
      <c r="S1005" s="1"/>
      <c r="T1005" s="1"/>
      <c r="U1005" s="1"/>
      <c r="V1005" s="1"/>
      <c r="W1005" s="1"/>
      <c r="X1005" s="1"/>
      <c r="Y1005" s="1"/>
      <c r="Z1005" s="1"/>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15</vt:i4>
      </vt:variant>
    </vt:vector>
  </HeadingPairs>
  <TitlesOfParts>
    <vt:vector size="15" baseType="lpstr">
      <vt:lpstr>Instructions</vt:lpstr>
      <vt:lpstr>Tourists</vt:lpstr>
      <vt:lpstr>Ag</vt:lpstr>
      <vt:lpstr>Nonag</vt:lpstr>
      <vt:lpstr>Fishing</vt:lpstr>
      <vt:lpstr>Restaurants</vt:lpstr>
      <vt:lpstr>Lodges</vt:lpstr>
      <vt:lpstr>Tourism</vt:lpstr>
      <vt:lpstr>NatParkPA</vt:lpstr>
      <vt:lpstr>ComRevSh</vt:lpstr>
      <vt:lpstr>Localgov</vt:lpstr>
      <vt:lpstr>Households</vt:lpstr>
      <vt:lpstr>SAM(LEWIE Input)</vt:lpstr>
      <vt:lpstr>Multiplier Matrix (uncorrected)</vt:lpstr>
      <vt:lpstr>Tourist Spend Mult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Justin Kagin</dc:creator>
  <cp:lastModifiedBy>Mateusz Filipski</cp:lastModifiedBy>
  <dcterms:created xsi:type="dcterms:W3CDTF">2023-06-19T15:34:23Z</dcterms:created>
  <dcterms:modified xsi:type="dcterms:W3CDTF">2024-01-04T08:20:14Z</dcterms:modified>
</cp:coreProperties>
</file>