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F9819589-97B2-4F4C-85EF-7D25A7214BCE}" xr6:coauthVersionLast="47" xr6:coauthVersionMax="47" xr10:uidLastSave="{00000000-0000-0000-0000-000000000000}"/>
  <bookViews>
    <workbookView xWindow="5440" yWindow="640" windowWidth="29940" windowHeight="18940" activeTab="1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3" i="15" l="1"/>
  <c r="C33" i="15"/>
  <c r="C32" i="15"/>
  <c r="C31" i="15"/>
  <c r="C30" i="15"/>
  <c r="C29" i="15"/>
  <c r="C28" i="15"/>
  <c r="C27" i="15"/>
  <c r="C25" i="15"/>
  <c r="C58" i="15"/>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R21" i="11"/>
  <c r="C72" i="15"/>
  <c r="R11" i="11"/>
  <c r="R10" i="11"/>
  <c r="R9" i="11"/>
  <c r="R8" i="11"/>
  <c r="R7" i="11"/>
  <c r="R6" i="11"/>
  <c r="R5" i="11"/>
  <c r="R3" i="1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<sst xmlns="http://schemas.openxmlformats.org/spreadsheetml/2006/main" count="1379" uniqueCount="632">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</sst>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B29" sqref="B29:B3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200</v>
      </c>
      <c r="D3" s="181" t="s">
        <v>7</v>
      </c>
      <c r="E3" s="128">
        <v>32850</v>
      </c>
      <c r="F3" s="128">
        <v>32850</v>
      </c>
      <c r="G3" s="128">
        <v>1</v>
      </c>
      <c r="H3" s="195" t="s">
        <v>457</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537</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536</v>
      </c>
      <c r="C15" s="134">
        <f>0.777461668931897+30.1664016884723</f>
        <v>30.943863357404194</v>
      </c>
      <c r="D15" s="181" t="s">
        <v>26</v>
      </c>
      <c r="E15" s="128">
        <v>0</v>
      </c>
      <c r="F15" s="128">
        <v>225</v>
      </c>
      <c r="G15" s="128">
        <v>0.1</v>
      </c>
      <c r="H15" s="8"/>
    </row>
    <row r="16" spans="1:8" ht="14.25" customHeight="1" x14ac:dyDescent="0.2">
      <c r="A16" s="102"/>
      <c r="B16" s="191" t="s">
        <v>535</v>
      </c>
      <c r="C16" s="134">
        <v>2.03453436213031</v>
      </c>
      <c r="D16" s="189" t="s">
        <v>27</v>
      </c>
      <c r="E16" s="128">
        <v>0</v>
      </c>
      <c r="F16" s="128">
        <v>962</v>
      </c>
      <c r="G16" s="128">
        <v>0.1</v>
      </c>
      <c r="H16" s="9"/>
    </row>
    <row r="17" spans="1:8" ht="14.25" customHeight="1" x14ac:dyDescent="0.2">
      <c r="A17" s="102"/>
      <c r="B17" s="191" t="s">
        <v>528</v>
      </c>
      <c r="C17" s="459">
        <v>6.9131266882518796</v>
      </c>
      <c r="D17" s="189" t="s">
        <v>17</v>
      </c>
      <c r="E17" s="128">
        <v>0</v>
      </c>
      <c r="F17" s="128">
        <v>1145</v>
      </c>
      <c r="G17" s="128">
        <v>0.1</v>
      </c>
      <c r="H17" s="1" t="s">
        <v>18</v>
      </c>
    </row>
    <row r="18" spans="1:8" ht="14.25" customHeight="1" x14ac:dyDescent="0.2"/>
    <row r="19" spans="1:8" ht="14.25" customHeight="1" x14ac:dyDescent="0.2">
      <c r="B19" s="456" t="s">
        <v>526</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87" t="s">
        <v>498</v>
      </c>
      <c r="B4" s="117" t="s">
        <v>71</v>
      </c>
      <c r="C4" s="119">
        <v>0.245</v>
      </c>
      <c r="D4" s="123">
        <f t="shared" ref="D4:D15" si="0">C4/$C$20*(1-$C$18)</f>
        <v>0.15385999999999997</v>
      </c>
      <c r="E4" s="37" t="s">
        <v>72</v>
      </c>
      <c r="F4" s="102"/>
      <c r="G4" s="102"/>
      <c r="H4" s="115"/>
    </row>
    <row r="5" spans="1:8" ht="33.75" customHeight="1" x14ac:dyDescent="0.2">
      <c r="A5" s="488"/>
      <c r="B5" s="117" t="s">
        <v>73</v>
      </c>
      <c r="C5" s="119">
        <v>0</v>
      </c>
      <c r="D5" s="123">
        <f t="shared" si="0"/>
        <v>0</v>
      </c>
      <c r="F5" s="102"/>
      <c r="G5" s="102"/>
      <c r="H5" s="126"/>
    </row>
    <row r="6" spans="1:8" ht="33.75" customHeight="1" x14ac:dyDescent="0.2">
      <c r="A6" s="488"/>
      <c r="B6" s="117" t="s">
        <v>74</v>
      </c>
      <c r="C6" s="119">
        <v>5.2999999999999999E-2</v>
      </c>
      <c r="D6" s="123">
        <f t="shared" si="0"/>
        <v>3.3283999999999994E-2</v>
      </c>
      <c r="F6" s="102"/>
      <c r="G6" s="102"/>
      <c r="H6" s="126"/>
    </row>
    <row r="7" spans="1:8" ht="33.75" customHeight="1" x14ac:dyDescent="0.2">
      <c r="A7" s="488"/>
      <c r="B7" s="117" t="s">
        <v>75</v>
      </c>
      <c r="C7" s="119">
        <v>0</v>
      </c>
      <c r="D7" s="123">
        <f t="shared" si="0"/>
        <v>0</v>
      </c>
      <c r="F7" s="102"/>
      <c r="G7" s="102"/>
      <c r="H7" s="126"/>
    </row>
    <row r="8" spans="1:8" ht="33.75" customHeight="1" x14ac:dyDescent="0.2">
      <c r="A8" s="488"/>
      <c r="B8" s="117" t="s">
        <v>76</v>
      </c>
      <c r="C8" s="119">
        <v>0.05</v>
      </c>
      <c r="D8" s="161">
        <f t="shared" si="0"/>
        <v>3.1399999999999997E-2</v>
      </c>
      <c r="F8" s="102"/>
      <c r="G8" s="102"/>
      <c r="H8" s="126"/>
    </row>
    <row r="9" spans="1:8" ht="33.75" customHeight="1" x14ac:dyDescent="0.2">
      <c r="A9" s="488"/>
      <c r="B9" s="117" t="s">
        <v>486</v>
      </c>
      <c r="C9" s="119">
        <v>0</v>
      </c>
      <c r="D9" s="161">
        <f t="shared" si="0"/>
        <v>0</v>
      </c>
      <c r="F9" s="102"/>
      <c r="G9" s="102"/>
      <c r="H9" s="126"/>
    </row>
    <row r="10" spans="1:8" ht="33.75" customHeight="1" x14ac:dyDescent="0.2">
      <c r="A10" s="488"/>
      <c r="B10" s="118" t="s">
        <v>77</v>
      </c>
      <c r="C10" s="120">
        <v>0</v>
      </c>
      <c r="D10" s="161">
        <f t="shared" si="0"/>
        <v>0</v>
      </c>
      <c r="F10" s="102"/>
      <c r="G10" s="102"/>
      <c r="H10" s="126"/>
    </row>
    <row r="11" spans="1:8" ht="33.75" customHeight="1" x14ac:dyDescent="0.2">
      <c r="A11" s="488"/>
      <c r="B11" s="117" t="s">
        <v>78</v>
      </c>
      <c r="C11" s="119">
        <v>1.8000000000000002E-2</v>
      </c>
      <c r="D11" s="161">
        <f t="shared" si="0"/>
        <v>1.1304E-2</v>
      </c>
      <c r="E11" s="37" t="s">
        <v>79</v>
      </c>
      <c r="F11" s="102"/>
      <c r="G11" s="102"/>
      <c r="H11" s="115"/>
    </row>
    <row r="12" spans="1:8" ht="33.75" customHeight="1" x14ac:dyDescent="0.2">
      <c r="A12" s="488"/>
      <c r="B12" s="117" t="s">
        <v>80</v>
      </c>
      <c r="C12" s="119">
        <v>0.311</v>
      </c>
      <c r="D12" s="161">
        <f t="shared" si="0"/>
        <v>0.19530799999999995</v>
      </c>
      <c r="F12" s="102"/>
      <c r="G12" s="102"/>
      <c r="H12" s="126"/>
    </row>
    <row r="13" spans="1:8" ht="33.75" customHeight="1" x14ac:dyDescent="0.2">
      <c r="A13" s="488"/>
      <c r="B13" s="117" t="s">
        <v>81</v>
      </c>
      <c r="C13" s="119">
        <v>0.29300000000000004</v>
      </c>
      <c r="D13" s="123">
        <f t="shared" si="0"/>
        <v>0.184004</v>
      </c>
      <c r="F13" s="102"/>
      <c r="G13" s="102"/>
      <c r="H13" s="126"/>
    </row>
    <row r="14" spans="1:8" ht="33.75" customHeight="1" x14ac:dyDescent="0.2">
      <c r="A14" s="488"/>
      <c r="B14" s="464" t="s">
        <v>540</v>
      </c>
      <c r="C14" s="465">
        <v>0.03</v>
      </c>
      <c r="D14" s="466">
        <f t="shared" si="0"/>
        <v>1.8839999999999996E-2</v>
      </c>
      <c r="F14" s="102"/>
      <c r="G14" s="102"/>
      <c r="H14" s="126"/>
    </row>
    <row r="15" spans="1:8" ht="18" customHeight="1" x14ac:dyDescent="0.2">
      <c r="A15" s="489"/>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552</v>
      </c>
      <c r="C41" s="476">
        <f>$D$14*$C$45</f>
        <v>1251.7675488610753</v>
      </c>
      <c r="D41" s="346" t="s">
        <v>553</v>
      </c>
    </row>
    <row r="42" spans="1:8" ht="16.5" customHeight="1" x14ac:dyDescent="0.2">
      <c r="A42" s="19"/>
      <c r="B42" s="329" t="s">
        <v>57</v>
      </c>
      <c r="C42" s="476">
        <f>$D$15*$C$45</f>
        <v>0</v>
      </c>
      <c r="D42" s="354" t="s">
        <v>554</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453</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571</v>
      </c>
      <c r="C64" s="176">
        <f t="shared" si="1"/>
        <v>3</v>
      </c>
      <c r="D64" s="180" t="s">
        <v>572</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87" t="s">
        <v>498</v>
      </c>
      <c r="B4" s="213" t="s">
        <v>71</v>
      </c>
      <c r="C4" s="210">
        <v>0.13600000000000001</v>
      </c>
      <c r="D4" s="214">
        <f t="shared" ref="D4:D15" si="0">C4/$C$20*(1-$C$18)</f>
        <v>0.10045866666666668</v>
      </c>
      <c r="E4" s="29"/>
      <c r="F4" s="29"/>
      <c r="G4" s="30"/>
      <c r="H4" s="31" t="s">
        <v>72</v>
      </c>
    </row>
    <row r="5" spans="1:8" ht="36" customHeight="1" x14ac:dyDescent="0.2">
      <c r="A5" s="488"/>
      <c r="B5" s="215" t="s">
        <v>73</v>
      </c>
      <c r="C5" s="211">
        <v>0</v>
      </c>
      <c r="D5" s="214">
        <f t="shared" si="0"/>
        <v>0</v>
      </c>
      <c r="G5" s="16"/>
      <c r="H5" s="11"/>
    </row>
    <row r="6" spans="1:8" ht="33.75" customHeight="1" x14ac:dyDescent="0.2">
      <c r="A6" s="488"/>
      <c r="B6" s="215" t="s">
        <v>74</v>
      </c>
      <c r="C6" s="211">
        <v>8.0000000000000002E-3</v>
      </c>
      <c r="D6" s="214">
        <f t="shared" si="0"/>
        <v>5.9093333333333333E-3</v>
      </c>
      <c r="G6" s="16"/>
      <c r="H6" s="11"/>
    </row>
    <row r="7" spans="1:8" ht="33.75" customHeight="1" x14ac:dyDescent="0.2">
      <c r="A7" s="488"/>
      <c r="B7" s="215" t="s">
        <v>75</v>
      </c>
      <c r="C7" s="211">
        <v>0</v>
      </c>
      <c r="D7" s="214">
        <f t="shared" si="0"/>
        <v>0</v>
      </c>
      <c r="G7" s="16"/>
      <c r="H7" s="11"/>
    </row>
    <row r="8" spans="1:8" ht="33.75" customHeight="1" x14ac:dyDescent="0.2">
      <c r="A8" s="488"/>
      <c r="B8" s="216" t="s">
        <v>107</v>
      </c>
      <c r="C8" s="211">
        <v>0</v>
      </c>
      <c r="D8" s="214">
        <f t="shared" si="0"/>
        <v>0</v>
      </c>
      <c r="G8" s="16"/>
      <c r="H8" s="11"/>
    </row>
    <row r="9" spans="1:8" ht="33.75" customHeight="1" x14ac:dyDescent="0.2">
      <c r="A9" s="488"/>
      <c r="B9" s="216" t="s">
        <v>486</v>
      </c>
      <c r="C9" s="211">
        <v>0</v>
      </c>
      <c r="D9" s="214">
        <f t="shared" si="0"/>
        <v>0</v>
      </c>
      <c r="G9" s="16"/>
      <c r="H9" s="11"/>
    </row>
    <row r="10" spans="1:8" ht="18" customHeight="1" x14ac:dyDescent="0.2">
      <c r="A10" s="488"/>
      <c r="B10" s="216" t="s">
        <v>108</v>
      </c>
      <c r="C10" s="211">
        <v>0</v>
      </c>
      <c r="D10" s="214">
        <f t="shared" si="0"/>
        <v>0</v>
      </c>
      <c r="G10" s="16"/>
      <c r="H10" s="11"/>
    </row>
    <row r="11" spans="1:8" ht="27" customHeight="1" x14ac:dyDescent="0.2">
      <c r="A11" s="488"/>
      <c r="B11" s="216" t="s">
        <v>78</v>
      </c>
      <c r="C11" s="211">
        <v>3.0000000000000006E-2</v>
      </c>
      <c r="D11" s="214">
        <f t="shared" si="0"/>
        <v>2.2160000000000006E-2</v>
      </c>
      <c r="G11" s="16"/>
      <c r="H11" s="11"/>
    </row>
    <row r="12" spans="1:8" ht="18" customHeight="1" x14ac:dyDescent="0.2">
      <c r="A12" s="488"/>
      <c r="B12" s="216" t="s">
        <v>109</v>
      </c>
      <c r="C12" s="211">
        <v>7.400000000000001E-2</v>
      </c>
      <c r="D12" s="214">
        <f t="shared" si="0"/>
        <v>5.466133333333334E-2</v>
      </c>
      <c r="G12" s="16"/>
      <c r="H12" s="11"/>
    </row>
    <row r="13" spans="1:8" ht="41.25" customHeight="1" x14ac:dyDescent="0.2">
      <c r="A13" s="488"/>
      <c r="B13" s="216" t="s">
        <v>110</v>
      </c>
      <c r="C13" s="211">
        <v>0.67933333333333334</v>
      </c>
      <c r="D13" s="214">
        <f t="shared" si="0"/>
        <v>0.50180088888888896</v>
      </c>
      <c r="G13" s="16"/>
      <c r="H13" s="32"/>
    </row>
    <row r="14" spans="1:8" ht="16.5" customHeight="1" x14ac:dyDescent="0.2">
      <c r="A14" s="488"/>
      <c r="B14" s="467" t="s">
        <v>541</v>
      </c>
      <c r="C14" s="468">
        <v>2.7999999999999997E-2</v>
      </c>
      <c r="D14" s="469">
        <f t="shared" si="0"/>
        <v>2.0682666666666665E-2</v>
      </c>
      <c r="G14" s="16"/>
      <c r="H14" s="11"/>
    </row>
    <row r="15" spans="1:8" ht="16.5" customHeight="1" x14ac:dyDescent="0.2">
      <c r="A15" s="489"/>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374</v>
      </c>
      <c r="C18" s="122">
        <v>0.26133333333333331</v>
      </c>
      <c r="D18" s="224">
        <f>C18</f>
        <v>0.26133333333333331</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31010.323810799266</v>
      </c>
      <c r="D41" s="346" t="s">
        <v>553</v>
      </c>
    </row>
    <row r="42" spans="1:8" ht="16.5" customHeight="1" x14ac:dyDescent="0.2">
      <c r="A42" s="19"/>
      <c r="B42" s="329" t="s">
        <v>57</v>
      </c>
      <c r="C42" s="476">
        <f>$D$15*$C$45</f>
        <v>49468.849888655976</v>
      </c>
      <c r="D42" s="354" t="s">
        <v>554</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402</v>
      </c>
      <c r="E54" s="200">
        <v>0</v>
      </c>
      <c r="F54" s="200">
        <v>100</v>
      </c>
      <c r="G54" s="201">
        <v>0.01</v>
      </c>
      <c r="H54" s="8"/>
    </row>
    <row r="55" spans="1:8" ht="27" customHeight="1" x14ac:dyDescent="0.2">
      <c r="A55" s="19"/>
      <c r="B55" s="198" t="s">
        <v>73</v>
      </c>
      <c r="C55" s="199">
        <f t="shared" si="1"/>
        <v>0</v>
      </c>
      <c r="D55" s="181" t="s">
        <v>403</v>
      </c>
      <c r="E55" s="181">
        <v>0</v>
      </c>
      <c r="F55" s="181">
        <v>100</v>
      </c>
      <c r="G55" s="202">
        <v>0.01</v>
      </c>
      <c r="H55" s="8"/>
    </row>
    <row r="56" spans="1:8" ht="27" customHeight="1" x14ac:dyDescent="0.2">
      <c r="A56" s="19"/>
      <c r="B56" s="198" t="s">
        <v>74</v>
      </c>
      <c r="C56" s="199">
        <f t="shared" si="1"/>
        <v>0.8</v>
      </c>
      <c r="D56" s="200" t="s">
        <v>404</v>
      </c>
      <c r="E56" s="181">
        <v>0</v>
      </c>
      <c r="F56" s="181">
        <v>100</v>
      </c>
      <c r="G56" s="202">
        <v>0.01</v>
      </c>
      <c r="H56" s="8"/>
    </row>
    <row r="57" spans="1:8" ht="27" customHeight="1" x14ac:dyDescent="0.2">
      <c r="A57" s="19"/>
      <c r="B57" s="198" t="s">
        <v>75</v>
      </c>
      <c r="C57" s="199">
        <f t="shared" si="1"/>
        <v>0</v>
      </c>
      <c r="D57" s="181" t="s">
        <v>405</v>
      </c>
      <c r="E57" s="181">
        <v>0</v>
      </c>
      <c r="F57" s="181">
        <v>100</v>
      </c>
      <c r="G57" s="202">
        <v>0.01</v>
      </c>
      <c r="H57" s="8"/>
    </row>
    <row r="58" spans="1:8" ht="27" customHeight="1" x14ac:dyDescent="0.2">
      <c r="A58" s="19"/>
      <c r="B58" s="198" t="s">
        <v>107</v>
      </c>
      <c r="C58" s="199">
        <f t="shared" si="1"/>
        <v>0</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3.0000000000000004</v>
      </c>
      <c r="D61" s="181" t="s">
        <v>409</v>
      </c>
      <c r="E61" s="181">
        <v>0</v>
      </c>
      <c r="F61" s="181">
        <v>100</v>
      </c>
      <c r="G61" s="203">
        <v>0.01</v>
      </c>
      <c r="H61" s="8"/>
    </row>
    <row r="62" spans="1:8" ht="27" customHeight="1" x14ac:dyDescent="0.2">
      <c r="A62" s="19"/>
      <c r="B62" s="198" t="s">
        <v>109</v>
      </c>
      <c r="C62" s="199">
        <f t="shared" si="1"/>
        <v>7.4000000000000012</v>
      </c>
      <c r="D62" s="181" t="s">
        <v>410</v>
      </c>
      <c r="E62" s="181">
        <v>0</v>
      </c>
      <c r="F62" s="181">
        <v>100</v>
      </c>
      <c r="G62" s="203">
        <v>0.01</v>
      </c>
      <c r="H62" s="8"/>
    </row>
    <row r="63" spans="1:8" ht="27" customHeight="1" x14ac:dyDescent="0.2">
      <c r="A63" s="19"/>
      <c r="B63" s="198" t="s">
        <v>110</v>
      </c>
      <c r="C63" s="199">
        <f t="shared" si="1"/>
        <v>67.933333333333337</v>
      </c>
      <c r="D63" s="181" t="s">
        <v>411</v>
      </c>
      <c r="E63" s="181">
        <v>0</v>
      </c>
      <c r="F63" s="181">
        <v>100</v>
      </c>
      <c r="G63" s="203">
        <v>0.01</v>
      </c>
      <c r="H63" s="8"/>
    </row>
    <row r="64" spans="1:8" ht="27" customHeight="1" x14ac:dyDescent="0.2">
      <c r="A64" s="19"/>
      <c r="B64" s="198" t="s">
        <v>573</v>
      </c>
      <c r="C64" s="199">
        <f t="shared" si="1"/>
        <v>2.8</v>
      </c>
      <c r="D64" s="180" t="s">
        <v>574</v>
      </c>
      <c r="E64" s="181">
        <v>0</v>
      </c>
      <c r="F64" s="181">
        <v>100</v>
      </c>
      <c r="G64" s="182">
        <v>0.01</v>
      </c>
      <c r="H64" s="8"/>
    </row>
    <row r="65" spans="1:8" ht="27" customHeight="1" x14ac:dyDescent="0.2">
      <c r="A65" s="19"/>
      <c r="B65" s="205" t="s">
        <v>111</v>
      </c>
      <c r="C65" s="199">
        <f t="shared" ref="C65" si="2">C15*100</f>
        <v>4.4666666666666668</v>
      </c>
      <c r="D65" s="181" t="s">
        <v>445</v>
      </c>
      <c r="E65" s="181">
        <v>0</v>
      </c>
      <c r="F65" s="181">
        <v>100</v>
      </c>
      <c r="G65" s="203">
        <v>0.01</v>
      </c>
      <c r="H65" s="8"/>
    </row>
    <row r="66" spans="1:8" ht="27" customHeight="1" x14ac:dyDescent="0.2">
      <c r="A66" s="19"/>
      <c r="B66" s="205" t="s">
        <v>83</v>
      </c>
      <c r="C66" s="199">
        <f t="shared" ref="C66:C67" si="3">D16*100</f>
        <v>100</v>
      </c>
      <c r="D66" s="181" t="s">
        <v>491</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374</v>
      </c>
      <c r="C68" s="208">
        <f>C18*100</f>
        <v>26.133333333333329</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87" t="s">
        <v>498</v>
      </c>
      <c r="B4" s="171" t="s">
        <v>71</v>
      </c>
      <c r="C4" s="242">
        <v>0</v>
      </c>
      <c r="D4" s="214">
        <f t="shared" ref="D4:D15" si="0">IF($C$20&lt;&gt;0,C4/$C$20*(1-$C$18),0)</f>
        <v>0</v>
      </c>
      <c r="H4" s="11" t="s">
        <v>72</v>
      </c>
    </row>
    <row r="5" spans="1:8" ht="32.25" customHeight="1" x14ac:dyDescent="0.2">
      <c r="A5" s="488"/>
      <c r="B5" s="171" t="s">
        <v>73</v>
      </c>
      <c r="C5" s="241">
        <v>0</v>
      </c>
      <c r="D5" s="214">
        <f t="shared" si="0"/>
        <v>0</v>
      </c>
      <c r="H5" s="11"/>
    </row>
    <row r="6" spans="1:8" ht="33" customHeight="1" x14ac:dyDescent="0.2">
      <c r="A6" s="488"/>
      <c r="B6" s="171" t="s">
        <v>74</v>
      </c>
      <c r="C6" s="241">
        <v>0</v>
      </c>
      <c r="D6" s="214">
        <f t="shared" si="0"/>
        <v>0</v>
      </c>
      <c r="H6" s="11"/>
    </row>
    <row r="7" spans="1:8" ht="33" customHeight="1" x14ac:dyDescent="0.2">
      <c r="A7" s="488"/>
      <c r="B7" s="171" t="s">
        <v>75</v>
      </c>
      <c r="C7" s="241">
        <v>0</v>
      </c>
      <c r="D7" s="214">
        <f t="shared" si="0"/>
        <v>0</v>
      </c>
      <c r="H7" s="11"/>
    </row>
    <row r="8" spans="1:8" ht="33" customHeight="1" x14ac:dyDescent="0.2">
      <c r="A8" s="488"/>
      <c r="B8" s="172" t="s">
        <v>140</v>
      </c>
      <c r="C8" s="241">
        <v>0</v>
      </c>
      <c r="D8" s="214">
        <f t="shared" si="0"/>
        <v>0</v>
      </c>
      <c r="H8" s="11"/>
    </row>
    <row r="9" spans="1:8" ht="33" customHeight="1" x14ac:dyDescent="0.2">
      <c r="A9" s="488"/>
      <c r="B9" s="172" t="s">
        <v>487</v>
      </c>
      <c r="C9" s="241">
        <v>0</v>
      </c>
      <c r="D9" s="214">
        <f t="shared" si="0"/>
        <v>0</v>
      </c>
      <c r="H9" s="11"/>
    </row>
    <row r="10" spans="1:8" ht="53.25" customHeight="1" x14ac:dyDescent="0.2">
      <c r="A10" s="488"/>
      <c r="B10" s="172" t="s">
        <v>141</v>
      </c>
      <c r="C10" s="241">
        <v>0</v>
      </c>
      <c r="D10" s="214">
        <f t="shared" si="0"/>
        <v>0</v>
      </c>
      <c r="H10" s="11"/>
    </row>
    <row r="11" spans="1:8" ht="30" customHeight="1" x14ac:dyDescent="0.2">
      <c r="A11" s="488"/>
      <c r="B11" s="172" t="s">
        <v>142</v>
      </c>
      <c r="C11" s="241">
        <v>0</v>
      </c>
      <c r="D11" s="214">
        <f t="shared" si="0"/>
        <v>0</v>
      </c>
      <c r="H11" s="490"/>
    </row>
    <row r="12" spans="1:8" ht="30" customHeight="1" x14ac:dyDescent="0.2">
      <c r="A12" s="488"/>
      <c r="B12" s="172" t="s">
        <v>143</v>
      </c>
      <c r="C12" s="241">
        <v>0</v>
      </c>
      <c r="D12" s="214">
        <f t="shared" si="0"/>
        <v>0</v>
      </c>
      <c r="H12" s="491"/>
    </row>
    <row r="13" spans="1:8" ht="56.25" customHeight="1" x14ac:dyDescent="0.2">
      <c r="A13" s="488"/>
      <c r="B13" s="172" t="s">
        <v>144</v>
      </c>
      <c r="C13" s="241">
        <v>1</v>
      </c>
      <c r="D13" s="214">
        <f t="shared" si="0"/>
        <v>1</v>
      </c>
      <c r="E13" s="127" t="s">
        <v>481</v>
      </c>
      <c r="H13" s="156"/>
    </row>
    <row r="14" spans="1:8" ht="15.75" customHeight="1" x14ac:dyDescent="0.2">
      <c r="A14" s="488"/>
      <c r="B14" s="173" t="s">
        <v>555</v>
      </c>
      <c r="C14" s="241">
        <v>0</v>
      </c>
      <c r="D14" s="214">
        <f t="shared" si="0"/>
        <v>0</v>
      </c>
      <c r="E14" s="127"/>
      <c r="H14" s="156"/>
    </row>
    <row r="15" spans="1:8" ht="18.75" customHeight="1" x14ac:dyDescent="0.2">
      <c r="A15" s="489"/>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v>
      </c>
      <c r="D18" s="224">
        <f>C18</f>
        <v>0</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0</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372</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413</v>
      </c>
      <c r="E54" s="181">
        <v>0</v>
      </c>
      <c r="F54" s="181">
        <v>100</v>
      </c>
      <c r="G54" s="181">
        <v>0.01</v>
      </c>
      <c r="H54" s="8"/>
    </row>
    <row r="55" spans="1:8" ht="15.75" customHeight="1" x14ac:dyDescent="0.2">
      <c r="A55" s="19"/>
      <c r="B55" s="198" t="s">
        <v>73</v>
      </c>
      <c r="C55" s="199">
        <f t="shared" si="1"/>
        <v>0</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0</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0</v>
      </c>
      <c r="D60" s="181" t="s">
        <v>419</v>
      </c>
      <c r="E60" s="181">
        <v>0</v>
      </c>
      <c r="F60" s="181">
        <v>100</v>
      </c>
      <c r="G60" s="181">
        <v>0.01</v>
      </c>
      <c r="H60" s="8"/>
    </row>
    <row r="61" spans="1:8" ht="15.75" customHeight="1" x14ac:dyDescent="0.2">
      <c r="A61" s="19"/>
      <c r="B61" s="198" t="s">
        <v>142</v>
      </c>
      <c r="C61" s="199">
        <f t="shared" si="1"/>
        <v>0</v>
      </c>
      <c r="D61" s="181" t="s">
        <v>420</v>
      </c>
      <c r="E61" s="181">
        <v>0</v>
      </c>
      <c r="F61" s="181">
        <v>100</v>
      </c>
      <c r="G61" s="181">
        <v>0.01</v>
      </c>
      <c r="H61" s="8"/>
    </row>
    <row r="62" spans="1:8" ht="15.75" customHeight="1" x14ac:dyDescent="0.2">
      <c r="A62" s="19"/>
      <c r="B62" s="198" t="s">
        <v>143</v>
      </c>
      <c r="C62" s="199">
        <f t="shared" si="1"/>
        <v>0</v>
      </c>
      <c r="D62" s="181" t="s">
        <v>421</v>
      </c>
      <c r="E62" s="181">
        <v>0</v>
      </c>
      <c r="F62" s="181">
        <v>100</v>
      </c>
      <c r="G62" s="181">
        <v>0.01</v>
      </c>
      <c r="H62" s="8"/>
    </row>
    <row r="63" spans="1:8" ht="15.75" customHeight="1" x14ac:dyDescent="0.2">
      <c r="A63" s="19"/>
      <c r="B63" s="198" t="s">
        <v>144</v>
      </c>
      <c r="C63" s="199">
        <f t="shared" si="1"/>
        <v>100</v>
      </c>
      <c r="D63" s="181" t="s">
        <v>422</v>
      </c>
      <c r="E63" s="181">
        <v>0</v>
      </c>
      <c r="F63" s="181">
        <v>100</v>
      </c>
      <c r="G63" s="181">
        <v>0.01</v>
      </c>
      <c r="H63" s="8"/>
    </row>
    <row r="64" spans="1:8" ht="15.75" customHeight="1" x14ac:dyDescent="0.2">
      <c r="A64" s="19"/>
      <c r="B64" s="198" t="s">
        <v>576</v>
      </c>
      <c r="C64" s="199">
        <f t="shared" si="1"/>
        <v>0</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 t="shared" ref="C66:C67" si="2">D16*100</f>
        <v>100</v>
      </c>
      <c r="D66" s="181" t="s">
        <v>490</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374</v>
      </c>
      <c r="C68" s="208">
        <f>C18*100</f>
        <v>0</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87" t="s">
        <v>498</v>
      </c>
      <c r="B4" s="174" t="s">
        <v>71</v>
      </c>
      <c r="C4" s="210">
        <v>5.2999999999999999E-2</v>
      </c>
      <c r="D4" s="244">
        <f t="shared" ref="D4:D15" si="0">C4/$C$20*(1-$C$18)</f>
        <v>3.9750000000000001E-2</v>
      </c>
      <c r="E4" s="1"/>
      <c r="F4" s="1"/>
      <c r="G4" s="1"/>
      <c r="H4" s="37" t="s">
        <v>72</v>
      </c>
    </row>
    <row r="5" spans="1:8" ht="30.75" customHeight="1" x14ac:dyDescent="0.2">
      <c r="A5" s="488"/>
      <c r="B5" s="171" t="s">
        <v>73</v>
      </c>
      <c r="C5" s="211">
        <v>0</v>
      </c>
      <c r="D5" s="244">
        <f t="shared" si="0"/>
        <v>0</v>
      </c>
      <c r="E5" s="1"/>
      <c r="F5" s="1"/>
      <c r="G5" s="1"/>
      <c r="H5" s="11"/>
    </row>
    <row r="6" spans="1:8" ht="30.75" customHeight="1" x14ac:dyDescent="0.2">
      <c r="A6" s="488"/>
      <c r="B6" s="171" t="s">
        <v>74</v>
      </c>
      <c r="C6" s="211">
        <v>4.2999999999999997E-2</v>
      </c>
      <c r="D6" s="244">
        <f t="shared" si="0"/>
        <v>3.2250000000000001E-2</v>
      </c>
      <c r="E6" s="1"/>
      <c r="F6" s="1"/>
      <c r="G6" s="1"/>
      <c r="H6" s="11"/>
    </row>
    <row r="7" spans="1:8" ht="30.75" customHeight="1" x14ac:dyDescent="0.2">
      <c r="A7" s="488"/>
      <c r="B7" s="171" t="s">
        <v>75</v>
      </c>
      <c r="C7" s="211">
        <v>6.9999999999999993E-3</v>
      </c>
      <c r="D7" s="244">
        <f t="shared" si="0"/>
        <v>5.2499999999999995E-3</v>
      </c>
      <c r="E7" s="1"/>
      <c r="F7" s="1"/>
      <c r="G7" s="1"/>
      <c r="H7" s="11"/>
    </row>
    <row r="8" spans="1:8" ht="39" customHeight="1" x14ac:dyDescent="0.2">
      <c r="A8" s="488"/>
      <c r="B8" s="172" t="s">
        <v>163</v>
      </c>
      <c r="C8" s="211">
        <v>1.1000000000000001E-2</v>
      </c>
      <c r="D8" s="244">
        <f t="shared" si="0"/>
        <v>8.2500000000000004E-3</v>
      </c>
      <c r="E8" s="1"/>
      <c r="F8" s="1"/>
      <c r="G8" s="1"/>
      <c r="H8" s="37" t="s">
        <v>79</v>
      </c>
    </row>
    <row r="9" spans="1:8" ht="39" customHeight="1" x14ac:dyDescent="0.2">
      <c r="A9" s="488"/>
      <c r="B9" s="172" t="s">
        <v>487</v>
      </c>
      <c r="C9" s="211">
        <v>0</v>
      </c>
      <c r="D9" s="244">
        <f t="shared" si="0"/>
        <v>0</v>
      </c>
      <c r="E9" s="1"/>
      <c r="F9" s="1"/>
      <c r="G9" s="1"/>
      <c r="H9" s="37"/>
    </row>
    <row r="10" spans="1:8" ht="26.25" customHeight="1" x14ac:dyDescent="0.2">
      <c r="A10" s="488"/>
      <c r="B10" s="172" t="s">
        <v>108</v>
      </c>
      <c r="C10" s="211">
        <v>0</v>
      </c>
      <c r="D10" s="244">
        <f t="shared" si="0"/>
        <v>0</v>
      </c>
      <c r="E10" s="1"/>
      <c r="F10" s="1"/>
      <c r="G10" s="1"/>
      <c r="H10" s="11"/>
    </row>
    <row r="11" spans="1:8" ht="26.25" customHeight="1" x14ac:dyDescent="0.2">
      <c r="A11" s="488"/>
      <c r="B11" s="172" t="s">
        <v>164</v>
      </c>
      <c r="C11" s="211">
        <v>0.11299999999999999</v>
      </c>
      <c r="D11" s="244">
        <f t="shared" si="0"/>
        <v>8.4749999999999992E-2</v>
      </c>
      <c r="E11" s="1"/>
      <c r="F11" s="1"/>
      <c r="G11" s="1"/>
      <c r="H11" s="11"/>
    </row>
    <row r="12" spans="1:8" ht="26.25" customHeight="1" x14ac:dyDescent="0.2">
      <c r="A12" s="488"/>
      <c r="B12" s="172" t="s">
        <v>109</v>
      </c>
      <c r="C12" s="211">
        <v>0.30399999999999999</v>
      </c>
      <c r="D12" s="244">
        <f t="shared" si="0"/>
        <v>0.22799999999999998</v>
      </c>
      <c r="E12" s="1"/>
      <c r="F12" s="1"/>
      <c r="G12" s="1"/>
      <c r="H12" s="11"/>
    </row>
    <row r="13" spans="1:8" ht="26.25" customHeight="1" x14ac:dyDescent="0.2">
      <c r="A13" s="488"/>
      <c r="B13" s="172" t="s">
        <v>165</v>
      </c>
      <c r="C13" s="211">
        <v>0.39899999999999997</v>
      </c>
      <c r="D13" s="244">
        <f t="shared" si="0"/>
        <v>0.29924999999999996</v>
      </c>
      <c r="E13" s="1"/>
      <c r="F13" s="1"/>
      <c r="G13" s="1"/>
      <c r="H13" s="32">
        <f>SUM(C4:C15)</f>
        <v>1</v>
      </c>
    </row>
    <row r="14" spans="1:8" ht="26.25" customHeight="1" x14ac:dyDescent="0.2">
      <c r="A14" s="488"/>
      <c r="B14" s="470" t="s">
        <v>543</v>
      </c>
      <c r="C14" s="468">
        <v>2.4E-2</v>
      </c>
      <c r="D14" s="472">
        <f t="shared" si="0"/>
        <v>1.8000000000000002E-2</v>
      </c>
      <c r="E14" s="1"/>
      <c r="F14" s="1"/>
      <c r="G14" s="1"/>
      <c r="H14" s="11"/>
    </row>
    <row r="15" spans="1:8" ht="26.25" customHeight="1" x14ac:dyDescent="0.2">
      <c r="A15" s="489"/>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374</v>
      </c>
      <c r="C18" s="111">
        <v>0.25</v>
      </c>
      <c r="D18" s="275">
        <f>C18</f>
        <v>0.25</v>
      </c>
      <c r="I18" s="11"/>
    </row>
    <row r="19" spans="1:9" ht="15.75" customHeight="1" x14ac:dyDescent="0.2">
      <c r="B19" s="11"/>
      <c r="C19" s="127" t="s">
        <v>505</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2046.3585311769241</v>
      </c>
      <c r="D42" s="346" t="s">
        <v>553</v>
      </c>
    </row>
    <row r="43" spans="2:5" ht="15.75" customHeight="1" x14ac:dyDescent="0.2">
      <c r="B43" s="329" t="s">
        <v>57</v>
      </c>
      <c r="C43" s="350">
        <f>$D$15*$C$46</f>
        <v>3922.1871847557709</v>
      </c>
      <c r="D43" s="354" t="s">
        <v>554</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423</v>
      </c>
      <c r="E54" s="181">
        <v>0</v>
      </c>
      <c r="F54" s="181">
        <v>100</v>
      </c>
      <c r="G54" s="181">
        <v>0.01</v>
      </c>
    </row>
    <row r="55" spans="2:7" ht="15" customHeight="1" x14ac:dyDescent="0.2">
      <c r="B55" s="198" t="s">
        <v>73</v>
      </c>
      <c r="C55" s="199">
        <f t="shared" si="1"/>
        <v>0</v>
      </c>
      <c r="D55" s="181" t="s">
        <v>424</v>
      </c>
      <c r="E55" s="181">
        <v>0</v>
      </c>
      <c r="F55" s="181">
        <v>100</v>
      </c>
      <c r="G55" s="181">
        <v>0.01</v>
      </c>
    </row>
    <row r="56" spans="2:7" ht="15" customHeight="1" x14ac:dyDescent="0.2">
      <c r="B56" s="198" t="s">
        <v>74</v>
      </c>
      <c r="C56" s="199">
        <f t="shared" si="1"/>
        <v>4.3</v>
      </c>
      <c r="D56" s="181" t="s">
        <v>425</v>
      </c>
      <c r="E56" s="181">
        <v>0</v>
      </c>
      <c r="F56" s="181">
        <v>100</v>
      </c>
      <c r="G56" s="181">
        <v>0.01</v>
      </c>
    </row>
    <row r="57" spans="2:7" ht="15" customHeight="1" x14ac:dyDescent="0.2">
      <c r="B57" s="198" t="s">
        <v>75</v>
      </c>
      <c r="C57" s="199">
        <f t="shared" si="1"/>
        <v>0.7</v>
      </c>
      <c r="D57" s="181" t="s">
        <v>426</v>
      </c>
      <c r="E57" s="181">
        <v>0</v>
      </c>
      <c r="F57" s="181">
        <v>100</v>
      </c>
      <c r="G57" s="181">
        <v>0.01</v>
      </c>
    </row>
    <row r="58" spans="2:7" ht="15" customHeight="1" x14ac:dyDescent="0.2">
      <c r="B58" s="198" t="s">
        <v>163</v>
      </c>
      <c r="C58" s="199">
        <f t="shared" si="1"/>
        <v>1.1000000000000001</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0</v>
      </c>
      <c r="D60" s="181" t="s">
        <v>429</v>
      </c>
      <c r="E60" s="181">
        <v>0</v>
      </c>
      <c r="F60" s="181">
        <v>100</v>
      </c>
      <c r="G60" s="181">
        <v>0.01</v>
      </c>
    </row>
    <row r="61" spans="2:7" ht="15" customHeight="1" x14ac:dyDescent="0.2">
      <c r="B61" s="198" t="s">
        <v>164</v>
      </c>
      <c r="C61" s="199">
        <f t="shared" si="1"/>
        <v>11.299999999999999</v>
      </c>
      <c r="D61" s="181" t="s">
        <v>430</v>
      </c>
      <c r="E61" s="181">
        <v>0</v>
      </c>
      <c r="F61" s="181">
        <v>100</v>
      </c>
      <c r="G61" s="181">
        <v>0.01</v>
      </c>
    </row>
    <row r="62" spans="2:7" ht="15" customHeight="1" x14ac:dyDescent="0.2">
      <c r="B62" s="198" t="s">
        <v>109</v>
      </c>
      <c r="C62" s="199">
        <f t="shared" si="1"/>
        <v>30.4</v>
      </c>
      <c r="D62" s="181" t="s">
        <v>431</v>
      </c>
      <c r="E62" s="181">
        <v>0</v>
      </c>
      <c r="F62" s="181">
        <v>100</v>
      </c>
      <c r="G62" s="181">
        <v>0.01</v>
      </c>
    </row>
    <row r="63" spans="2:7" ht="15" customHeight="1" x14ac:dyDescent="0.2">
      <c r="B63" s="198" t="s">
        <v>165</v>
      </c>
      <c r="C63" s="199">
        <f t="shared" si="1"/>
        <v>39.9</v>
      </c>
      <c r="D63" s="181" t="s">
        <v>432</v>
      </c>
      <c r="E63" s="181">
        <v>0</v>
      </c>
      <c r="F63" s="181">
        <v>100</v>
      </c>
      <c r="G63" s="181">
        <v>0.01</v>
      </c>
    </row>
    <row r="64" spans="2:7" ht="15" customHeight="1" x14ac:dyDescent="0.2">
      <c r="B64" s="198" t="s">
        <v>573</v>
      </c>
      <c r="C64" s="199">
        <f t="shared" si="1"/>
        <v>2.4</v>
      </c>
      <c r="D64" s="180" t="s">
        <v>577</v>
      </c>
      <c r="E64" s="181">
        <v>0</v>
      </c>
      <c r="F64" s="181">
        <v>100</v>
      </c>
      <c r="G64" s="182">
        <v>0.01</v>
      </c>
    </row>
    <row r="65" spans="2:7" ht="15" customHeight="1" x14ac:dyDescent="0.2">
      <c r="B65" s="198" t="s">
        <v>166</v>
      </c>
      <c r="C65" s="199">
        <f t="shared" ref="C65" si="2">C15*100</f>
        <v>4.5999999999999996</v>
      </c>
      <c r="D65" s="181" t="s">
        <v>447</v>
      </c>
      <c r="E65" s="181">
        <v>0</v>
      </c>
      <c r="F65" s="181">
        <v>100</v>
      </c>
      <c r="G65" s="181">
        <v>0.01</v>
      </c>
    </row>
    <row r="66" spans="2:7" ht="15" customHeight="1" x14ac:dyDescent="0.2">
      <c r="B66" s="205" t="s">
        <v>167</v>
      </c>
      <c r="C66" s="199">
        <f t="shared" ref="C66:C67" si="3">D16*100</f>
        <v>100</v>
      </c>
      <c r="D66" s="181" t="s">
        <v>489</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374</v>
      </c>
      <c r="C68" s="208">
        <f>C18*100</f>
        <v>25</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7" t="s">
        <v>498</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8"/>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8"/>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8"/>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8"/>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8"/>
      <c r="B9" s="172" t="s">
        <v>468</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8"/>
      <c r="B10" s="172" t="s">
        <v>469</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8"/>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8"/>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8"/>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8"/>
      <c r="B14" s="470" t="s">
        <v>544</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9"/>
      <c r="B15" s="172" t="s">
        <v>545</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924.82856864232792</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0.18148148148148149</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4.8814814814814813</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23.827513227513222</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87" t="s">
        <v>498</v>
      </c>
      <c r="B4" s="174" t="s">
        <v>71</v>
      </c>
      <c r="C4" s="167">
        <v>0.11</v>
      </c>
      <c r="D4" s="214">
        <f t="shared" ref="D4:D15" si="0">C4/$C$20*(1-$C$18)</f>
        <v>7.0766666666666658E-2</v>
      </c>
      <c r="E4" s="29"/>
      <c r="F4" s="157"/>
      <c r="G4" s="30"/>
      <c r="H4" s="31" t="s">
        <v>72</v>
      </c>
    </row>
    <row r="5" spans="1:8" ht="36" customHeight="1" x14ac:dyDescent="0.2">
      <c r="A5" s="488"/>
      <c r="B5" s="171" t="s">
        <v>73</v>
      </c>
      <c r="C5" s="167">
        <v>0.10333333333333333</v>
      </c>
      <c r="D5" s="214">
        <f t="shared" si="0"/>
        <v>6.6477777777777775E-2</v>
      </c>
      <c r="F5" s="157"/>
      <c r="G5" s="16"/>
      <c r="H5" s="11"/>
    </row>
    <row r="6" spans="1:8" ht="33.75" customHeight="1" x14ac:dyDescent="0.2">
      <c r="A6" s="488"/>
      <c r="B6" s="171" t="s">
        <v>74</v>
      </c>
      <c r="C6" s="167">
        <v>0.01</v>
      </c>
      <c r="D6" s="214">
        <f t="shared" si="0"/>
        <v>6.4333333333333334E-3</v>
      </c>
      <c r="F6" s="157"/>
      <c r="G6" s="16"/>
      <c r="H6" s="11"/>
    </row>
    <row r="7" spans="1:8" ht="33.75" customHeight="1" x14ac:dyDescent="0.2">
      <c r="A7" s="488"/>
      <c r="B7" s="171" t="s">
        <v>75</v>
      </c>
      <c r="C7" s="167">
        <v>1.5333333333333334E-2</v>
      </c>
      <c r="D7" s="214">
        <f t="shared" si="0"/>
        <v>9.8644444444444448E-3</v>
      </c>
      <c r="F7" s="157"/>
      <c r="G7" s="16"/>
      <c r="H7" s="11"/>
    </row>
    <row r="8" spans="1:8" ht="33.75" customHeight="1" x14ac:dyDescent="0.2">
      <c r="A8" s="488"/>
      <c r="B8" s="172" t="s">
        <v>107</v>
      </c>
      <c r="C8" s="167">
        <v>6.6666666666666662E-3</v>
      </c>
      <c r="D8" s="214">
        <f t="shared" si="0"/>
        <v>4.2888888888888881E-3</v>
      </c>
      <c r="F8" s="157"/>
      <c r="G8" s="16"/>
      <c r="H8" s="11"/>
    </row>
    <row r="9" spans="1:8" ht="33.75" customHeight="1" x14ac:dyDescent="0.2">
      <c r="A9" s="488"/>
      <c r="B9" s="172" t="s">
        <v>485</v>
      </c>
      <c r="C9" s="167">
        <v>0</v>
      </c>
      <c r="D9" s="214">
        <f t="shared" si="0"/>
        <v>0</v>
      </c>
      <c r="F9" s="157"/>
      <c r="G9" s="16"/>
      <c r="H9" s="11"/>
    </row>
    <row r="10" spans="1:8" ht="18" customHeight="1" x14ac:dyDescent="0.2">
      <c r="A10" s="488"/>
      <c r="B10" s="172" t="s">
        <v>108</v>
      </c>
      <c r="C10" s="167">
        <v>0</v>
      </c>
      <c r="D10" s="214">
        <f t="shared" si="0"/>
        <v>0</v>
      </c>
      <c r="F10" s="157"/>
      <c r="G10" s="16"/>
      <c r="H10" s="11"/>
    </row>
    <row r="11" spans="1:8" ht="27" customHeight="1" x14ac:dyDescent="0.2">
      <c r="A11" s="488"/>
      <c r="B11" s="172" t="s">
        <v>78</v>
      </c>
      <c r="C11" s="167">
        <v>0.128</v>
      </c>
      <c r="D11" s="214">
        <f t="shared" si="0"/>
        <v>8.2346666666666665E-2</v>
      </c>
      <c r="F11" s="157"/>
      <c r="G11" s="16"/>
      <c r="H11" s="11"/>
    </row>
    <row r="12" spans="1:8" ht="18" customHeight="1" x14ac:dyDescent="0.2">
      <c r="A12" s="488"/>
      <c r="B12" s="172" t="s">
        <v>109</v>
      </c>
      <c r="C12" s="167">
        <v>0.15733333333333333</v>
      </c>
      <c r="D12" s="214">
        <f t="shared" si="0"/>
        <v>0.10121777777777777</v>
      </c>
      <c r="F12" s="157"/>
      <c r="G12" s="16"/>
      <c r="H12" s="11"/>
    </row>
    <row r="13" spans="1:8" ht="41.25" customHeight="1" x14ac:dyDescent="0.2">
      <c r="A13" s="488"/>
      <c r="B13" s="172" t="s">
        <v>110</v>
      </c>
      <c r="C13" s="167">
        <v>0.40933333333333333</v>
      </c>
      <c r="D13" s="214">
        <f t="shared" si="0"/>
        <v>0.26333777777777778</v>
      </c>
      <c r="F13" s="157"/>
      <c r="G13" s="16"/>
      <c r="H13" s="32"/>
    </row>
    <row r="14" spans="1:8" ht="16.5" customHeight="1" x14ac:dyDescent="0.2">
      <c r="A14" s="488"/>
      <c r="B14" s="470" t="s">
        <v>542</v>
      </c>
      <c r="C14" s="471">
        <v>2.2000000000000002E-2</v>
      </c>
      <c r="D14" s="469">
        <f t="shared" si="0"/>
        <v>1.4153333333333334E-2</v>
      </c>
      <c r="G14" s="16"/>
      <c r="H14" s="11"/>
    </row>
    <row r="15" spans="1:8" ht="16.5" customHeight="1" x14ac:dyDescent="0.2">
      <c r="A15" s="489"/>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374</v>
      </c>
      <c r="C18" s="218">
        <v>0.35666666666666663</v>
      </c>
      <c r="D18" s="224">
        <f>C18</f>
        <v>0.35666666666666663</v>
      </c>
      <c r="H18" s="8"/>
    </row>
    <row r="19" spans="1:8" ht="16.5" customHeight="1" x14ac:dyDescent="0.2">
      <c r="A19" s="19"/>
      <c r="B19" s="11"/>
      <c r="C19" s="127" t="s">
        <v>505</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6933.920814799958</v>
      </c>
      <c r="D42" s="346" t="s">
        <v>553</v>
      </c>
    </row>
    <row r="43" spans="1:4" ht="16.5" customHeight="1" x14ac:dyDescent="0.2">
      <c r="A43" s="19"/>
      <c r="B43" s="329" t="s">
        <v>57</v>
      </c>
      <c r="C43" s="350">
        <f>$D$15*$C$46</f>
        <v>11976.772316472654</v>
      </c>
      <c r="D43" s="354" t="s">
        <v>554</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392</v>
      </c>
      <c r="E54" s="200">
        <v>0</v>
      </c>
      <c r="F54" s="200">
        <v>100</v>
      </c>
      <c r="G54" s="201">
        <v>0.01</v>
      </c>
      <c r="H54" s="8"/>
    </row>
    <row r="55" spans="1:8" ht="27" customHeight="1" x14ac:dyDescent="0.2">
      <c r="A55" s="19"/>
      <c r="B55" s="198" t="s">
        <v>73</v>
      </c>
      <c r="C55" s="199">
        <f t="shared" si="1"/>
        <v>10.333333333333334</v>
      </c>
      <c r="D55" s="181" t="s">
        <v>393</v>
      </c>
      <c r="E55" s="181">
        <v>0</v>
      </c>
      <c r="F55" s="181">
        <v>100</v>
      </c>
      <c r="G55" s="202">
        <v>0.01</v>
      </c>
      <c r="H55" s="8"/>
    </row>
    <row r="56" spans="1:8" ht="27" customHeight="1" x14ac:dyDescent="0.2">
      <c r="A56" s="19"/>
      <c r="B56" s="198" t="s">
        <v>74</v>
      </c>
      <c r="C56" s="199">
        <f t="shared" si="1"/>
        <v>1</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0.66666666666666663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v>
      </c>
      <c r="D60" s="181" t="s">
        <v>398</v>
      </c>
      <c r="E60" s="181">
        <v>0</v>
      </c>
      <c r="F60" s="181">
        <v>100</v>
      </c>
      <c r="G60" s="203">
        <v>0.01</v>
      </c>
      <c r="H60" s="8"/>
    </row>
    <row r="61" spans="1:8" ht="27" customHeight="1" x14ac:dyDescent="0.2">
      <c r="A61" s="19"/>
      <c r="B61" s="198" t="s">
        <v>78</v>
      </c>
      <c r="C61" s="199">
        <f t="shared" si="1"/>
        <v>12.8</v>
      </c>
      <c r="D61" s="181" t="s">
        <v>399</v>
      </c>
      <c r="E61" s="181">
        <v>0</v>
      </c>
      <c r="F61" s="181">
        <v>100</v>
      </c>
      <c r="G61" s="203">
        <v>0.01</v>
      </c>
      <c r="H61" s="8"/>
    </row>
    <row r="62" spans="1:8" ht="27" customHeight="1" x14ac:dyDescent="0.2">
      <c r="A62" s="19"/>
      <c r="B62" s="198" t="s">
        <v>109</v>
      </c>
      <c r="C62" s="199">
        <f t="shared" si="1"/>
        <v>15.733333333333333</v>
      </c>
      <c r="D62" s="181" t="s">
        <v>400</v>
      </c>
      <c r="E62" s="181">
        <v>0</v>
      </c>
      <c r="F62" s="181">
        <v>100</v>
      </c>
      <c r="G62" s="203">
        <v>0.01</v>
      </c>
      <c r="H62" s="8"/>
    </row>
    <row r="63" spans="1:8" ht="27" customHeight="1" x14ac:dyDescent="0.2">
      <c r="A63" s="19"/>
      <c r="B63" s="198" t="s">
        <v>110</v>
      </c>
      <c r="C63" s="199">
        <f t="shared" si="1"/>
        <v>40.93333333333333</v>
      </c>
      <c r="D63" s="181" t="s">
        <v>401</v>
      </c>
      <c r="E63" s="181">
        <v>0</v>
      </c>
      <c r="F63" s="181">
        <v>100</v>
      </c>
      <c r="G63" s="203">
        <v>0.01</v>
      </c>
      <c r="H63" s="8"/>
    </row>
    <row r="64" spans="1:8" ht="27" customHeight="1" x14ac:dyDescent="0.2">
      <c r="A64" s="19"/>
      <c r="B64" s="198" t="s">
        <v>573</v>
      </c>
      <c r="C64" s="199">
        <f>C14*100</f>
        <v>2.2000000000000002</v>
      </c>
      <c r="D64" s="180" t="s">
        <v>579</v>
      </c>
      <c r="E64" s="181">
        <v>0</v>
      </c>
      <c r="F64" s="181">
        <v>100</v>
      </c>
      <c r="G64" s="182">
        <v>0.01</v>
      </c>
      <c r="H64" s="8"/>
    </row>
    <row r="65" spans="1:8" ht="27" customHeight="1" x14ac:dyDescent="0.2">
      <c r="A65" s="19"/>
      <c r="B65" s="205" t="s">
        <v>125</v>
      </c>
      <c r="C65" s="199">
        <f t="shared" ref="C65" si="2">C15*100</f>
        <v>3.8</v>
      </c>
      <c r="D65" s="181" t="s">
        <v>444</v>
      </c>
      <c r="E65" s="181">
        <v>0</v>
      </c>
      <c r="F65" s="181">
        <v>100</v>
      </c>
      <c r="G65" s="203">
        <v>0.01</v>
      </c>
      <c r="H65" s="8"/>
    </row>
    <row r="66" spans="1:8" ht="27" customHeight="1" x14ac:dyDescent="0.2">
      <c r="A66" s="19"/>
      <c r="B66" s="205" t="s">
        <v>83</v>
      </c>
      <c r="C66" s="199">
        <f t="shared" ref="C66:C67" si="3">D16*100</f>
        <v>99.466666666666669</v>
      </c>
      <c r="D66" s="181" t="s">
        <v>488</v>
      </c>
      <c r="E66" s="181">
        <v>0</v>
      </c>
      <c r="F66" s="181">
        <v>100</v>
      </c>
      <c r="G66" s="203">
        <v>0.01</v>
      </c>
      <c r="H66" s="8"/>
    </row>
    <row r="67" spans="1:8" ht="27" customHeight="1" x14ac:dyDescent="0.2">
      <c r="A67" s="19"/>
      <c r="B67" s="205" t="s">
        <v>84</v>
      </c>
      <c r="C67" s="199">
        <f t="shared" si="3"/>
        <v>66.666666666666671</v>
      </c>
      <c r="D67" s="189" t="s">
        <v>368</v>
      </c>
      <c r="E67" s="189">
        <v>0</v>
      </c>
      <c r="F67" s="189">
        <v>100</v>
      </c>
      <c r="G67" s="206">
        <v>0.01</v>
      </c>
      <c r="H67" s="8"/>
    </row>
    <row r="68" spans="1:8" ht="27" customHeight="1" x14ac:dyDescent="0.2">
      <c r="A68" s="19"/>
      <c r="B68" s="207" t="s">
        <v>374</v>
      </c>
      <c r="C68" s="208">
        <f>C18*100</f>
        <v>35.666666666666664</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9" zoomScale="125" workbookViewId="0">
      <selection activeCell="C34" sqref="C3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599</v>
      </c>
      <c r="D4" s="127" t="s">
        <v>527</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529</v>
      </c>
      <c r="E6" s="46"/>
      <c r="F6" s="46"/>
      <c r="G6" s="47"/>
    </row>
    <row r="7" spans="1:7" ht="26.25" customHeight="1" x14ac:dyDescent="0.2">
      <c r="A7" s="297"/>
      <c r="B7" s="301" t="s">
        <v>467</v>
      </c>
      <c r="C7" s="452">
        <v>9.377855947922209E-2</v>
      </c>
      <c r="D7" s="45" t="s">
        <v>530</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87" t="s">
        <v>506</v>
      </c>
      <c r="B11" s="171" t="s">
        <v>71</v>
      </c>
      <c r="C11" s="303">
        <v>3.3948189497581154E-2</v>
      </c>
      <c r="D11" s="11"/>
      <c r="E11" s="285"/>
      <c r="F11" s="287"/>
    </row>
    <row r="12" spans="1:7" ht="34.5" customHeight="1" x14ac:dyDescent="0.2">
      <c r="A12" s="488"/>
      <c r="B12" s="171" t="s">
        <v>73</v>
      </c>
      <c r="C12" s="303">
        <v>0.46746941226447436</v>
      </c>
      <c r="D12" s="11"/>
      <c r="E12" s="285"/>
      <c r="F12" s="287"/>
    </row>
    <row r="13" spans="1:7" ht="30.75" customHeight="1" x14ac:dyDescent="0.2">
      <c r="A13" s="488"/>
      <c r="B13" s="171" t="s">
        <v>74</v>
      </c>
      <c r="C13" s="303">
        <v>0</v>
      </c>
      <c r="E13" s="285"/>
      <c r="F13" s="287"/>
    </row>
    <row r="14" spans="1:7" ht="30.75" customHeight="1" x14ac:dyDescent="0.2">
      <c r="A14" s="488"/>
      <c r="B14" s="171" t="s">
        <v>75</v>
      </c>
      <c r="C14" s="303">
        <v>7.7370258910427869E-2</v>
      </c>
      <c r="E14" s="285"/>
      <c r="F14" s="287"/>
    </row>
    <row r="15" spans="1:7" ht="30.75" customHeight="1" x14ac:dyDescent="0.2">
      <c r="A15" s="488"/>
      <c r="B15" s="171" t="s">
        <v>208</v>
      </c>
      <c r="C15" s="303">
        <v>0</v>
      </c>
      <c r="E15" s="285"/>
      <c r="F15" s="287"/>
    </row>
    <row r="16" spans="1:7" ht="27" customHeight="1" x14ac:dyDescent="0.2">
      <c r="A16" s="488"/>
      <c r="B16" s="171" t="s">
        <v>163</v>
      </c>
      <c r="C16" s="303">
        <v>0</v>
      </c>
      <c r="D16" s="11"/>
      <c r="E16" s="285"/>
      <c r="F16" s="287"/>
    </row>
    <row r="17" spans="1:8" ht="26.25" customHeight="1" x14ac:dyDescent="0.2">
      <c r="A17" s="488"/>
      <c r="B17" s="171" t="s">
        <v>209</v>
      </c>
      <c r="C17" s="303">
        <v>0</v>
      </c>
      <c r="D17" s="11"/>
      <c r="E17" s="285"/>
      <c r="F17" s="287"/>
    </row>
    <row r="18" spans="1:8" ht="26.25" customHeight="1" x14ac:dyDescent="0.2">
      <c r="A18" s="488"/>
      <c r="B18" s="171" t="s">
        <v>164</v>
      </c>
      <c r="C18" s="303">
        <v>0.26177327191572408</v>
      </c>
      <c r="E18" s="285"/>
      <c r="F18" s="287"/>
    </row>
    <row r="19" spans="1:8" ht="33" customHeight="1" x14ac:dyDescent="0.2">
      <c r="A19" s="488"/>
      <c r="B19" s="171" t="s">
        <v>109</v>
      </c>
      <c r="C19" s="303">
        <v>4.8058805239994846E-2</v>
      </c>
      <c r="E19" s="285"/>
      <c r="F19" s="287"/>
    </row>
    <row r="20" spans="1:8" ht="20.25" customHeight="1" x14ac:dyDescent="0.2">
      <c r="A20" s="489"/>
      <c r="B20" s="171" t="s">
        <v>210</v>
      </c>
      <c r="C20" s="303">
        <v>0.11138006217179786</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466</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354</v>
      </c>
      <c r="E64" s="181">
        <v>0</v>
      </c>
      <c r="F64" s="181">
        <v>10000000</v>
      </c>
      <c r="G64" s="181">
        <v>1</v>
      </c>
      <c r="H64" s="11"/>
    </row>
    <row r="65" spans="2:8" ht="26.25" customHeight="1" x14ac:dyDescent="0.2">
      <c r="B65" s="198" t="s">
        <v>73</v>
      </c>
      <c r="C65" s="318">
        <f t="shared" si="0"/>
        <v>46.746941226447433</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7.7370258910427872</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514</v>
      </c>
      <c r="C74" s="320">
        <f>C42</f>
        <v>10562</v>
      </c>
      <c r="D74" s="181" t="s">
        <v>367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631</v>
      </c>
      <c r="C7" s="294" t="s">
        <v>504</v>
      </c>
    </row>
    <row r="8" spans="1:7" ht="37.5" customHeight="1" x14ac:dyDescent="0.2">
      <c r="A8" s="245"/>
      <c r="B8" s="164" t="s">
        <v>0</v>
      </c>
      <c r="C8" s="168" t="s">
        <v>1</v>
      </c>
      <c r="D8" s="163"/>
      <c r="E8" s="10"/>
      <c r="F8" s="284" t="s">
        <v>499</v>
      </c>
      <c r="G8" s="284"/>
    </row>
    <row r="9" spans="1:7" ht="34.5" customHeight="1" x14ac:dyDescent="0.2">
      <c r="A9" s="487" t="s">
        <v>500</v>
      </c>
      <c r="B9" s="171" t="s">
        <v>470</v>
      </c>
      <c r="C9" s="211">
        <v>0</v>
      </c>
      <c r="D9" s="11"/>
      <c r="F9" s="285">
        <v>62254.150565008706</v>
      </c>
      <c r="G9" s="286">
        <f>F9/SUM($F$9:$F$17)</f>
        <v>7.3913043478260859E-2</v>
      </c>
    </row>
    <row r="10" spans="1:7" ht="34.5" customHeight="1" x14ac:dyDescent="0.2">
      <c r="A10" s="488"/>
      <c r="B10" s="171" t="s">
        <v>471</v>
      </c>
      <c r="C10" s="211">
        <v>0.11</v>
      </c>
      <c r="D10" s="490"/>
      <c r="F10" s="285">
        <v>29296.070854121743</v>
      </c>
      <c r="G10" s="286">
        <f t="shared" ref="G10:G18" si="0">F10/SUM($F$9:$F$17)</f>
        <v>3.4782608695652167E-2</v>
      </c>
    </row>
    <row r="11" spans="1:7" ht="30.75" customHeight="1" x14ac:dyDescent="0.2">
      <c r="A11" s="488"/>
      <c r="B11" s="171" t="s">
        <v>472</v>
      </c>
      <c r="C11" s="211">
        <v>0</v>
      </c>
      <c r="D11" s="491"/>
      <c r="F11" s="285">
        <v>274650.66425739136</v>
      </c>
      <c r="G11" s="286">
        <f t="shared" si="0"/>
        <v>0.32608695652173914</v>
      </c>
    </row>
    <row r="12" spans="1:7" ht="30.75" customHeight="1" x14ac:dyDescent="0.2">
      <c r="A12" s="488"/>
      <c r="B12" s="171" t="s">
        <v>473</v>
      </c>
      <c r="C12" s="211">
        <v>0.01</v>
      </c>
      <c r="D12" s="491"/>
      <c r="F12" s="285">
        <v>0</v>
      </c>
      <c r="G12" s="286">
        <f t="shared" si="0"/>
        <v>0</v>
      </c>
    </row>
    <row r="13" spans="1:7" ht="30.75" customHeight="1" x14ac:dyDescent="0.2">
      <c r="A13" s="488"/>
      <c r="B13" s="171" t="s">
        <v>474</v>
      </c>
      <c r="C13" s="211">
        <v>0</v>
      </c>
      <c r="D13" s="491"/>
      <c r="F13" s="285">
        <v>0</v>
      </c>
      <c r="G13" s="286">
        <f t="shared" si="0"/>
        <v>0</v>
      </c>
    </row>
    <row r="14" spans="1:7" ht="27" customHeight="1" x14ac:dyDescent="0.2">
      <c r="A14" s="488"/>
      <c r="B14" s="171" t="s">
        <v>475</v>
      </c>
      <c r="C14" s="211">
        <v>0</v>
      </c>
      <c r="D14" s="11"/>
      <c r="F14" s="285">
        <v>91550.221419130437</v>
      </c>
      <c r="G14" s="286">
        <f t="shared" si="0"/>
        <v>0.10869565217391303</v>
      </c>
    </row>
    <row r="15" spans="1:7" ht="26.25" customHeight="1" x14ac:dyDescent="0.2">
      <c r="A15" s="488"/>
      <c r="B15" s="171" t="s">
        <v>476</v>
      </c>
      <c r="C15" s="211">
        <v>0</v>
      </c>
      <c r="D15" s="490"/>
      <c r="F15" s="285">
        <v>0</v>
      </c>
      <c r="G15" s="286">
        <f t="shared" si="0"/>
        <v>0</v>
      </c>
    </row>
    <row r="16" spans="1:7" ht="26.25" customHeight="1" x14ac:dyDescent="0.2">
      <c r="A16" s="488"/>
      <c r="B16" s="171" t="s">
        <v>477</v>
      </c>
      <c r="C16" s="211">
        <v>0</v>
      </c>
      <c r="D16" s="491"/>
      <c r="F16" s="285">
        <v>36620.088567652172</v>
      </c>
      <c r="G16" s="286">
        <f t="shared" si="0"/>
        <v>4.3478260869565202E-2</v>
      </c>
    </row>
    <row r="17" spans="1:8" ht="33" customHeight="1" x14ac:dyDescent="0.2">
      <c r="A17" s="488"/>
      <c r="B17" s="171" t="s">
        <v>478</v>
      </c>
      <c r="C17" s="211">
        <v>0.05</v>
      </c>
      <c r="D17" s="491"/>
      <c r="F17" s="285">
        <v>347890.84139269573</v>
      </c>
      <c r="G17" s="286">
        <f t="shared" si="0"/>
        <v>0.41304347826086957</v>
      </c>
    </row>
    <row r="18" spans="1:8" ht="20.25" customHeight="1" x14ac:dyDescent="0.2">
      <c r="A18" s="489"/>
      <c r="B18" s="171" t="s">
        <v>479</v>
      </c>
      <c r="C18" s="211">
        <v>0.83</v>
      </c>
      <c r="D18" s="491"/>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370</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620</v>
      </c>
      <c r="E59" s="181">
        <v>0</v>
      </c>
      <c r="F59" s="181">
        <v>100</v>
      </c>
      <c r="G59" s="181">
        <v>1</v>
      </c>
      <c r="H59" s="11"/>
    </row>
    <row r="60" spans="2:8" ht="26.25" customHeight="1" x14ac:dyDescent="0.2">
      <c r="B60" s="198" t="s">
        <v>73</v>
      </c>
      <c r="C60" s="310">
        <f t="shared" si="1"/>
        <v>11</v>
      </c>
      <c r="D60" s="181" t="s">
        <v>621</v>
      </c>
      <c r="E60" s="181">
        <v>0</v>
      </c>
      <c r="F60" s="181">
        <v>100</v>
      </c>
      <c r="G60" s="181">
        <v>1</v>
      </c>
      <c r="H60" s="490"/>
    </row>
    <row r="61" spans="2:8" ht="26.25" customHeight="1" x14ac:dyDescent="0.2">
      <c r="B61" s="198" t="s">
        <v>74</v>
      </c>
      <c r="C61" s="310">
        <f t="shared" si="1"/>
        <v>0</v>
      </c>
      <c r="D61" s="181" t="s">
        <v>622</v>
      </c>
      <c r="E61" s="181">
        <v>0</v>
      </c>
      <c r="F61" s="181">
        <v>100</v>
      </c>
      <c r="G61" s="181">
        <v>1</v>
      </c>
      <c r="H61" s="490"/>
    </row>
    <row r="62" spans="2:8" ht="26.25" customHeight="1" x14ac:dyDescent="0.2">
      <c r="B62" s="198" t="s">
        <v>75</v>
      </c>
      <c r="C62" s="310">
        <f t="shared" si="1"/>
        <v>1</v>
      </c>
      <c r="D62" s="181" t="s">
        <v>623</v>
      </c>
      <c r="E62" s="181">
        <v>0</v>
      </c>
      <c r="F62" s="181">
        <v>100</v>
      </c>
      <c r="G62" s="181">
        <v>1</v>
      </c>
      <c r="H62" s="490"/>
    </row>
    <row r="63" spans="2:8" ht="26.25" customHeight="1" x14ac:dyDescent="0.2">
      <c r="B63" s="313" t="s">
        <v>208</v>
      </c>
      <c r="C63" s="310">
        <f t="shared" si="1"/>
        <v>0</v>
      </c>
      <c r="D63" s="181" t="s">
        <v>624</v>
      </c>
      <c r="E63" s="181">
        <v>0</v>
      </c>
      <c r="F63" s="181">
        <v>100</v>
      </c>
      <c r="G63" s="181">
        <v>1</v>
      </c>
      <c r="H63" s="491"/>
    </row>
    <row r="64" spans="2:8" ht="26.25" customHeight="1" x14ac:dyDescent="0.2">
      <c r="B64" s="314" t="s">
        <v>349</v>
      </c>
      <c r="C64" s="310">
        <f t="shared" si="1"/>
        <v>0</v>
      </c>
      <c r="D64" s="181" t="s">
        <v>625</v>
      </c>
      <c r="E64" s="181">
        <v>0</v>
      </c>
      <c r="F64" s="181">
        <v>100</v>
      </c>
      <c r="G64" s="181">
        <v>1</v>
      </c>
      <c r="H64" s="11"/>
    </row>
    <row r="65" spans="2:8" ht="26.25" customHeight="1" x14ac:dyDescent="0.2">
      <c r="B65" s="198" t="s">
        <v>483</v>
      </c>
      <c r="C65" s="310">
        <v>0</v>
      </c>
      <c r="D65" s="181" t="s">
        <v>626</v>
      </c>
      <c r="E65" s="181">
        <v>0</v>
      </c>
      <c r="F65" s="181">
        <v>100</v>
      </c>
      <c r="G65" s="181">
        <v>1</v>
      </c>
      <c r="H65" s="11"/>
    </row>
    <row r="66" spans="2:8" ht="26.25" customHeight="1" x14ac:dyDescent="0.2">
      <c r="B66" s="198" t="s">
        <v>350</v>
      </c>
      <c r="C66" s="310">
        <f>C15*100</f>
        <v>0</v>
      </c>
      <c r="D66" s="181" t="s">
        <v>627</v>
      </c>
      <c r="E66" s="181">
        <v>0</v>
      </c>
      <c r="F66" s="181">
        <v>100</v>
      </c>
      <c r="G66" s="181">
        <v>1</v>
      </c>
      <c r="H66" s="11"/>
    </row>
    <row r="67" spans="2:8" ht="26.25" customHeight="1" x14ac:dyDescent="0.2">
      <c r="B67" s="198" t="s">
        <v>351</v>
      </c>
      <c r="C67" s="310">
        <f t="shared" ref="C67:C69" si="2">C16*100</f>
        <v>0</v>
      </c>
      <c r="D67" s="181" t="s">
        <v>628</v>
      </c>
      <c r="E67" s="181">
        <v>0</v>
      </c>
      <c r="F67" s="181">
        <v>100</v>
      </c>
      <c r="G67" s="181">
        <v>1</v>
      </c>
      <c r="H67" s="37"/>
    </row>
    <row r="68" spans="2:8" ht="26.25" customHeight="1" x14ac:dyDescent="0.2">
      <c r="B68" s="198" t="s">
        <v>352</v>
      </c>
      <c r="C68" s="310">
        <f t="shared" si="2"/>
        <v>5</v>
      </c>
      <c r="D68" s="181" t="s">
        <v>629</v>
      </c>
      <c r="E68" s="181">
        <v>0</v>
      </c>
      <c r="F68" s="181">
        <v>100</v>
      </c>
      <c r="G68" s="181">
        <v>1</v>
      </c>
    </row>
    <row r="69" spans="2:8" ht="26.25" customHeight="1" x14ac:dyDescent="0.2">
      <c r="B69" s="198" t="s">
        <v>353</v>
      </c>
      <c r="C69" s="310">
        <f t="shared" si="2"/>
        <v>83</v>
      </c>
      <c r="D69" s="181" t="s">
        <v>630</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614</v>
      </c>
      <c r="C4" s="300">
        <v>36836</v>
      </c>
      <c r="D4" s="127" t="s">
        <v>617</v>
      </c>
      <c r="E4" s="43"/>
      <c r="F4" s="6"/>
      <c r="G4" s="17"/>
    </row>
    <row r="5" spans="1:7" ht="26.25" customHeight="1" x14ac:dyDescent="0.2">
      <c r="A5" s="297"/>
      <c r="B5" s="301" t="s">
        <v>615</v>
      </c>
      <c r="C5" s="302">
        <f>Tourists!C41+Ag!C41+Nonag!C41+Fishing!C43+Restaurants!C42+Lodges!C42+Tourism!C42</f>
        <v>42167.199274279556</v>
      </c>
      <c r="D5" s="45" t="s">
        <v>618</v>
      </c>
      <c r="E5" s="46"/>
      <c r="F5" s="502"/>
      <c r="G5" s="47"/>
    </row>
    <row r="6" spans="1:7" ht="26.25" customHeight="1" x14ac:dyDescent="0.2">
      <c r="A6" s="257"/>
      <c r="B6" s="301" t="s">
        <v>616</v>
      </c>
      <c r="C6" s="302">
        <f>C5-C4</f>
        <v>5331.1992742795555</v>
      </c>
      <c r="D6" s="503" t="s">
        <v>619</v>
      </c>
      <c r="E6" s="48"/>
      <c r="F6" s="49"/>
      <c r="G6" s="49"/>
    </row>
    <row r="7" spans="1:7" ht="26.25" customHeight="1" x14ac:dyDescent="0.2">
      <c r="A7" s="296" t="s">
        <v>8</v>
      </c>
      <c r="B7" s="298" t="s">
        <v>631</v>
      </c>
      <c r="C7" s="298"/>
    </row>
    <row r="8" spans="1:7" ht="37.5" customHeight="1" x14ac:dyDescent="0.2">
      <c r="A8" s="245"/>
      <c r="B8" s="164" t="s">
        <v>0</v>
      </c>
      <c r="C8" s="168" t="s">
        <v>480</v>
      </c>
      <c r="E8" s="284" t="s">
        <v>507</v>
      </c>
      <c r="F8" s="284"/>
      <c r="G8" s="10"/>
    </row>
    <row r="9" spans="1:7" ht="34.5" customHeight="1" x14ac:dyDescent="0.2">
      <c r="A9" s="487" t="s">
        <v>506</v>
      </c>
      <c r="B9" s="171" t="s">
        <v>549</v>
      </c>
      <c r="C9" s="303">
        <v>0.08</v>
      </c>
      <c r="D9" s="11"/>
      <c r="E9" s="285"/>
      <c r="F9" s="287"/>
    </row>
    <row r="10" spans="1:7" ht="34.5" customHeight="1" x14ac:dyDescent="0.2">
      <c r="A10" s="488"/>
      <c r="B10" s="171" t="s">
        <v>548</v>
      </c>
      <c r="C10" s="303">
        <v>0.48</v>
      </c>
      <c r="D10" s="11"/>
      <c r="E10" s="285"/>
      <c r="F10" s="287"/>
    </row>
    <row r="11" spans="1:7" ht="30.75" customHeight="1" x14ac:dyDescent="0.2">
      <c r="A11" s="488"/>
      <c r="B11" s="171" t="s">
        <v>550</v>
      </c>
      <c r="C11" s="303">
        <v>0.02</v>
      </c>
      <c r="E11" s="285"/>
      <c r="F11" s="287"/>
    </row>
    <row r="12" spans="1:7" ht="30.75" customHeight="1" x14ac:dyDescent="0.2">
      <c r="A12" s="488"/>
      <c r="B12" s="171" t="s">
        <v>551</v>
      </c>
      <c r="C12" s="303">
        <v>0.09</v>
      </c>
      <c r="E12" s="285"/>
      <c r="F12" s="287"/>
    </row>
    <row r="13" spans="1:7" ht="30.75" customHeight="1" x14ac:dyDescent="0.2">
      <c r="A13" s="488"/>
      <c r="B13" s="171" t="s">
        <v>208</v>
      </c>
      <c r="C13" s="303">
        <v>0</v>
      </c>
      <c r="E13" s="285"/>
      <c r="F13" s="287"/>
    </row>
    <row r="14" spans="1:7" ht="27" customHeight="1" x14ac:dyDescent="0.2">
      <c r="A14" s="488"/>
      <c r="B14" s="171" t="s">
        <v>163</v>
      </c>
      <c r="C14" s="303">
        <v>0</v>
      </c>
      <c r="D14" s="11"/>
      <c r="E14" s="285"/>
      <c r="F14" s="287"/>
    </row>
    <row r="15" spans="1:7" ht="26.25" customHeight="1" x14ac:dyDescent="0.2">
      <c r="A15" s="488"/>
      <c r="B15" s="171" t="s">
        <v>209</v>
      </c>
      <c r="C15" s="303">
        <v>0</v>
      </c>
      <c r="D15" s="11"/>
      <c r="E15" s="285"/>
      <c r="F15" s="287"/>
    </row>
    <row r="16" spans="1:7" ht="26.25" customHeight="1" x14ac:dyDescent="0.2">
      <c r="A16" s="488"/>
      <c r="B16" s="171" t="s">
        <v>164</v>
      </c>
      <c r="C16" s="303">
        <v>0.25</v>
      </c>
      <c r="E16" s="285"/>
      <c r="F16" s="287"/>
    </row>
    <row r="17" spans="1:8" ht="33" customHeight="1" x14ac:dyDescent="0.2">
      <c r="A17" s="488"/>
      <c r="B17" s="171" t="s">
        <v>109</v>
      </c>
      <c r="C17" s="303">
        <v>0.04</v>
      </c>
      <c r="E17" s="285"/>
      <c r="F17" s="287"/>
    </row>
    <row r="18" spans="1:8" ht="20.25" customHeight="1" x14ac:dyDescent="0.2">
      <c r="A18" s="489"/>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12228.48778954107</v>
      </c>
      <c r="D27" s="344" t="s">
        <v>590</v>
      </c>
    </row>
    <row r="28" spans="1:8" ht="15.75" customHeight="1" x14ac:dyDescent="0.2">
      <c r="B28" s="329" t="s">
        <v>36</v>
      </c>
      <c r="C28" s="424">
        <f>C15*C5</f>
        <v>0</v>
      </c>
      <c r="D28" s="344" t="s">
        <v>591</v>
      </c>
    </row>
    <row r="29" spans="1:8" ht="15.75" customHeight="1" x14ac:dyDescent="0.2">
      <c r="B29" s="331" t="s">
        <v>38</v>
      </c>
      <c r="C29" s="424">
        <f>C9*C5*C19</f>
        <v>3373.3759419423645</v>
      </c>
      <c r="D29" s="348" t="s">
        <v>89</v>
      </c>
    </row>
    <row r="30" spans="1:8" ht="15.75" customHeight="1" x14ac:dyDescent="0.2">
      <c r="B30" s="331" t="s">
        <v>41</v>
      </c>
      <c r="C30" s="424">
        <f>C10*C5*C19</f>
        <v>20240.255651654184</v>
      </c>
      <c r="D30" s="348" t="s">
        <v>90</v>
      </c>
    </row>
    <row r="31" spans="1:8" ht="15.75" customHeight="1" x14ac:dyDescent="0.2">
      <c r="B31" s="331" t="s">
        <v>40</v>
      </c>
      <c r="C31" s="424">
        <f>C11*C5*C19</f>
        <v>843.34398548559113</v>
      </c>
      <c r="D31" s="348" t="s">
        <v>91</v>
      </c>
    </row>
    <row r="32" spans="1:8" ht="15.75" customHeight="1" x14ac:dyDescent="0.2">
      <c r="B32" s="331" t="s">
        <v>42</v>
      </c>
      <c r="C32" s="424">
        <f>C12*C5*C19</f>
        <v>3795.0479346851598</v>
      </c>
      <c r="D32" s="348" t="s">
        <v>92</v>
      </c>
    </row>
    <row r="33" spans="2:6" ht="15.75" customHeight="1" x14ac:dyDescent="0.2">
      <c r="B33" s="329" t="s">
        <v>43</v>
      </c>
      <c r="C33" s="424">
        <f>C13*C5</f>
        <v>0</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612</v>
      </c>
      <c r="D41" s="351" t="s">
        <v>613</v>
      </c>
    </row>
    <row r="42" spans="2:6" ht="15.75" customHeight="1" x14ac:dyDescent="0.2">
      <c r="B42" s="329" t="s">
        <v>57</v>
      </c>
      <c r="C42" s="424">
        <v>0</v>
      </c>
      <c r="D42" s="351" t="s">
        <v>596</v>
      </c>
    </row>
    <row r="43" spans="2:6" ht="15.75" customHeight="1" x14ac:dyDescent="0.2">
      <c r="B43" s="333" t="s">
        <v>59</v>
      </c>
      <c r="C43" s="424">
        <f>C18*C5 + C5*SUM(C9:C12)*(1-C19)</f>
        <v>1686.6879709711823</v>
      </c>
      <c r="D43" s="352" t="s">
        <v>178</v>
      </c>
    </row>
    <row r="44" spans="2:6" ht="15.75" customHeight="1" x14ac:dyDescent="0.2">
      <c r="B44" s="329" t="s">
        <v>61</v>
      </c>
      <c r="C44" s="424">
        <f>SUM(C25:C43)</f>
        <v>42167.199274279541</v>
      </c>
      <c r="D44" s="351" t="s">
        <v>179</v>
      </c>
      <c r="F44" s="100">
        <f>C44-C4</f>
        <v>5331.199274279541</v>
      </c>
    </row>
    <row r="45" spans="2:6" ht="15.75" customHeight="1" x14ac:dyDescent="0.2">
      <c r="B45" s="329" t="s">
        <v>63</v>
      </c>
      <c r="C45" s="424">
        <f>C5</f>
        <v>42167.199274279556</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42167.199274279556</v>
      </c>
      <c r="D57" s="185" t="s">
        <v>587</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586</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600</v>
      </c>
      <c r="E62" s="181">
        <v>0</v>
      </c>
      <c r="F62" s="181">
        <v>10000000</v>
      </c>
      <c r="G62" s="181">
        <v>1</v>
      </c>
      <c r="H62" s="11"/>
    </row>
    <row r="63" spans="2:8" ht="26.25" customHeight="1" x14ac:dyDescent="0.2">
      <c r="B63" s="198" t="s">
        <v>73</v>
      </c>
      <c r="C63" s="318">
        <f t="shared" si="0"/>
        <v>48</v>
      </c>
      <c r="D63" s="181" t="s">
        <v>601</v>
      </c>
      <c r="E63" s="181">
        <v>0</v>
      </c>
      <c r="F63" s="181">
        <v>10000000</v>
      </c>
      <c r="G63" s="181">
        <v>1</v>
      </c>
      <c r="H63" s="11"/>
    </row>
    <row r="64" spans="2:8" ht="26.25" customHeight="1" x14ac:dyDescent="0.2">
      <c r="B64" s="198" t="s">
        <v>74</v>
      </c>
      <c r="C64" s="318">
        <f t="shared" si="0"/>
        <v>2</v>
      </c>
      <c r="D64" s="181" t="s">
        <v>602</v>
      </c>
      <c r="E64" s="181">
        <v>0</v>
      </c>
      <c r="F64" s="181">
        <v>10000000</v>
      </c>
      <c r="G64" s="181">
        <v>1</v>
      </c>
      <c r="H64" s="11"/>
    </row>
    <row r="65" spans="2:8" ht="26.25" customHeight="1" x14ac:dyDescent="0.2">
      <c r="B65" s="198" t="s">
        <v>75</v>
      </c>
      <c r="C65" s="318">
        <f t="shared" si="0"/>
        <v>9</v>
      </c>
      <c r="D65" s="181" t="s">
        <v>603</v>
      </c>
      <c r="E65" s="181">
        <v>0</v>
      </c>
      <c r="F65" s="181">
        <v>10000000</v>
      </c>
      <c r="G65" s="181">
        <v>1</v>
      </c>
      <c r="H65" s="11"/>
    </row>
    <row r="66" spans="2:8" ht="26.25" customHeight="1" x14ac:dyDescent="0.2">
      <c r="B66" s="313" t="s">
        <v>208</v>
      </c>
      <c r="C66" s="318">
        <f t="shared" si="0"/>
        <v>0</v>
      </c>
      <c r="D66" s="181" t="s">
        <v>604</v>
      </c>
      <c r="E66" s="181">
        <v>0</v>
      </c>
      <c r="F66" s="181">
        <v>10000000</v>
      </c>
      <c r="G66" s="181">
        <v>1</v>
      </c>
    </row>
    <row r="67" spans="2:8" ht="26.25" customHeight="1" x14ac:dyDescent="0.2">
      <c r="B67" s="313" t="s">
        <v>163</v>
      </c>
      <c r="C67" s="318">
        <f t="shared" si="0"/>
        <v>0</v>
      </c>
      <c r="D67" s="181" t="s">
        <v>605</v>
      </c>
      <c r="E67" s="181">
        <v>0</v>
      </c>
      <c r="F67" s="181">
        <v>10000000</v>
      </c>
      <c r="G67" s="181">
        <v>1</v>
      </c>
      <c r="H67" s="11"/>
    </row>
    <row r="68" spans="2:8" ht="26.25" customHeight="1" x14ac:dyDescent="0.2">
      <c r="B68" s="198" t="s">
        <v>483</v>
      </c>
      <c r="C68" s="319">
        <v>0</v>
      </c>
      <c r="D68" s="181" t="s">
        <v>606</v>
      </c>
      <c r="E68" s="181">
        <v>0</v>
      </c>
      <c r="F68" s="181">
        <v>10000000</v>
      </c>
      <c r="G68" s="181">
        <v>1</v>
      </c>
      <c r="H68" s="11"/>
    </row>
    <row r="69" spans="2:8" ht="26.25" customHeight="1" x14ac:dyDescent="0.2">
      <c r="B69" s="313" t="s">
        <v>209</v>
      </c>
      <c r="C69" s="318">
        <f>C15*100</f>
        <v>0</v>
      </c>
      <c r="D69" s="181" t="s">
        <v>611</v>
      </c>
      <c r="E69" s="181">
        <v>0</v>
      </c>
      <c r="F69" s="181">
        <v>10000000</v>
      </c>
      <c r="G69" s="181">
        <v>1</v>
      </c>
      <c r="H69" s="11"/>
    </row>
    <row r="70" spans="2:8" ht="26.25" customHeight="1" x14ac:dyDescent="0.2">
      <c r="B70" s="313" t="s">
        <v>164</v>
      </c>
      <c r="C70" s="318">
        <f>C16*100</f>
        <v>25</v>
      </c>
      <c r="D70" s="181" t="s">
        <v>610</v>
      </c>
      <c r="E70" s="181">
        <v>0</v>
      </c>
      <c r="F70" s="181">
        <v>10000000</v>
      </c>
      <c r="G70" s="181">
        <v>1</v>
      </c>
    </row>
    <row r="71" spans="2:8" ht="26.25" customHeight="1" x14ac:dyDescent="0.2">
      <c r="B71" s="313" t="s">
        <v>109</v>
      </c>
      <c r="C71" s="318">
        <f>C17*100</f>
        <v>4</v>
      </c>
      <c r="D71" s="181" t="s">
        <v>609</v>
      </c>
      <c r="E71" s="181">
        <v>0</v>
      </c>
      <c r="F71" s="181">
        <v>10000000</v>
      </c>
      <c r="G71" s="181">
        <v>1</v>
      </c>
    </row>
    <row r="72" spans="2:8" ht="26.25" customHeight="1" x14ac:dyDescent="0.2">
      <c r="B72" s="313" t="s">
        <v>514</v>
      </c>
      <c r="C72" s="320">
        <f>C40</f>
        <v>0</v>
      </c>
      <c r="D72" s="181" t="s">
        <v>608</v>
      </c>
      <c r="E72" s="181">
        <v>0</v>
      </c>
      <c r="F72" s="181">
        <v>10000000</v>
      </c>
      <c r="G72" s="181">
        <v>1</v>
      </c>
      <c r="H72" s="45"/>
    </row>
    <row r="73" spans="2:8" ht="26.25" customHeight="1" x14ac:dyDescent="0.2">
      <c r="B73" s="313" t="s">
        <v>210</v>
      </c>
      <c r="C73" s="318">
        <f>C18*100</f>
        <v>4</v>
      </c>
      <c r="D73" s="181" t="s">
        <v>607</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abSelected="1"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559</v>
      </c>
    </row>
    <row r="3" spans="1:17" ht="14.25" customHeight="1" x14ac:dyDescent="0.2">
      <c r="A3" s="233"/>
      <c r="B3" s="428" t="s">
        <v>243</v>
      </c>
      <c r="C3" s="431">
        <f>P11</f>
        <v>1827.2</v>
      </c>
      <c r="D3" s="431">
        <f>Q11</f>
        <v>456.8</v>
      </c>
      <c r="E3" s="163"/>
      <c r="M3" t="s">
        <v>560</v>
      </c>
      <c r="N3" t="s">
        <v>561</v>
      </c>
      <c r="O3" t="s">
        <v>562</v>
      </c>
    </row>
    <row r="4" spans="1:17" ht="14.25" customHeight="1" x14ac:dyDescent="0.2">
      <c r="A4" s="233"/>
      <c r="B4" s="428" t="s">
        <v>244</v>
      </c>
      <c r="C4" s="432">
        <f>J2/F2</f>
        <v>67.395284576589148</v>
      </c>
      <c r="D4" s="432">
        <f>K2/G2</f>
        <v>269.58113830635602</v>
      </c>
      <c r="E4" s="163"/>
      <c r="G4" s="127" t="s">
        <v>513</v>
      </c>
      <c r="M4" t="s">
        <v>563</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564</v>
      </c>
      <c r="N5">
        <v>9705</v>
      </c>
      <c r="O5">
        <v>2284</v>
      </c>
    </row>
    <row r="6" spans="1:17" ht="14.25" customHeight="1" x14ac:dyDescent="0.2">
      <c r="A6" s="495"/>
      <c r="B6" s="443" t="s">
        <v>248</v>
      </c>
      <c r="C6" s="433">
        <v>0.4</v>
      </c>
      <c r="D6" s="433">
        <v>0.1</v>
      </c>
      <c r="E6" s="494" t="s">
        <v>249</v>
      </c>
      <c r="F6" s="1" t="s">
        <v>250</v>
      </c>
      <c r="G6" s="444" t="s">
        <v>38</v>
      </c>
      <c r="H6" s="444" t="s">
        <v>41</v>
      </c>
      <c r="I6" s="444" t="s">
        <v>40</v>
      </c>
      <c r="J6" s="444" t="s">
        <v>42</v>
      </c>
      <c r="K6" s="445" t="s">
        <v>251</v>
      </c>
      <c r="M6" t="s">
        <v>565</v>
      </c>
    </row>
    <row r="7" spans="1:17" ht="13.5" customHeight="1" x14ac:dyDescent="0.2">
      <c r="A7" s="496"/>
      <c r="B7" s="443" t="s">
        <v>252</v>
      </c>
      <c r="C7" s="433">
        <v>7.0000000000000007E-2</v>
      </c>
      <c r="D7" s="433">
        <v>0.1</v>
      </c>
      <c r="E7" s="494"/>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496"/>
      <c r="B8" s="443" t="s">
        <v>253</v>
      </c>
      <c r="C8" s="433">
        <v>0.38</v>
      </c>
      <c r="D8" s="433">
        <v>0.1</v>
      </c>
      <c r="E8" s="494"/>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566</v>
      </c>
      <c r="N8">
        <v>80</v>
      </c>
    </row>
    <row r="9" spans="1:17" ht="28.5" customHeight="1" x14ac:dyDescent="0.2">
      <c r="A9" s="496"/>
      <c r="B9" s="443" t="s">
        <v>254</v>
      </c>
      <c r="C9" s="433">
        <v>0.04</v>
      </c>
      <c r="D9" s="433">
        <v>0.01</v>
      </c>
      <c r="E9" s="494"/>
      <c r="F9" s="58"/>
      <c r="G9" s="448">
        <f>G8+G7</f>
        <v>0.99999999999999989</v>
      </c>
      <c r="H9" s="448">
        <f t="shared" ref="H9:K9" si="0">H8+H7</f>
        <v>0.99999999999999989</v>
      </c>
      <c r="I9" s="448">
        <f t="shared" si="0"/>
        <v>1</v>
      </c>
      <c r="J9" s="448">
        <f t="shared" si="0"/>
        <v>1</v>
      </c>
      <c r="K9" s="448">
        <f t="shared" si="0"/>
        <v>1</v>
      </c>
      <c r="M9" t="s">
        <v>560</v>
      </c>
      <c r="N9" s="480" t="s">
        <v>567</v>
      </c>
      <c r="O9" s="480" t="s">
        <v>568</v>
      </c>
      <c r="P9" s="480" t="s">
        <v>569</v>
      </c>
      <c r="Q9" s="480" t="s">
        <v>570</v>
      </c>
    </row>
    <row r="10" spans="1:17" ht="14.25" customHeight="1" x14ac:dyDescent="0.2">
      <c r="A10" s="496"/>
      <c r="B10" s="443" t="s">
        <v>255</v>
      </c>
      <c r="C10" s="433">
        <v>0.06</v>
      </c>
      <c r="D10" s="433">
        <v>0.68</v>
      </c>
      <c r="E10" s="494"/>
      <c r="G10" s="22"/>
      <c r="H10" s="22"/>
      <c r="M10" t="s">
        <v>563</v>
      </c>
      <c r="N10">
        <f>N4*N8/100</f>
        <v>86612.800000000003</v>
      </c>
      <c r="O10">
        <f>N4*(100-N8)/100</f>
        <v>21653.200000000001</v>
      </c>
      <c r="P10">
        <f>O4*N8/100</f>
        <v>26908.799999999999</v>
      </c>
      <c r="Q10">
        <f>O4*(100-O8)/100</f>
        <v>33636</v>
      </c>
    </row>
    <row r="11" spans="1:17" ht="14.25" customHeight="1" x14ac:dyDescent="0.2">
      <c r="A11" s="497"/>
      <c r="B11" s="443" t="s">
        <v>256</v>
      </c>
      <c r="C11" s="433">
        <v>0.03</v>
      </c>
      <c r="D11" s="433">
        <v>0</v>
      </c>
      <c r="E11" s="494"/>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213574.28140924004</v>
      </c>
      <c r="H12" s="449">
        <f>$D$6/SUM($D$6:$D$11)*$D$2*$D$4</f>
        <v>52854.241358852225</v>
      </c>
    </row>
    <row r="13" spans="1:17" ht="14.25" customHeight="1" x14ac:dyDescent="0.2">
      <c r="A13" s="492" t="s">
        <v>510</v>
      </c>
      <c r="B13" s="427" t="s">
        <v>259</v>
      </c>
      <c r="C13" s="433">
        <v>0.46</v>
      </c>
      <c r="D13" s="433">
        <v>0.5</v>
      </c>
      <c r="E13" s="498" t="s">
        <v>249</v>
      </c>
      <c r="F13" s="22" t="s">
        <v>251</v>
      </c>
      <c r="G13" s="449">
        <f>$C$10/SUM($C$6:$C$11)*$C$2*$C$4</f>
        <v>32036.142211385999</v>
      </c>
      <c r="H13" s="449">
        <f>$D$10/SUM($D$6:$D$11)*$D$2*$D$4</f>
        <v>359408.84124019515</v>
      </c>
    </row>
    <row r="14" spans="1:17" ht="14.25" customHeight="1" x14ac:dyDescent="0.2">
      <c r="A14" s="493"/>
      <c r="B14" s="427" t="s">
        <v>260</v>
      </c>
      <c r="C14" s="433">
        <v>0</v>
      </c>
      <c r="D14" s="433">
        <v>0</v>
      </c>
      <c r="E14" s="498"/>
      <c r="F14" s="22" t="s">
        <v>261</v>
      </c>
      <c r="G14" s="450">
        <f t="shared" ref="G14:H14" si="1">C11/SUM(C6:C11)*C2*C4</f>
        <v>16018.071105692999</v>
      </c>
      <c r="H14" s="450">
        <f t="shared" si="1"/>
        <v>0</v>
      </c>
    </row>
    <row r="15" spans="1:17" ht="14.25" customHeight="1" x14ac:dyDescent="0.2">
      <c r="A15" s="493"/>
      <c r="B15" s="427" t="s">
        <v>262</v>
      </c>
      <c r="C15" s="433">
        <v>0</v>
      </c>
      <c r="D15" s="433">
        <v>0</v>
      </c>
      <c r="E15" s="498"/>
      <c r="F15" s="22" t="s">
        <v>181</v>
      </c>
      <c r="G15" s="450">
        <f t="shared" ref="G15:H15" si="2">C2*C4</f>
        <v>523256.98945263814</v>
      </c>
      <c r="H15" s="450">
        <f t="shared" si="2"/>
        <v>523256.98945263703</v>
      </c>
    </row>
    <row r="16" spans="1:17" ht="14.25" customHeight="1" x14ac:dyDescent="0.2">
      <c r="A16" s="493"/>
      <c r="B16" s="427" t="s">
        <v>263</v>
      </c>
      <c r="C16" s="433">
        <v>7.0000000000000007E-2</v>
      </c>
      <c r="D16" s="433">
        <v>0.02</v>
      </c>
      <c r="E16" s="498"/>
      <c r="G16" s="449">
        <f t="shared" ref="G16:H16" si="3">SUM(G12:G14)</f>
        <v>261628.49472631904</v>
      </c>
      <c r="H16" s="449">
        <f t="shared" si="3"/>
        <v>412263.0825990474</v>
      </c>
    </row>
    <row r="17" spans="1:5" ht="14.25" customHeight="1" x14ac:dyDescent="0.2">
      <c r="A17" s="493"/>
      <c r="B17" s="427" t="s">
        <v>264</v>
      </c>
      <c r="C17" s="433">
        <v>7.0000000000000007E-2</v>
      </c>
      <c r="D17" s="433">
        <v>0</v>
      </c>
      <c r="E17" s="498"/>
    </row>
    <row r="18" spans="1:5" ht="14.25" customHeight="1" x14ac:dyDescent="0.2">
      <c r="A18" s="493"/>
      <c r="B18" s="427" t="s">
        <v>265</v>
      </c>
      <c r="C18" s="433">
        <v>0</v>
      </c>
      <c r="D18" s="433">
        <v>0</v>
      </c>
      <c r="E18" s="498"/>
    </row>
    <row r="19" spans="1:5" ht="14.25" customHeight="1" x14ac:dyDescent="0.2">
      <c r="A19" s="493"/>
      <c r="B19" s="427" t="s">
        <v>266</v>
      </c>
      <c r="C19" s="433">
        <v>0</v>
      </c>
      <c r="D19" s="433">
        <v>0</v>
      </c>
      <c r="E19" s="498"/>
    </row>
    <row r="20" spans="1:5" ht="14.25" customHeight="1" x14ac:dyDescent="0.2">
      <c r="A20" s="493"/>
      <c r="B20" s="427" t="s">
        <v>267</v>
      </c>
      <c r="C20" s="433">
        <v>0.13</v>
      </c>
      <c r="D20" s="433">
        <v>0.2</v>
      </c>
      <c r="E20" s="498"/>
    </row>
    <row r="21" spans="1:5" ht="14.25" customHeight="1" x14ac:dyDescent="0.2">
      <c r="A21" s="493"/>
      <c r="B21" s="435" t="s">
        <v>268</v>
      </c>
      <c r="C21" s="433">
        <v>0.12000000000000001</v>
      </c>
      <c r="D21" s="442">
        <v>0.23</v>
      </c>
      <c r="E21" s="498"/>
    </row>
    <row r="22" spans="1:5" ht="14.25" customHeight="1" x14ac:dyDescent="0.2">
      <c r="A22" s="493"/>
      <c r="B22" s="436" t="s">
        <v>269</v>
      </c>
      <c r="C22" s="434">
        <v>0.12</v>
      </c>
      <c r="D22" s="441">
        <v>0.04</v>
      </c>
      <c r="E22" s="498"/>
    </row>
    <row r="23" spans="1:5" ht="14.25" customHeight="1" x14ac:dyDescent="0.2">
      <c r="A23" s="493"/>
      <c r="B23" s="436" t="s">
        <v>538</v>
      </c>
      <c r="C23" s="434">
        <v>0.02</v>
      </c>
      <c r="D23" s="441">
        <v>0.01</v>
      </c>
      <c r="E23" s="498"/>
    </row>
    <row r="24" spans="1:5" ht="14.25" customHeight="1" x14ac:dyDescent="0.2">
      <c r="A24" s="493"/>
      <c r="B24" s="437" t="s">
        <v>557</v>
      </c>
      <c r="C24" s="434">
        <v>0</v>
      </c>
      <c r="D24" s="438">
        <v>0</v>
      </c>
      <c r="E24" s="498"/>
    </row>
    <row r="25" spans="1:5" ht="14.25" customHeight="1" x14ac:dyDescent="0.2">
      <c r="A25" s="493"/>
      <c r="B25" s="437" t="s">
        <v>558</v>
      </c>
      <c r="C25" s="441">
        <v>0.01</v>
      </c>
      <c r="D25" s="438">
        <v>2.7959999999999999E-3</v>
      </c>
      <c r="E25" s="498"/>
    </row>
    <row r="26" spans="1:5" ht="14.25" customHeight="1" x14ac:dyDescent="0.2">
      <c r="A26" s="439"/>
      <c r="B26" s="440" t="s">
        <v>270</v>
      </c>
      <c r="C26" s="501">
        <f>SUM(C13:C25)</f>
        <v>1</v>
      </c>
      <c r="D26" s="500">
        <f>SUM(D13:D25)</f>
        <v>1.002796</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539</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B2</f>
        <v>What is the population of the communities constituting this local economy? (Number of people)</v>
      </c>
      <c r="C55" s="325">
        <f>C2</f>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B3</f>
        <v>How many households are in this local economy? (Number of households)</v>
      </c>
      <c r="C56" s="325">
        <f>C3</f>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B4</f>
        <v>About what is the average annual per-capita income of households in this region (US$)?</v>
      </c>
      <c r="C57" s="325">
        <f>C4</f>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B5</f>
        <v>About what is the average annual government transfers (e.g., SCTs) to households in this region?</v>
      </c>
      <c r="C58" s="325">
        <f>C5</f>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B6</f>
        <v>About what % of household income comes from wages earned by male unskilled workers in the household?</v>
      </c>
      <c r="C60" s="181">
        <f>C6*100</f>
        <v>40</v>
      </c>
      <c r="D60" s="181" t="s">
        <v>359</v>
      </c>
      <c r="E60" s="181">
        <v>0</v>
      </c>
      <c r="F60" s="181">
        <v>100</v>
      </c>
      <c r="G60" s="181">
        <v>0.01</v>
      </c>
      <c r="I60" s="181" t="str">
        <f>B60</f>
        <v>About what % of household income comes from wages earned by male unskilled workers in the household?</v>
      </c>
      <c r="J60" s="181">
        <f>D6*100</f>
        <v>10</v>
      </c>
      <c r="K60" s="181" t="s">
        <v>363</v>
      </c>
      <c r="L60" s="181">
        <v>0</v>
      </c>
      <c r="M60" s="181">
        <v>100</v>
      </c>
      <c r="N60" s="181">
        <v>0.01</v>
      </c>
    </row>
    <row r="61" spans="2:14" ht="14.25" customHeight="1" x14ac:dyDescent="0.2">
      <c r="B61" s="181" t="str">
        <f>B7</f>
        <v>About what % of household income comes from wages earned by male skilled workers in the household?</v>
      </c>
      <c r="C61" s="181">
        <f>C7*100</f>
        <v>7.0000000000000009</v>
      </c>
      <c r="D61" s="181" t="s">
        <v>360</v>
      </c>
      <c r="E61" s="181">
        <v>0</v>
      </c>
      <c r="F61" s="181">
        <v>100</v>
      </c>
      <c r="G61" s="181">
        <v>0.01</v>
      </c>
      <c r="I61" s="181" t="str">
        <f t="shared" ref="I61:I65" si="10">B61</f>
        <v>About what % of household income comes from wages earned by male skilled workers in the household?</v>
      </c>
      <c r="J61" s="181">
        <f>D7*100</f>
        <v>10</v>
      </c>
      <c r="K61" s="181" t="s">
        <v>364</v>
      </c>
      <c r="L61" s="181">
        <v>0</v>
      </c>
      <c r="M61" s="181">
        <v>100</v>
      </c>
      <c r="N61" s="181">
        <v>0.01</v>
      </c>
    </row>
    <row r="62" spans="2:14" ht="14.25" customHeight="1" x14ac:dyDescent="0.2">
      <c r="B62" s="181" t="str">
        <f>B8</f>
        <v>About what % of household income comes from wages earned by female unskilled workers in the household?</v>
      </c>
      <c r="C62" s="181">
        <f>C8*100</f>
        <v>38</v>
      </c>
      <c r="D62" s="181" t="s">
        <v>361</v>
      </c>
      <c r="E62" s="181">
        <v>0</v>
      </c>
      <c r="F62" s="181">
        <v>100</v>
      </c>
      <c r="G62" s="181">
        <v>0.01</v>
      </c>
      <c r="I62" s="181" t="str">
        <f t="shared" si="10"/>
        <v>About what % of household income comes from wages earned by female unskilled workers in the household?</v>
      </c>
      <c r="J62" s="181">
        <f>D8*100</f>
        <v>10</v>
      </c>
      <c r="K62" s="181" t="s">
        <v>365</v>
      </c>
      <c r="L62" s="181">
        <v>0</v>
      </c>
      <c r="M62" s="181">
        <v>100</v>
      </c>
      <c r="N62" s="181">
        <v>0.01</v>
      </c>
    </row>
    <row r="63" spans="2:14" ht="14.25" customHeight="1" x14ac:dyDescent="0.2">
      <c r="B63" s="181" t="str">
        <f>B9</f>
        <v>About what % of household income comes from wages earned by female skilled workers in the household?</v>
      </c>
      <c r="C63" s="181">
        <f>C9*100</f>
        <v>4</v>
      </c>
      <c r="D63" s="181" t="s">
        <v>362</v>
      </c>
      <c r="E63" s="181">
        <v>0</v>
      </c>
      <c r="F63" s="181">
        <v>100</v>
      </c>
      <c r="G63" s="181">
        <v>0.01</v>
      </c>
      <c r="I63" s="181" t="str">
        <f t="shared" si="10"/>
        <v>About what % of household income comes from wages earned by female skilled workers in the household?</v>
      </c>
      <c r="J63" s="181">
        <f>D9*100</f>
        <v>1</v>
      </c>
      <c r="K63" s="181" t="s">
        <v>366</v>
      </c>
      <c r="L63" s="181">
        <v>0</v>
      </c>
      <c r="M63" s="181">
        <v>100</v>
      </c>
      <c r="N63" s="181">
        <v>0.01</v>
      </c>
    </row>
    <row r="64" spans="2:14" ht="14.25" customHeight="1" x14ac:dyDescent="0.2">
      <c r="B64" s="181" t="str">
        <f>B10</f>
        <v>About what % of household incomes comes from profits from household-owned farms or businesses or renting property the household owns?</v>
      </c>
      <c r="C64" s="181">
        <f>C10*100</f>
        <v>6</v>
      </c>
      <c r="D64" s="181" t="s">
        <v>295</v>
      </c>
      <c r="E64" s="181">
        <v>0</v>
      </c>
      <c r="F64" s="181">
        <v>100</v>
      </c>
      <c r="G64" s="181">
        <v>0.01</v>
      </c>
      <c r="I64" s="181" t="str">
        <f t="shared" si="10"/>
        <v>About what % of household incomes comes from profits from household-owned farms or businesses or renting property the household owns?</v>
      </c>
      <c r="J64" s="181">
        <f>D10*100</f>
        <v>68</v>
      </c>
      <c r="K64" s="181" t="s">
        <v>294</v>
      </c>
      <c r="L64" s="181">
        <v>0</v>
      </c>
      <c r="M64" s="181">
        <v>100</v>
      </c>
      <c r="N64" s="181">
        <v>0.01</v>
      </c>
    </row>
    <row r="65" spans="2:14" ht="14.25" customHeight="1" x14ac:dyDescent="0.2">
      <c r="B65" s="181" t="str">
        <f>B11</f>
        <v>About what % of household incomes comes from migrant remittances (domestic and foreign?</v>
      </c>
      <c r="C65" s="181">
        <f>C11*100</f>
        <v>3</v>
      </c>
      <c r="D65" s="181" t="s">
        <v>297</v>
      </c>
      <c r="E65" s="181">
        <v>0</v>
      </c>
      <c r="F65" s="181">
        <v>100</v>
      </c>
      <c r="G65" s="181">
        <v>0.01</v>
      </c>
      <c r="I65" s="181" t="str">
        <f t="shared" si="10"/>
        <v>About what % of household incomes comes from migrant remittances (domestic and foreign?</v>
      </c>
      <c r="J65" s="181">
        <f>D11*100</f>
        <v>0</v>
      </c>
      <c r="K65" s="181" t="s">
        <v>296</v>
      </c>
      <c r="L65" s="181">
        <v>0</v>
      </c>
      <c r="M65" s="181">
        <v>100</v>
      </c>
      <c r="N65" s="181">
        <v>0.01</v>
      </c>
    </row>
    <row r="66" spans="2:14" ht="14.25" customHeight="1" x14ac:dyDescent="0.2">
      <c r="B66" s="61" t="str">
        <f>B12</f>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1">B13</f>
        <v>Food bought from Local grocery stores</v>
      </c>
      <c r="C68" s="181">
        <f t="shared" ref="C68:C79" si="12">C13*100</f>
        <v>46</v>
      </c>
      <c r="D68" s="181" t="s">
        <v>299</v>
      </c>
      <c r="E68" s="181">
        <v>0</v>
      </c>
      <c r="F68" s="181">
        <v>100</v>
      </c>
      <c r="G68" s="181">
        <v>0.01</v>
      </c>
      <c r="I68" s="181" t="str">
        <f t="shared" ref="I68:I79" si="13">B13</f>
        <v>Food bought from Local grocery stores</v>
      </c>
      <c r="J68" s="181">
        <f t="shared" ref="J68:J79" si="14">D13*100</f>
        <v>50</v>
      </c>
      <c r="K68" s="181" t="s">
        <v>298</v>
      </c>
      <c r="L68" s="181">
        <v>0</v>
      </c>
      <c r="M68" s="181">
        <v>100</v>
      </c>
      <c r="N68" s="181">
        <v>0.01</v>
      </c>
    </row>
    <row r="69" spans="2:14" ht="14.25" customHeight="1" x14ac:dyDescent="0.2">
      <c r="B69" s="181" t="str">
        <f t="shared" si="11"/>
        <v>Other goods from local grocery stores</v>
      </c>
      <c r="C69" s="181">
        <f t="shared" si="12"/>
        <v>0</v>
      </c>
      <c r="D69" s="181" t="s">
        <v>301</v>
      </c>
      <c r="E69" s="181">
        <v>0</v>
      </c>
      <c r="F69" s="181">
        <v>100</v>
      </c>
      <c r="G69" s="181">
        <v>0.01</v>
      </c>
      <c r="I69" s="181" t="str">
        <f t="shared" si="13"/>
        <v>Other goods from local grocery stores</v>
      </c>
      <c r="J69" s="181">
        <f t="shared" si="14"/>
        <v>0</v>
      </c>
      <c r="K69" s="181" t="s">
        <v>300</v>
      </c>
      <c r="L69" s="181">
        <v>0</v>
      </c>
      <c r="M69" s="181">
        <v>100</v>
      </c>
      <c r="N69" s="181">
        <v>0.01</v>
      </c>
    </row>
    <row r="70" spans="2:14" ht="14.25" customHeight="1" x14ac:dyDescent="0.2">
      <c r="B70" s="181" t="str">
        <f t="shared" si="11"/>
        <v>Food from Periodic markets</v>
      </c>
      <c r="C70" s="181">
        <f t="shared" si="12"/>
        <v>0</v>
      </c>
      <c r="D70" s="181" t="s">
        <v>303</v>
      </c>
      <c r="E70" s="181">
        <v>0</v>
      </c>
      <c r="F70" s="181">
        <v>100</v>
      </c>
      <c r="G70" s="181">
        <v>0.01</v>
      </c>
      <c r="I70" s="181" t="str">
        <f t="shared" si="13"/>
        <v>Food from Periodic markets</v>
      </c>
      <c r="J70" s="181">
        <f t="shared" si="14"/>
        <v>0</v>
      </c>
      <c r="K70" s="181" t="s">
        <v>302</v>
      </c>
      <c r="L70" s="181">
        <v>0</v>
      </c>
      <c r="M70" s="181">
        <v>100</v>
      </c>
      <c r="N70" s="181">
        <v>0.01</v>
      </c>
    </row>
    <row r="71" spans="2:14" ht="14.25" customHeight="1" x14ac:dyDescent="0.2">
      <c r="B71" s="181" t="str">
        <f t="shared" si="11"/>
        <v>Buying food direct from local farmers or your own farm</v>
      </c>
      <c r="C71" s="181">
        <f t="shared" si="12"/>
        <v>7.0000000000000009</v>
      </c>
      <c r="D71" s="181" t="s">
        <v>305</v>
      </c>
      <c r="E71" s="181">
        <v>0</v>
      </c>
      <c r="F71" s="181">
        <v>100</v>
      </c>
      <c r="G71" s="181">
        <v>0.01</v>
      </c>
      <c r="I71" s="181" t="str">
        <f t="shared" si="13"/>
        <v>Buying food direct from local farmers or your own farm</v>
      </c>
      <c r="J71" s="181">
        <f t="shared" si="14"/>
        <v>2</v>
      </c>
      <c r="K71" s="181" t="s">
        <v>304</v>
      </c>
      <c r="L71" s="181">
        <v>0</v>
      </c>
      <c r="M71" s="181">
        <v>100</v>
      </c>
      <c r="N71" s="181">
        <v>0.01</v>
      </c>
    </row>
    <row r="72" spans="2:14" ht="14.25" customHeight="1" x14ac:dyDescent="0.2">
      <c r="B72" s="181" t="str">
        <f t="shared" si="11"/>
        <v>Buying local fish</v>
      </c>
      <c r="C72" s="181">
        <f t="shared" si="12"/>
        <v>7.0000000000000009</v>
      </c>
      <c r="D72" s="181" t="s">
        <v>307</v>
      </c>
      <c r="E72" s="181">
        <v>0</v>
      </c>
      <c r="F72" s="181">
        <v>100</v>
      </c>
      <c r="G72" s="181">
        <v>0.01</v>
      </c>
      <c r="I72" s="181" t="str">
        <f t="shared" si="13"/>
        <v>Buying local fish</v>
      </c>
      <c r="J72" s="181">
        <f t="shared" si="14"/>
        <v>0</v>
      </c>
      <c r="K72" s="181" t="s">
        <v>306</v>
      </c>
      <c r="L72" s="181">
        <v>0</v>
      </c>
      <c r="M72" s="181">
        <v>100</v>
      </c>
      <c r="N72" s="181">
        <v>0.01</v>
      </c>
    </row>
    <row r="73" spans="2:14" ht="14.25" customHeight="1" x14ac:dyDescent="0.2">
      <c r="B73" s="181" t="str">
        <f t="shared" si="11"/>
        <v>Buying from local food processors, including neighbors who sell foods they prepare for sale</v>
      </c>
      <c r="C73" s="181">
        <f t="shared" si="12"/>
        <v>0</v>
      </c>
      <c r="D73" s="181" t="s">
        <v>309</v>
      </c>
      <c r="E73" s="181">
        <v>0</v>
      </c>
      <c r="F73" s="181">
        <v>100</v>
      </c>
      <c r="G73" s="181">
        <v>0.01</v>
      </c>
      <c r="I73" s="181" t="str">
        <f t="shared" si="13"/>
        <v>Buying from local food processors, including neighbors who sell foods they prepare for sale</v>
      </c>
      <c r="J73" s="181">
        <f t="shared" si="14"/>
        <v>0</v>
      </c>
      <c r="K73" s="181" t="s">
        <v>308</v>
      </c>
      <c r="L73" s="181">
        <v>0</v>
      </c>
      <c r="M73" s="181">
        <v>100</v>
      </c>
      <c r="N73" s="181">
        <v>0.01</v>
      </c>
    </row>
    <row r="74" spans="2:14" ht="14.25" customHeight="1" x14ac:dyDescent="0.2">
      <c r="B74" s="181" t="str">
        <f t="shared" si="11"/>
        <v>Buying food and drink at local restaurants (food and drink)</v>
      </c>
      <c r="C74" s="181">
        <f t="shared" si="12"/>
        <v>0</v>
      </c>
      <c r="D74" s="181" t="s">
        <v>311</v>
      </c>
      <c r="E74" s="181">
        <v>0</v>
      </c>
      <c r="F74" s="181">
        <v>100</v>
      </c>
      <c r="G74" s="181">
        <v>0.01</v>
      </c>
      <c r="I74" s="181" t="str">
        <f t="shared" si="13"/>
        <v>Buying food and drink at local restaurants (food and drink)</v>
      </c>
      <c r="J74" s="181">
        <f t="shared" si="14"/>
        <v>0</v>
      </c>
      <c r="K74" s="181" t="s">
        <v>310</v>
      </c>
      <c r="L74" s="181">
        <v>0</v>
      </c>
      <c r="M74" s="181">
        <v>100</v>
      </c>
      <c r="N74" s="181">
        <v>0.01</v>
      </c>
    </row>
    <row r="75" spans="2:14" ht="14.25" customHeight="1" x14ac:dyDescent="0.2">
      <c r="B75" s="181" t="str">
        <f t="shared" si="11"/>
        <v>Things besides food that are sold by people or businesses in your community, including services</v>
      </c>
      <c r="C75" s="181">
        <f t="shared" si="12"/>
        <v>13</v>
      </c>
      <c r="D75" s="181" t="s">
        <v>313</v>
      </c>
      <c r="E75" s="181">
        <v>0</v>
      </c>
      <c r="F75" s="181">
        <v>100</v>
      </c>
      <c r="G75" s="181">
        <v>0.01</v>
      </c>
      <c r="I75" s="181" t="str">
        <f t="shared" si="13"/>
        <v>Things besides food that are sold by people or businesses in your community, including services</v>
      </c>
      <c r="J75" s="181">
        <f t="shared" si="14"/>
        <v>20</v>
      </c>
      <c r="K75" s="181" t="s">
        <v>312</v>
      </c>
      <c r="L75" s="181">
        <v>0</v>
      </c>
      <c r="M75" s="181">
        <v>100</v>
      </c>
      <c r="N75" s="181">
        <v>0.01</v>
      </c>
    </row>
    <row r="76" spans="2:14" ht="14.25" customHeight="1" x14ac:dyDescent="0.2">
      <c r="B76" s="181" t="str">
        <f t="shared" si="11"/>
        <v>Things you buy from businesses, etc., in places outside your community</v>
      </c>
      <c r="C76" s="181">
        <f t="shared" si="12"/>
        <v>12.000000000000002</v>
      </c>
      <c r="D76" s="181" t="s">
        <v>315</v>
      </c>
      <c r="E76" s="181">
        <v>0</v>
      </c>
      <c r="F76" s="181">
        <v>100</v>
      </c>
      <c r="G76" s="181">
        <v>0.01</v>
      </c>
      <c r="I76" s="181" t="str">
        <f t="shared" si="13"/>
        <v>Things you buy from businesses, etc., in places outside your community</v>
      </c>
      <c r="J76" s="181">
        <f t="shared" si="14"/>
        <v>23</v>
      </c>
      <c r="K76" s="181" t="s">
        <v>314</v>
      </c>
      <c r="L76" s="181">
        <v>0</v>
      </c>
      <c r="M76" s="181">
        <v>100</v>
      </c>
      <c r="N76" s="181">
        <v>0.01</v>
      </c>
    </row>
    <row r="77" spans="2:14" ht="14.25" customHeight="1" x14ac:dyDescent="0.2">
      <c r="B77" s="181" t="str">
        <f t="shared" si="11"/>
        <v>Rent (if household rents its house; don't include business rentals here)</v>
      </c>
      <c r="C77" s="181">
        <f t="shared" si="12"/>
        <v>12</v>
      </c>
      <c r="D77" s="181" t="s">
        <v>317</v>
      </c>
      <c r="E77" s="181">
        <v>0</v>
      </c>
      <c r="F77" s="181">
        <v>100</v>
      </c>
      <c r="G77" s="181">
        <v>0.01</v>
      </c>
      <c r="I77" s="181" t="str">
        <f t="shared" si="13"/>
        <v>Rent (if household rents its house; don't include business rentals here)</v>
      </c>
      <c r="J77" s="181">
        <f t="shared" si="14"/>
        <v>4</v>
      </c>
      <c r="K77" s="181" t="s">
        <v>316</v>
      </c>
      <c r="L77" s="181">
        <v>0</v>
      </c>
      <c r="M77" s="181">
        <v>100</v>
      </c>
      <c r="N77" s="181">
        <v>0.01</v>
      </c>
    </row>
    <row r="78" spans="2:14" ht="14.25" customHeight="1" x14ac:dyDescent="0.2">
      <c r="B78" s="181" t="str">
        <f t="shared" si="11"/>
        <v>Tourism Products</v>
      </c>
      <c r="C78" s="181">
        <f t="shared" si="12"/>
        <v>2</v>
      </c>
      <c r="D78" s="181" t="s">
        <v>580</v>
      </c>
      <c r="E78" s="181">
        <v>0</v>
      </c>
      <c r="F78" s="181">
        <v>100</v>
      </c>
      <c r="G78" s="181">
        <v>0.01</v>
      </c>
      <c r="I78" s="181" t="str">
        <f t="shared" si="13"/>
        <v>Tourism Products</v>
      </c>
      <c r="J78" s="181">
        <f t="shared" si="14"/>
        <v>1</v>
      </c>
      <c r="K78" s="181" t="s">
        <v>583</v>
      </c>
      <c r="L78" s="181">
        <v>0</v>
      </c>
      <c r="M78" s="181">
        <v>100</v>
      </c>
      <c r="N78" s="181">
        <v>0.01</v>
      </c>
    </row>
    <row r="79" spans="2:14" ht="14.25" customHeight="1" x14ac:dyDescent="0.2">
      <c r="B79" s="181" t="str">
        <f t="shared" si="11"/>
        <v>Household local income tax payments</v>
      </c>
      <c r="C79" s="181">
        <f t="shared" si="12"/>
        <v>0</v>
      </c>
      <c r="D79" s="181" t="s">
        <v>581</v>
      </c>
      <c r="E79" s="181">
        <v>0</v>
      </c>
      <c r="F79" s="181">
        <v>100</v>
      </c>
      <c r="G79" s="181">
        <v>0.01</v>
      </c>
      <c r="I79" s="181" t="str">
        <f t="shared" si="13"/>
        <v>Household local income tax payments</v>
      </c>
      <c r="J79" s="181">
        <f t="shared" si="14"/>
        <v>0</v>
      </c>
      <c r="K79" s="181" t="s">
        <v>584</v>
      </c>
      <c r="L79" s="181">
        <v>0</v>
      </c>
      <c r="M79" s="181">
        <v>100</v>
      </c>
      <c r="N79" s="181">
        <v>0.01</v>
      </c>
    </row>
    <row r="80" spans="2:14" ht="14.25" customHeight="1" x14ac:dyDescent="0.2">
      <c r="B80" s="181" t="str">
        <f t="shared" ref="B80:B81" si="15">B25</f>
        <v>Household federal income tax payments</v>
      </c>
      <c r="C80" s="181">
        <f t="shared" ref="C80:C81" si="16">C25*100</f>
        <v>1</v>
      </c>
      <c r="D80" s="181" t="s">
        <v>582</v>
      </c>
      <c r="E80" s="181">
        <v>0</v>
      </c>
      <c r="F80" s="181">
        <v>100</v>
      </c>
      <c r="G80" s="181">
        <v>0.01</v>
      </c>
      <c r="I80" s="181" t="str">
        <f t="shared" ref="I80:I81" si="17">B25</f>
        <v>Household federal income tax payments</v>
      </c>
      <c r="J80" s="181">
        <f t="shared" ref="J80:J81" si="18">D25*100</f>
        <v>0.27959999999999996</v>
      </c>
      <c r="K80" s="181" t="s">
        <v>585</v>
      </c>
      <c r="L80" s="181">
        <v>0</v>
      </c>
      <c r="M80" s="181">
        <v>100</v>
      </c>
      <c r="N80" s="181">
        <v>0.01</v>
      </c>
    </row>
    <row r="81" spans="2:11" ht="14.25" customHeight="1" x14ac:dyDescent="0.2">
      <c r="B81" s="1" t="str">
        <f t="shared" si="15"/>
        <v>Total (should equal 100%)</v>
      </c>
      <c r="C81" s="1">
        <f t="shared" si="16"/>
        <v>100</v>
      </c>
      <c r="I81" s="1" t="str">
        <f t="shared" si="17"/>
        <v>Total (should equal 100%)</v>
      </c>
      <c r="J81" s="1">
        <f t="shared" si="18"/>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499"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1"/>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1"/>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1"/>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1"/>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1"/>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1"/>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1"/>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1"/>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1"/>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1"/>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1"/>
      <c r="X18" s="59"/>
      <c r="Y18" s="59"/>
      <c r="Z18" s="59"/>
      <c r="AA18" s="59"/>
      <c r="AB18" s="59"/>
      <c r="AC18" s="59"/>
      <c r="AD18" s="59"/>
      <c r="AE18" s="59"/>
      <c r="AF18" s="59"/>
    </row>
    <row r="19" spans="1:32" ht="14.25" customHeight="1" x14ac:dyDescent="0.2">
      <c r="A19" s="477" t="s">
        <v>556</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1"/>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1"/>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1"/>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2023-11-22T05:28:05Z</dcterms:modified>
</cp:coreProperties>
</file>