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Dropbox\WB PA LEWIE Scale-up\Kagin's\Madagascar\Report\"/>
    </mc:Choice>
  </mc:AlternateContent>
  <xr:revisionPtr revIDLastSave="0" documentId="13_ncr:1_{845D52D8-E8D2-42DE-8555-8683B0964BB2}" xr6:coauthVersionLast="47" xr6:coauthVersionMax="47" xr10:uidLastSave="{00000000-0000-0000-0000-000000000000}"/>
  <bookViews>
    <workbookView xWindow="-90" yWindow="-90" windowWidth="19380" windowHeight="11460" xr2:uid="{D30883F2-8B4D-45FF-8760-FC675028AF0D}"/>
  </bookViews>
  <sheets>
    <sheet name="Visitors" sheetId="8" r:id="rId1"/>
    <sheet name="Leakages" sheetId="12" r:id="rId2"/>
    <sheet name="Factor to Household" sheetId="13" r:id="rId3"/>
    <sheet name="Tourism" sheetId="4" r:id="rId4"/>
    <sheet name="Non-tourism" sheetId="17" r:id="rId5"/>
    <sheet name="DCI Questions" sheetId="7" r:id="rId6"/>
    <sheet name="NatParkComSh" sheetId="2" r:id="rId7"/>
    <sheet name="LocalGov" sheetId="18" r:id="rId8"/>
    <sheet name="Tourism impact table" sheetId="14" r:id="rId9"/>
    <sheet name="Households" sheetId="3" r:id="rId10"/>
    <sheet name="Incomes around each park" sheetId="11" r:id="rId11"/>
    <sheet name="Glossary of Terms" sheetId="1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" i="12" l="1"/>
  <c r="I21" i="12"/>
  <c r="I20" i="12"/>
  <c r="C14" i="12"/>
  <c r="C9" i="12"/>
  <c r="D31" i="14"/>
  <c r="C34" i="14"/>
  <c r="C31" i="14"/>
  <c r="C36" i="14"/>
  <c r="C35" i="14"/>
  <c r="F35" i="14"/>
  <c r="D34" i="14"/>
  <c r="D16" i="8"/>
  <c r="D26" i="14" s="1"/>
  <c r="C16" i="8"/>
  <c r="E9" i="8" s="1"/>
  <c r="D28" i="14" l="1"/>
  <c r="D36" i="14"/>
  <c r="C26" i="14"/>
  <c r="D32" i="14"/>
  <c r="C28" i="14"/>
  <c r="C32" i="14"/>
  <c r="C29" i="14"/>
  <c r="E28" i="14"/>
  <c r="D29" i="14"/>
  <c r="E27" i="14" s="1"/>
  <c r="E29" i="14"/>
  <c r="C27" i="14" l="1"/>
  <c r="D27" i="14"/>
  <c r="F9" i="8" l="1"/>
  <c r="I27" i="8"/>
  <c r="H27" i="8"/>
  <c r="F15" i="8"/>
  <c r="E15" i="8"/>
  <c r="L14" i="12"/>
  <c r="L9" i="12"/>
  <c r="E5" i="11"/>
  <c r="I15" i="8" l="1"/>
  <c r="H15" i="8"/>
  <c r="J13" i="8"/>
  <c r="K13" i="8" s="1"/>
  <c r="L13" i="8" s="1"/>
  <c r="M13" i="8" s="1"/>
  <c r="N13" i="8" s="1"/>
  <c r="O13" i="8" s="1"/>
  <c r="J12" i="8"/>
  <c r="K12" i="8" s="1"/>
  <c r="L12" i="8" s="1"/>
  <c r="M12" i="8" s="1"/>
  <c r="N12" i="8" s="1"/>
  <c r="O12" i="8" s="1"/>
  <c r="J11" i="8"/>
  <c r="K11" i="8" s="1"/>
  <c r="J10" i="8"/>
  <c r="K10" i="8" s="1"/>
  <c r="C10" i="14" l="1"/>
  <c r="J20" i="18"/>
  <c r="E12" i="8" l="1"/>
  <c r="E13" i="8" l="1"/>
  <c r="E10" i="8"/>
  <c r="E11" i="8"/>
  <c r="E14" i="8"/>
  <c r="E16" i="8" l="1"/>
  <c r="C21" i="4"/>
  <c r="C24" i="4" s="1"/>
  <c r="D21" i="4"/>
  <c r="D24" i="4" s="1"/>
  <c r="E21" i="4"/>
  <c r="E24" i="4" s="1"/>
  <c r="F21" i="4"/>
  <c r="F24" i="4" s="1"/>
  <c r="G21" i="4"/>
  <c r="G24" i="4" s="1"/>
  <c r="C22" i="4"/>
  <c r="C25" i="4" s="1"/>
  <c r="D22" i="4"/>
  <c r="D25" i="4" s="1"/>
  <c r="E22" i="4"/>
  <c r="E25" i="4" s="1"/>
  <c r="F22" i="4"/>
  <c r="F25" i="4" s="1"/>
  <c r="G22" i="4"/>
  <c r="G25" i="4" s="1"/>
  <c r="C23" i="4"/>
  <c r="D23" i="4"/>
  <c r="E23" i="4"/>
  <c r="F23" i="4"/>
  <c r="G23" i="4"/>
  <c r="C26" i="4"/>
  <c r="D26" i="4"/>
  <c r="E26" i="4"/>
  <c r="F26" i="4"/>
  <c r="G26" i="4"/>
  <c r="C27" i="4"/>
  <c r="D27" i="4"/>
  <c r="E27" i="4"/>
  <c r="F27" i="4"/>
  <c r="G27" i="4"/>
  <c r="B22" i="4"/>
  <c r="B25" i="4" s="1"/>
  <c r="B21" i="4"/>
  <c r="B24" i="4" s="1"/>
  <c r="B27" i="4"/>
  <c r="B26" i="4"/>
  <c r="B23" i="4"/>
  <c r="D21" i="14"/>
  <c r="D10" i="14"/>
  <c r="D35" i="14" s="1"/>
  <c r="E7" i="2"/>
  <c r="C7" i="2"/>
  <c r="I25" i="12"/>
  <c r="J25" i="12" s="1"/>
  <c r="I24" i="12"/>
  <c r="E10" i="11"/>
  <c r="F10" i="11" s="1"/>
  <c r="L25" i="2"/>
  <c r="B6" i="2"/>
  <c r="D12" i="14"/>
  <c r="F5" i="11"/>
  <c r="E9" i="11"/>
  <c r="F9" i="11" s="1"/>
  <c r="E6" i="11"/>
  <c r="F6" i="11" s="1"/>
  <c r="C21" i="14"/>
  <c r="D28" i="4" l="1"/>
  <c r="E28" i="4"/>
  <c r="F14" i="8"/>
  <c r="F10" i="8"/>
  <c r="F11" i="8"/>
  <c r="F12" i="8"/>
  <c r="F13" i="8"/>
  <c r="G28" i="4"/>
  <c r="F28" i="4"/>
  <c r="C28" i="4"/>
  <c r="B28" i="4"/>
  <c r="B14" i="12"/>
  <c r="J21" i="12"/>
  <c r="K21" i="12" s="1"/>
  <c r="K20" i="12"/>
  <c r="K25" i="12"/>
  <c r="J24" i="12"/>
  <c r="K24" i="12" s="1"/>
  <c r="H16" i="12"/>
  <c r="H17" i="12" s="1"/>
  <c r="F11" i="13"/>
  <c r="E11" i="13"/>
  <c r="D11" i="13"/>
  <c r="C11" i="13"/>
  <c r="B11" i="13"/>
  <c r="F7" i="13"/>
  <c r="E7" i="13"/>
  <c r="D7" i="13"/>
  <c r="C7" i="13"/>
  <c r="B7" i="13"/>
  <c r="K9" i="12"/>
  <c r="J9" i="12"/>
  <c r="I9" i="12"/>
  <c r="H9" i="12"/>
  <c r="G9" i="12"/>
  <c r="F9" i="12"/>
  <c r="E9" i="12"/>
  <c r="D9" i="12"/>
  <c r="B9" i="12"/>
  <c r="D14" i="12"/>
  <c r="E14" i="12"/>
  <c r="F14" i="12"/>
  <c r="G14" i="12"/>
  <c r="H14" i="12"/>
  <c r="I14" i="12"/>
  <c r="J14" i="12"/>
  <c r="K14" i="12"/>
  <c r="F16" i="8" l="1"/>
  <c r="D6" i="2"/>
</calcChain>
</file>

<file path=xl/sharedStrings.xml><?xml version="1.0" encoding="utf-8"?>
<sst xmlns="http://schemas.openxmlformats.org/spreadsheetml/2006/main" count="366" uniqueCount="214">
  <si>
    <t>Park Budget</t>
  </si>
  <si>
    <t>What share of park entry fees are being assigned to community sharing</t>
  </si>
  <si>
    <t>How much of this budget goes to…</t>
  </si>
  <si>
    <t>Salaries and wages for male unskilled workers</t>
  </si>
  <si>
    <t>Salaries and wages for male skilled workers (machine operators, supervisors, receptionists, accountants, etc.)</t>
  </si>
  <si>
    <t>Salaries and wages for female unskilled workers</t>
  </si>
  <si>
    <t>Salaries and wages for female skilled workers (machine operators, supervisors, receptionists, accountants, etc.)</t>
  </si>
  <si>
    <t>Payment of rents on land, buildings, etc.</t>
  </si>
  <si>
    <t>Locally produced agricultural products (fruits, vegetables, meats)</t>
  </si>
  <si>
    <t>Locally produced fish or other natural resources</t>
  </si>
  <si>
    <t>Services (laundry, maintenance, construction, repairs) from local providers</t>
  </si>
  <si>
    <t>Purchases from local stores and other businesses</t>
  </si>
  <si>
    <t>Purchases made outside the local economy</t>
  </si>
  <si>
    <t>Other Variable</t>
  </si>
  <si>
    <t>% of salaries and wages paid to local workers</t>
  </si>
  <si>
    <t>Restaurants</t>
  </si>
  <si>
    <t>max</t>
  </si>
  <si>
    <t>step</t>
  </si>
  <si>
    <t>Poor Households</t>
  </si>
  <si>
    <t>Nonpoor Households</t>
  </si>
  <si>
    <t>Household Population, Income and Expenditures</t>
  </si>
  <si>
    <t>What is the population of the communities constituting this local economy? (Number of people)</t>
  </si>
  <si>
    <t xml:space="preserve"> </t>
  </si>
  <si>
    <t>How many households are in this local economy? (Number of households)</t>
  </si>
  <si>
    <t>About what is the average annual per-capita income of households in this region (US$)?</t>
  </si>
  <si>
    <t>About what is the average annual government transfers (e.g., SCTs) to households in this region?</t>
  </si>
  <si>
    <t>About what percentage of households' spending each month is on…</t>
  </si>
  <si>
    <t>Food bought from Local grocery stores</t>
  </si>
  <si>
    <t>Buying food direct from local farmers or your own farm</t>
  </si>
  <si>
    <t>Buying local fish</t>
  </si>
  <si>
    <t>Buying food and drink at local restaurants</t>
  </si>
  <si>
    <t>Things besides food that are sold by people or businesses in your community, including services</t>
  </si>
  <si>
    <t>Things you buy from businesses, etc., in places outside your community</t>
  </si>
  <si>
    <t>Rental income</t>
  </si>
  <si>
    <t>Income tax payments</t>
  </si>
  <si>
    <t>About what % of monthly spending goes to each of the following:</t>
  </si>
  <si>
    <t>Tourist businesses</t>
  </si>
  <si>
    <t>Hotels/lodges</t>
  </si>
  <si>
    <t xml:space="preserve">    Salaries and wages for male unskilled workers</t>
  </si>
  <si>
    <t xml:space="preserve">    Salaries and wages for male skilled workers (machine operators, supervisors, receptionists, accountants, etc.)</t>
  </si>
  <si>
    <t xml:space="preserve">    Salaries and wages for female unskilled workers</t>
  </si>
  <si>
    <t xml:space="preserve">    Salaries and wages for female skilled workers (machine operators, supervisors, receptionists, accountants, etc.)</t>
  </si>
  <si>
    <t xml:space="preserve">    Crop purchases from local farmers or animal products from local ranchers</t>
  </si>
  <si>
    <t xml:space="preserve">    Purchases from tourism</t>
  </si>
  <si>
    <t xml:space="preserve">    Local fish</t>
  </si>
  <si>
    <t xml:space="preserve">    Services (machine maintenance, construction, repairs) from local providers</t>
  </si>
  <si>
    <t xml:space="preserve">    Purchases from local stores and other businesses</t>
  </si>
  <si>
    <t xml:space="preserve">    Purchases outside the local economy, like merchandise (for stores) or supplies</t>
  </si>
  <si>
    <t>Other Variables</t>
  </si>
  <si>
    <t xml:space="preserve">    Share of businesses locally owned</t>
  </si>
  <si>
    <t xml:space="preserve">    Share of wages paid to local workers</t>
  </si>
  <si>
    <t xml:space="preserve">    Average profit margin</t>
  </si>
  <si>
    <t># Observations</t>
  </si>
  <si>
    <t>Agriculture</t>
  </si>
  <si>
    <t>Fishing</t>
  </si>
  <si>
    <t>Retail/Services/Production</t>
  </si>
  <si>
    <t>Fishing (Not available locally)</t>
  </si>
  <si>
    <t>-</t>
  </si>
  <si>
    <t xml:space="preserve">     Farm tax/fishing tax/business tax rate (%)</t>
  </si>
  <si>
    <t>Queen Elizabeth National Park</t>
  </si>
  <si>
    <t>Total</t>
  </si>
  <si>
    <t>Visitors (from Visitor Survey)</t>
  </si>
  <si>
    <t>Number of multi-day tourists (adults and children &gt; 5) (in the whole zone of impact)</t>
  </si>
  <si>
    <t>Average stay (days)</t>
  </si>
  <si>
    <t>Average stay (nights)</t>
  </si>
  <si>
    <t>Average nightly price per room (total, including taxes, double occupancy, including resort and other fees)</t>
  </si>
  <si>
    <t>Expected number of single-day tourists (adults and children &gt; 5, no lodging)</t>
  </si>
  <si>
    <t>Park entry</t>
  </si>
  <si>
    <t>Local restaurants (food and drink)</t>
  </si>
  <si>
    <t>Guides and tours</t>
  </si>
  <si>
    <t>Souvenirs/Handicrafts</t>
  </si>
  <si>
    <t>Retail shops, local markets</t>
  </si>
  <si>
    <t>Businesses (from Business Survey)</t>
  </si>
  <si>
    <t xml:space="preserve">PA (from National Park Accounts) </t>
  </si>
  <si>
    <t>Expenditure Category</t>
  </si>
  <si>
    <t>Visitor Information Gathered</t>
  </si>
  <si>
    <t>Visitor Surveys</t>
  </si>
  <si>
    <t>Park Records + Visitor Surveys</t>
  </si>
  <si>
    <r>
      <t xml:space="preserve">Expected spending in US $ </t>
    </r>
    <r>
      <rPr>
        <b/>
        <i/>
        <sz val="12"/>
        <color theme="1"/>
        <rFont val="Times New Roman"/>
        <family val="1"/>
      </rPr>
      <t>per person per day</t>
    </r>
    <r>
      <rPr>
        <b/>
        <sz val="12"/>
        <color theme="1"/>
        <rFont val="Times New Roman"/>
        <family val="1"/>
      </rPr>
      <t xml:space="preserve"> while visiting this PA, on:</t>
    </r>
  </si>
  <si>
    <t>Average nightly price per room (total, including taxes, double occupancy, including resort and other fees, US$)</t>
  </si>
  <si>
    <t>Ag</t>
  </si>
  <si>
    <t>Tourism</t>
  </si>
  <si>
    <t>Nag</t>
  </si>
  <si>
    <t>Fish</t>
  </si>
  <si>
    <t>Poor</t>
  </si>
  <si>
    <t>NonPoor</t>
  </si>
  <si>
    <t>Lodges</t>
  </si>
  <si>
    <t>PA</t>
  </si>
  <si>
    <t>G</t>
  </si>
  <si>
    <t>ROW</t>
  </si>
  <si>
    <t>TotalExp</t>
  </si>
  <si>
    <t>Production Sector/Activity</t>
  </si>
  <si>
    <t>Household Group</t>
  </si>
  <si>
    <t>Bwindi Impenetrable National Park</t>
  </si>
  <si>
    <t>Leakage Share</t>
  </si>
  <si>
    <t>Park and External Account</t>
  </si>
  <si>
    <t>Thousands of Ugandan Shillings. $1 equalled approximately 3,600 Ugandan Shillings at the time of data collection.</t>
  </si>
  <si>
    <t>Park &amp; Household Group</t>
  </si>
  <si>
    <t>Factor Payments</t>
  </si>
  <si>
    <t>Wages by Worker Group</t>
  </si>
  <si>
    <t>Profits</t>
  </si>
  <si>
    <t>Male Unskilled</t>
  </si>
  <si>
    <t>Male Skilled</t>
  </si>
  <si>
    <t>Female Unskilled</t>
  </si>
  <si>
    <t>Female Skilled</t>
  </si>
  <si>
    <t>Non-poor</t>
  </si>
  <si>
    <t>% to Poor</t>
  </si>
  <si>
    <t>Nonpoor</t>
  </si>
  <si>
    <t>$/day</t>
  </si>
  <si>
    <t>Population</t>
  </si>
  <si>
    <t>Total Income</t>
  </si>
  <si>
    <t>Per-capita Income</t>
  </si>
  <si>
    <t>Outcome</t>
  </si>
  <si>
    <t>Gross Revenue from Local Production</t>
  </si>
  <si>
    <t>Tourism Businesses</t>
  </si>
  <si>
    <t>Total Production Multiplier</t>
  </si>
  <si>
    <t>Payments to</t>
  </si>
  <si>
    <t>Labor (Wages)</t>
  </si>
  <si>
    <t>Male Unskilled Labor (Wages)</t>
  </si>
  <si>
    <t>Female Unskilled Labor (Wages)</t>
  </si>
  <si>
    <t>Male Skilled Labor (Wages)</t>
  </si>
  <si>
    <t>Female Skilled Labor (Wages)</t>
  </si>
  <si>
    <t>Capital (Profits)</t>
  </si>
  <si>
    <t>Income to</t>
  </si>
  <si>
    <t>Total Income (GDP) Multiplier</t>
  </si>
  <si>
    <t>Park Revenue</t>
  </si>
  <si>
    <t>Community Revenue</t>
  </si>
  <si>
    <t>Total Local GDP Impact per Tourist</t>
  </si>
  <si>
    <t>Average Spending per Tourist</t>
  </si>
  <si>
    <t>About what % of household income comes from. . .?</t>
  </si>
  <si>
    <t>Wages earned by male unskilled workers in the household?</t>
  </si>
  <si>
    <t>Wages earned by male skilled workers in the household?</t>
  </si>
  <si>
    <t>Wages earned by female unskilled workers in the household?</t>
  </si>
  <si>
    <t>Wages earned by female skilled workers in the household?</t>
  </si>
  <si>
    <t>Profits from household-owned farms or businesses or renting property the household owns?</t>
  </si>
  <si>
    <t>Migrant remittances (domestic and foreign)?</t>
  </si>
  <si>
    <t xml:space="preserve">About what percentage of household income comes from... </t>
  </si>
  <si>
    <r>
      <rPr>
        <b/>
        <sz val="12"/>
        <color theme="1"/>
        <rFont val="Times New Roman"/>
        <family val="1"/>
      </rPr>
      <t xml:space="preserve">Expected spending </t>
    </r>
    <r>
      <rPr>
        <b/>
        <sz val="12"/>
        <rFont val="Times New Roman"/>
        <family val="1"/>
      </rPr>
      <t>per person per day</t>
    </r>
    <r>
      <rPr>
        <b/>
        <sz val="12"/>
        <color theme="1"/>
        <rFont val="Times New Roman"/>
        <family val="1"/>
      </rPr>
      <t xml:space="preserve"> while visiting this PA, on:</t>
    </r>
  </si>
  <si>
    <t xml:space="preserve">Other </t>
  </si>
  <si>
    <t>Impact of a $100 Increase in Tourism Receipts</t>
  </si>
  <si>
    <t>$/Day</t>
  </si>
  <si>
    <t>Glossary of Terms</t>
  </si>
  <si>
    <t>Term</t>
  </si>
  <si>
    <t>Definition</t>
  </si>
  <si>
    <t>Data Collection Instrument (DCI)</t>
  </si>
  <si>
    <t>A survey used in data collection</t>
  </si>
  <si>
    <t>Living Standards Measurement Survey (LSMS)</t>
  </si>
  <si>
    <t>Comprehensive World Bank household surveys carried out in various countries</t>
  </si>
  <si>
    <t>Nature-based Tourism (NBT)</t>
  </si>
  <si>
    <t>Protected Area (PA)</t>
  </si>
  <si>
    <t>Protected Area Tourism Local Economy Wide Impact Evaluation Lite (PAT-LEWIE-LITE)</t>
  </si>
  <si>
    <t>Social Accounting Matrix (SAM)</t>
  </si>
  <si>
    <t>Locations which receive protection because of their recognized natural, ecological or cultural values.</t>
  </si>
  <si>
    <t>Represents flows of all economic transactions that take place within an economy. Usually a matrix representation of national accounts but can also be of regions or an area.</t>
  </si>
  <si>
    <t>A tool to estimate the direct and indirect impacts of tourism in and around protected areas</t>
  </si>
  <si>
    <r>
      <t>Tourism where the</t>
    </r>
    <r>
      <rPr>
        <sz val="12"/>
        <color rgb="FF222222"/>
        <rFont val="Times New Roman"/>
        <family val="1"/>
      </rPr>
      <t xml:space="preserve"> main motivation is the observation and appreciation of nature as well as the traditional cultures prevailing in natural areas.</t>
    </r>
  </si>
  <si>
    <t xml:space="preserve">    Purchases from tourism activities</t>
  </si>
  <si>
    <t>Wages to local workers</t>
  </si>
  <si>
    <t>Purchases from local businesses</t>
  </si>
  <si>
    <t>Purchases outside local economy</t>
  </si>
  <si>
    <t>Taxes to Uganda government</t>
  </si>
  <si>
    <t>Wages to non-local workers</t>
  </si>
  <si>
    <t>Total leakages</t>
  </si>
  <si>
    <t>Local profits</t>
  </si>
  <si>
    <t>Non-local profits</t>
  </si>
  <si>
    <t>QE Tourist Businesses</t>
  </si>
  <si>
    <t>QE Restaurants</t>
  </si>
  <si>
    <t>QE Lodges</t>
  </si>
  <si>
    <t>Bwindi Tourist Businesses</t>
  </si>
  <si>
    <t>Bwindi Restaurants</t>
  </si>
  <si>
    <t>Expenditure</t>
  </si>
  <si>
    <t>Bwindi Lodges</t>
  </si>
  <si>
    <t>Total expected annual park budget 2023</t>
  </si>
  <si>
    <t>Total expected park entry fees 2023</t>
  </si>
  <si>
    <t>Households (from Household Survey)</t>
  </si>
  <si>
    <t>Total Community Sharing Budget</t>
  </si>
  <si>
    <t>Ranomafana</t>
  </si>
  <si>
    <t>Nosy Tanikely</t>
  </si>
  <si>
    <t>Retail shops, local markets, Local transportation</t>
  </si>
  <si>
    <t>Number of tourists (adults and children &gt; 5) attributable to the Park</t>
  </si>
  <si>
    <t>Household local income tax payments</t>
  </si>
  <si>
    <t>Household federal income tax payments</t>
  </si>
  <si>
    <t>Tourism products</t>
  </si>
  <si>
    <t>Nosy Be</t>
  </si>
  <si>
    <t>Nosy Be (avg. %)</t>
  </si>
  <si>
    <t>Ranomafana (avg. %)</t>
  </si>
  <si>
    <t xml:space="preserve">     Local nonfarm tax/meal tax/lodge tax rate (%)</t>
  </si>
  <si>
    <t xml:space="preserve">     Non-local nonfarm tax/meal tax/lodge tax rate (%)</t>
  </si>
  <si>
    <t xml:space="preserve">     Non-local farm tax/fishing tax/business tax rate (%)</t>
  </si>
  <si>
    <t xml:space="preserve">    Crop purchases from local farmers, animal products from local ranchers, or ag inputs to farmers/herders</t>
  </si>
  <si>
    <t xml:space="preserve">     Local farm tax/fishing tax/business tax rate (%)</t>
  </si>
  <si>
    <t xml:space="preserve">Fishing </t>
  </si>
  <si>
    <t>Community Projects</t>
  </si>
  <si>
    <t>Total Community Budget</t>
  </si>
  <si>
    <t>Amount sent to the government</t>
  </si>
  <si>
    <t>How much of Park and Community Project budgets goes to. . .</t>
  </si>
  <si>
    <t>Total expected Park budget 2023</t>
  </si>
  <si>
    <t>Total expected Park entry fees 2023</t>
  </si>
  <si>
    <t>What share of Park entry fees are being assigned to community projects</t>
  </si>
  <si>
    <t>*Authors' estimate based on reported local taxes paid in the other farm and non-farm sectors of the local economy.</t>
  </si>
  <si>
    <t>Total expected local government revenue 2023*</t>
  </si>
  <si>
    <t>How much of the local government revenue goes to. . .</t>
  </si>
  <si>
    <t xml:space="preserve"> Total to Poor Households</t>
  </si>
  <si>
    <t xml:space="preserve"> Total to Nonpoor Households</t>
  </si>
  <si>
    <t>Percent Foreign</t>
  </si>
  <si>
    <t xml:space="preserve">11,837 and 27,906 in 2022 to 15,200 and 31,000 </t>
  </si>
  <si>
    <t>Ramanofana National Park</t>
  </si>
  <si>
    <t>Nosy Tanikely National Park</t>
  </si>
  <si>
    <t>Ranomafana National Park</t>
  </si>
  <si>
    <t>Nosy Tanikely National Park (Nosy Be)</t>
  </si>
  <si>
    <t>LocalGov</t>
  </si>
  <si>
    <t>ComProj</t>
  </si>
  <si>
    <t>About what is the average annual government transfers (e.g., social cash transfers) to households in this region?</t>
  </si>
  <si>
    <t>Impact of an Additional Tourist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</si>
</sst>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&quot;$&quot;#,##0"/>
    <numFmt numFmtId="165" formatCode="0.0%"/>
    <numFmt numFmtId="166" formatCode="_(&quot;$&quot;* #,##0_);_(&quot;$&quot;* \(#,##0\);_(&quot;$&quot;* &quot;-&quot;??_);_(@_)"/>
    <numFmt numFmtId="167" formatCode="#,##0.0"/>
    <numFmt numFmtId="168" formatCode="_(* #,##0_);_(* \(#,##0\);_(* &quot;-&quot;??_);_(@_)"/>
    <numFmt numFmtId="169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i/>
      <sz val="12"/>
      <color theme="1"/>
      <name val="Times New Roman"/>
      <family val="1"/>
    </font>
    <font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4"/>
      <color rgb="FF333333"/>
      <name val="Source Sans Pro"/>
      <family val="2"/>
    </font>
    <font>
      <b/>
      <sz val="12"/>
      <color rgb="FF333333"/>
      <name val="Times New Roman"/>
      <family val="1"/>
    </font>
    <font>
      <sz val="12"/>
      <color rgb="FF333333"/>
      <name val="Times New Roman"/>
      <family val="1"/>
    </font>
    <font>
      <b/>
      <sz val="12"/>
      <name val="Times New Roman"/>
      <family val="1"/>
    </font>
    <font>
      <sz val="12"/>
      <color rgb="FF222222"/>
      <name val="Times New Roman"/>
      <family val="1"/>
    </font>
    <font>
      <sz val="12"/>
      <color rgb="FF202122"/>
      <name val="Times New Roman"/>
      <family val="1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sz val="16"/>
      <color theme="1"/>
      <name val="Times New Roman"/>
      <family val="1"/>
    </font>
    <font>
      <sz val="12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theme="5" tint="0.59999389629810485"/>
        <bgColor rgb="FFFFF2CC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/>
      <bottom style="medium">
        <color rgb="FFF4F4F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238">
    <xf numFmtId="0" fontId="0" fillId="0" borderId="0" xfId="0"/>
    <xf numFmtId="0" fontId="5" fillId="2" borderId="7" xfId="0" applyFont="1" applyFill="1" applyBorder="1" applyAlignment="1">
      <alignment horizontal="center" vertical="center" wrapText="1"/>
    </xf>
    <xf numFmtId="9" fontId="5" fillId="2" borderId="8" xfId="0" applyNumberFormat="1" applyFont="1" applyFill="1" applyBorder="1" applyAlignment="1">
      <alignment horizontal="center" vertical="center"/>
    </xf>
    <xf numFmtId="0" fontId="4" fillId="4" borderId="0" xfId="0" applyFont="1" applyFill="1"/>
    <xf numFmtId="0" fontId="3" fillId="5" borderId="0" xfId="0" applyFont="1" applyFill="1"/>
    <xf numFmtId="0" fontId="2" fillId="0" borderId="6" xfId="0" applyFont="1" applyBorder="1" applyAlignment="1">
      <alignment horizontal="center" vertical="center" wrapText="1"/>
    </xf>
    <xf numFmtId="0" fontId="7" fillId="2" borderId="7" xfId="0" applyFont="1" applyFill="1" applyBorder="1" applyAlignment="1">
      <alignment wrapText="1"/>
    </xf>
    <xf numFmtId="0" fontId="5" fillId="2" borderId="8" xfId="0" applyFont="1" applyFill="1" applyBorder="1" applyAlignment="1">
      <alignment wrapText="1"/>
    </xf>
    <xf numFmtId="3" fontId="5" fillId="2" borderId="8" xfId="0" applyNumberFormat="1" applyFont="1" applyFill="1" applyBorder="1" applyAlignment="1">
      <alignment horizontal="center" vertical="center"/>
    </xf>
    <xf numFmtId="166" fontId="5" fillId="2" borderId="8" xfId="0" applyNumberFormat="1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9" fontId="5" fillId="2" borderId="4" xfId="0" applyNumberFormat="1" applyFont="1" applyFill="1" applyBorder="1" applyAlignment="1">
      <alignment horizontal="center" vertical="center"/>
    </xf>
    <xf numFmtId="9" fontId="5" fillId="2" borderId="0" xfId="0" applyNumberFormat="1" applyFont="1" applyFill="1" applyAlignment="1">
      <alignment horizontal="center" vertical="center"/>
    </xf>
    <xf numFmtId="9" fontId="5" fillId="2" borderId="6" xfId="0" applyNumberFormat="1" applyFont="1" applyFill="1" applyBorder="1" applyAlignment="1">
      <alignment horizontal="center" vertical="center"/>
    </xf>
    <xf numFmtId="9" fontId="5" fillId="2" borderId="3" xfId="0" applyNumberFormat="1" applyFont="1" applyFill="1" applyBorder="1" applyAlignment="1">
      <alignment horizontal="center" vertical="center"/>
    </xf>
    <xf numFmtId="0" fontId="1" fillId="0" borderId="0" xfId="2"/>
    <xf numFmtId="0" fontId="1" fillId="2" borderId="6" xfId="2" applyFill="1" applyBorder="1" applyAlignment="1">
      <alignment vertical="center" wrapText="1"/>
    </xf>
    <xf numFmtId="0" fontId="0" fillId="0" borderId="0" xfId="0" applyAlignment="1">
      <alignment vertical="center"/>
    </xf>
    <xf numFmtId="0" fontId="1" fillId="2" borderId="6" xfId="2" applyFill="1" applyBorder="1" applyAlignment="1">
      <alignment horizontal="right" vertical="center" wrapText="1"/>
    </xf>
    <xf numFmtId="0" fontId="1" fillId="2" borderId="6" xfId="2" applyFill="1" applyBorder="1" applyAlignment="1">
      <alignment horizontal="left" vertical="center" wrapText="1"/>
    </xf>
    <xf numFmtId="0" fontId="2" fillId="2" borderId="6" xfId="2" applyFont="1" applyFill="1" applyBorder="1" applyAlignment="1">
      <alignment vertical="center" wrapText="1"/>
    </xf>
    <xf numFmtId="0" fontId="2" fillId="2" borderId="6" xfId="2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167" fontId="5" fillId="0" borderId="21" xfId="0" applyNumberFormat="1" applyFont="1" applyBorder="1"/>
    <xf numFmtId="0" fontId="5" fillId="0" borderId="19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6" xfId="0" applyFont="1" applyBorder="1" applyAlignment="1">
      <alignment vertical="center" wrapText="1"/>
    </xf>
    <xf numFmtId="167" fontId="5" fillId="0" borderId="24" xfId="0" applyNumberFormat="1" applyFont="1" applyBorder="1"/>
    <xf numFmtId="0" fontId="0" fillId="0" borderId="15" xfId="0" applyBorder="1"/>
    <xf numFmtId="3" fontId="6" fillId="0" borderId="20" xfId="0" applyNumberFormat="1" applyFont="1" applyBorder="1" applyAlignment="1">
      <alignment vertical="center"/>
    </xf>
    <xf numFmtId="0" fontId="8" fillId="0" borderId="0" xfId="0" applyFont="1"/>
    <xf numFmtId="0" fontId="5" fillId="0" borderId="0" xfId="0" applyFont="1"/>
    <xf numFmtId="0" fontId="8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 wrapText="1"/>
    </xf>
    <xf numFmtId="0" fontId="8" fillId="0" borderId="28" xfId="0" applyFont="1" applyBorder="1"/>
    <xf numFmtId="0" fontId="8" fillId="0" borderId="30" xfId="0" applyFont="1" applyBorder="1" applyAlignment="1">
      <alignment horizontal="center" vertical="center"/>
    </xf>
    <xf numFmtId="168" fontId="8" fillId="0" borderId="0" xfId="0" applyNumberFormat="1" applyFont="1" applyAlignment="1">
      <alignment horizontal="center" vertical="center"/>
    </xf>
    <xf numFmtId="168" fontId="12" fillId="7" borderId="32" xfId="4" applyNumberFormat="1" applyFont="1" applyFill="1" applyBorder="1" applyAlignment="1">
      <alignment vertical="center" wrapText="1"/>
    </xf>
    <xf numFmtId="168" fontId="12" fillId="6" borderId="32" xfId="4" applyNumberFormat="1" applyFont="1" applyFill="1" applyBorder="1" applyAlignment="1">
      <alignment vertical="center" wrapText="1"/>
    </xf>
    <xf numFmtId="0" fontId="12" fillId="6" borderId="30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168" fontId="12" fillId="7" borderId="10" xfId="4" applyNumberFormat="1" applyFont="1" applyFill="1" applyBorder="1" applyAlignment="1">
      <alignment vertical="center" wrapText="1"/>
    </xf>
    <xf numFmtId="168" fontId="12" fillId="6" borderId="10" xfId="4" applyNumberFormat="1" applyFont="1" applyFill="1" applyBorder="1" applyAlignment="1">
      <alignment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12" fillId="7" borderId="10" xfId="0" applyFont="1" applyFill="1" applyBorder="1" applyAlignment="1">
      <alignment vertical="top" wrapText="1"/>
    </xf>
    <xf numFmtId="0" fontId="12" fillId="6" borderId="10" xfId="0" applyFont="1" applyFill="1" applyBorder="1" applyAlignment="1">
      <alignment vertical="top" wrapText="1"/>
    </xf>
    <xf numFmtId="0" fontId="11" fillId="7" borderId="5" xfId="0" applyFont="1" applyFill="1" applyBorder="1" applyAlignment="1">
      <alignment vertical="top" wrapText="1"/>
    </xf>
    <xf numFmtId="165" fontId="5" fillId="0" borderId="35" xfId="1" applyNumberFormat="1" applyFont="1" applyBorder="1" applyAlignment="1">
      <alignment horizontal="center" vertical="center"/>
    </xf>
    <xf numFmtId="165" fontId="5" fillId="0" borderId="5" xfId="1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0" fillId="6" borderId="27" xfId="0" applyFont="1" applyFill="1" applyBorder="1" applyAlignment="1">
      <alignment horizontal="right" wrapText="1"/>
    </xf>
    <xf numFmtId="0" fontId="0" fillId="0" borderId="29" xfId="0" applyBorder="1"/>
    <xf numFmtId="0" fontId="0" fillId="0" borderId="30" xfId="0" applyBorder="1"/>
    <xf numFmtId="0" fontId="10" fillId="6" borderId="0" xfId="0" applyFont="1" applyFill="1" applyAlignment="1">
      <alignment horizontal="right" wrapText="1"/>
    </xf>
    <xf numFmtId="0" fontId="0" fillId="0" borderId="31" xfId="0" applyBorder="1" applyAlignment="1">
      <alignment horizontal="right"/>
    </xf>
    <xf numFmtId="168" fontId="1" fillId="0" borderId="0" xfId="4" applyNumberFormat="1" applyFont="1" applyAlignment="1">
      <alignment horizontal="center" vertical="center"/>
    </xf>
    <xf numFmtId="168" fontId="1" fillId="0" borderId="32" xfId="4" applyNumberFormat="1" applyFont="1" applyBorder="1" applyAlignment="1">
      <alignment horizontal="center" vertical="center"/>
    </xf>
    <xf numFmtId="0" fontId="2" fillId="0" borderId="33" xfId="0" applyFont="1" applyBorder="1" applyAlignment="1">
      <alignment horizontal="right"/>
    </xf>
    <xf numFmtId="165" fontId="2" fillId="0" borderId="34" xfId="1" applyNumberFormat="1" applyFont="1" applyBorder="1" applyAlignment="1">
      <alignment horizontal="center" vertical="center"/>
    </xf>
    <xf numFmtId="165" fontId="2" fillId="0" borderId="35" xfId="1" applyNumberFormat="1" applyFont="1" applyBorder="1" applyAlignment="1">
      <alignment horizontal="center" vertical="center"/>
    </xf>
    <xf numFmtId="168" fontId="1" fillId="0" borderId="0" xfId="4" applyNumberFormat="1" applyFont="1" applyAlignment="1">
      <alignment horizontal="center"/>
    </xf>
    <xf numFmtId="168" fontId="1" fillId="0" borderId="32" xfId="4" applyNumberFormat="1" applyFont="1" applyBorder="1" applyAlignment="1">
      <alignment horizontal="center"/>
    </xf>
    <xf numFmtId="165" fontId="2" fillId="0" borderId="34" xfId="1" applyNumberFormat="1" applyFont="1" applyBorder="1" applyAlignment="1">
      <alignment horizontal="center"/>
    </xf>
    <xf numFmtId="165" fontId="2" fillId="0" borderId="35" xfId="1" applyNumberFormat="1" applyFont="1" applyBorder="1" applyAlignment="1">
      <alignment horizontal="center"/>
    </xf>
    <xf numFmtId="168" fontId="1" fillId="0" borderId="0" xfId="4" applyNumberFormat="1" applyFont="1"/>
    <xf numFmtId="43" fontId="8" fillId="0" borderId="29" xfId="0" applyNumberFormat="1" applyFont="1" applyBorder="1" applyAlignment="1">
      <alignment horizontal="center" vertical="center"/>
    </xf>
    <xf numFmtId="168" fontId="8" fillId="0" borderId="29" xfId="0" applyNumberFormat="1" applyFont="1" applyBorder="1" applyAlignment="1">
      <alignment horizontal="center" vertical="center"/>
    </xf>
    <xf numFmtId="168" fontId="8" fillId="0" borderId="30" xfId="0" applyNumberFormat="1" applyFont="1" applyBorder="1" applyAlignment="1">
      <alignment horizontal="center" vertical="center"/>
    </xf>
    <xf numFmtId="168" fontId="8" fillId="0" borderId="31" xfId="0" applyNumberFormat="1" applyFont="1" applyBorder="1" applyAlignment="1">
      <alignment horizontal="center" vertical="center"/>
    </xf>
    <xf numFmtId="43" fontId="8" fillId="0" borderId="32" xfId="0" applyNumberFormat="1" applyFont="1" applyBorder="1" applyAlignment="1">
      <alignment horizontal="center" vertical="center"/>
    </xf>
    <xf numFmtId="168" fontId="8" fillId="0" borderId="33" xfId="0" applyNumberFormat="1" applyFont="1" applyBorder="1" applyAlignment="1">
      <alignment horizontal="center" vertical="center"/>
    </xf>
    <xf numFmtId="168" fontId="8" fillId="0" borderId="34" xfId="0" applyNumberFormat="1" applyFont="1" applyBorder="1" applyAlignment="1">
      <alignment horizontal="center" vertical="center"/>
    </xf>
    <xf numFmtId="43" fontId="8" fillId="0" borderId="35" xfId="0" applyNumberFormat="1" applyFont="1" applyBorder="1" applyAlignment="1">
      <alignment horizontal="center" vertical="center"/>
    </xf>
    <xf numFmtId="168" fontId="8" fillId="0" borderId="31" xfId="0" applyNumberFormat="1" applyFont="1" applyBorder="1" applyAlignment="1">
      <alignment horizontal="right" vertical="center"/>
    </xf>
    <xf numFmtId="168" fontId="8" fillId="0" borderId="33" xfId="0" applyNumberFormat="1" applyFont="1" applyBorder="1" applyAlignment="1">
      <alignment horizontal="right" vertical="center"/>
    </xf>
    <xf numFmtId="0" fontId="8" fillId="0" borderId="31" xfId="0" applyFont="1" applyBorder="1" applyAlignment="1">
      <alignment horizontal="center" vertical="center" wrapText="1"/>
    </xf>
    <xf numFmtId="168" fontId="8" fillId="0" borderId="0" xfId="0" applyNumberFormat="1" applyFont="1" applyAlignment="1">
      <alignment horizontal="center" vertical="center" wrapText="1"/>
    </xf>
    <xf numFmtId="168" fontId="8" fillId="0" borderId="32" xfId="0" applyNumberFormat="1" applyFont="1" applyBorder="1" applyAlignment="1">
      <alignment horizontal="center" vertical="center" wrapText="1"/>
    </xf>
    <xf numFmtId="168" fontId="5" fillId="0" borderId="28" xfId="0" applyNumberFormat="1" applyFont="1" applyBorder="1" applyAlignment="1">
      <alignment horizontal="left" vertical="center"/>
    </xf>
    <xf numFmtId="2" fontId="0" fillId="0" borderId="0" xfId="0" applyNumberFormat="1"/>
    <xf numFmtId="0" fontId="0" fillId="2" borderId="36" xfId="0" applyFill="1" applyBorder="1"/>
    <xf numFmtId="0" fontId="0" fillId="2" borderId="36" xfId="0" applyFill="1" applyBorder="1" applyAlignment="1">
      <alignment horizontal="center" vertical="center"/>
    </xf>
    <xf numFmtId="0" fontId="0" fillId="2" borderId="17" xfId="0" applyFill="1" applyBorder="1" applyAlignment="1">
      <alignment horizontal="right"/>
    </xf>
    <xf numFmtId="0" fontId="0" fillId="2" borderId="37" xfId="0" applyFill="1" applyBorder="1" applyAlignment="1">
      <alignment horizontal="right"/>
    </xf>
    <xf numFmtId="0" fontId="0" fillId="2" borderId="18" xfId="0" applyFill="1" applyBorder="1" applyAlignment="1">
      <alignment horizontal="right"/>
    </xf>
    <xf numFmtId="0" fontId="0" fillId="2" borderId="36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16" xfId="0" applyFill="1" applyBorder="1" applyAlignment="1">
      <alignment horizontal="left"/>
    </xf>
    <xf numFmtId="164" fontId="0" fillId="2" borderId="17" xfId="0" applyNumberFormat="1" applyFill="1" applyBorder="1" applyAlignment="1">
      <alignment horizontal="center" vertical="center"/>
    </xf>
    <xf numFmtId="164" fontId="0" fillId="2" borderId="37" xfId="0" applyNumberFormat="1" applyFill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3" fontId="6" fillId="0" borderId="23" xfId="0" applyNumberFormat="1" applyFont="1" applyBorder="1" applyAlignment="1">
      <alignment vertical="center"/>
    </xf>
    <xf numFmtId="0" fontId="8" fillId="2" borderId="8" xfId="0" applyFont="1" applyFill="1" applyBorder="1" applyAlignment="1">
      <alignment horizontal="right" wrapText="1"/>
    </xf>
    <xf numFmtId="0" fontId="5" fillId="2" borderId="6" xfId="2" applyFont="1" applyFill="1" applyBorder="1" applyAlignment="1">
      <alignment horizontal="left" vertical="center" wrapText="1"/>
    </xf>
    <xf numFmtId="1" fontId="0" fillId="2" borderId="17" xfId="0" applyNumberFormat="1" applyFill="1" applyBorder="1" applyAlignment="1">
      <alignment horizontal="center" vertical="center"/>
    </xf>
    <xf numFmtId="1" fontId="0" fillId="2" borderId="36" xfId="0" applyNumberFormat="1" applyFill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2" borderId="16" xfId="0" applyNumberFormat="1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28" xfId="0" applyFill="1" applyBorder="1"/>
    <xf numFmtId="3" fontId="0" fillId="2" borderId="29" xfId="0" applyNumberFormat="1" applyFill="1" applyBorder="1"/>
    <xf numFmtId="164" fontId="0" fillId="2" borderId="29" xfId="0" applyNumberFormat="1" applyFill="1" applyBorder="1"/>
    <xf numFmtId="169" fontId="0" fillId="2" borderId="30" xfId="0" applyNumberFormat="1" applyFill="1" applyBorder="1"/>
    <xf numFmtId="0" fontId="0" fillId="2" borderId="31" xfId="0" applyFill="1" applyBorder="1"/>
    <xf numFmtId="3" fontId="0" fillId="2" borderId="0" xfId="0" applyNumberFormat="1" applyFill="1"/>
    <xf numFmtId="164" fontId="0" fillId="2" borderId="0" xfId="0" applyNumberFormat="1" applyFill="1"/>
    <xf numFmtId="169" fontId="0" fillId="2" borderId="32" xfId="0" applyNumberFormat="1" applyFill="1" applyBorder="1"/>
    <xf numFmtId="0" fontId="0" fillId="2" borderId="33" xfId="0" applyFill="1" applyBorder="1"/>
    <xf numFmtId="3" fontId="0" fillId="2" borderId="34" xfId="0" applyNumberFormat="1" applyFill="1" applyBorder="1"/>
    <xf numFmtId="164" fontId="0" fillId="2" borderId="34" xfId="0" applyNumberFormat="1" applyFill="1" applyBorder="1"/>
    <xf numFmtId="169" fontId="0" fillId="2" borderId="35" xfId="0" applyNumberFormat="1" applyFill="1" applyBorder="1"/>
    <xf numFmtId="0" fontId="8" fillId="2" borderId="6" xfId="0" applyFont="1" applyFill="1" applyBorder="1" applyAlignment="1">
      <alignment wrapText="1"/>
    </xf>
    <xf numFmtId="0" fontId="8" fillId="2" borderId="6" xfId="0" applyFont="1" applyFill="1" applyBorder="1" applyAlignment="1">
      <alignment vertical="center" wrapText="1"/>
    </xf>
    <xf numFmtId="0" fontId="15" fillId="2" borderId="6" xfId="0" applyFont="1" applyFill="1" applyBorder="1" applyAlignment="1">
      <alignment wrapText="1"/>
    </xf>
    <xf numFmtId="0" fontId="8" fillId="2" borderId="5" xfId="0" applyFont="1" applyFill="1" applyBorder="1" applyAlignment="1">
      <alignment wrapText="1"/>
    </xf>
    <xf numFmtId="0" fontId="8" fillId="2" borderId="5" xfId="0" applyFont="1" applyFill="1" applyBorder="1" applyAlignment="1">
      <alignment vertical="center" wrapText="1"/>
    </xf>
    <xf numFmtId="0" fontId="8" fillId="2" borderId="34" xfId="0" applyFont="1" applyFill="1" applyBorder="1" applyAlignment="1">
      <alignment wrapText="1"/>
    </xf>
    <xf numFmtId="0" fontId="0" fillId="2" borderId="11" xfId="0" applyFill="1" applyBorder="1"/>
    <xf numFmtId="164" fontId="0" fillId="2" borderId="11" xfId="0" applyNumberFormat="1" applyFill="1" applyBorder="1" applyAlignment="1">
      <alignment horizontal="center" vertical="center"/>
    </xf>
    <xf numFmtId="169" fontId="0" fillId="0" borderId="0" xfId="0" applyNumberFormat="1"/>
    <xf numFmtId="9" fontId="1" fillId="0" borderId="0" xfId="2" applyNumberFormat="1"/>
    <xf numFmtId="0" fontId="1" fillId="0" borderId="0" xfId="2" applyAlignment="1">
      <alignment horizontal="right"/>
    </xf>
    <xf numFmtId="169" fontId="5" fillId="0" borderId="25" xfId="0" applyNumberFormat="1" applyFont="1" applyBorder="1"/>
    <xf numFmtId="169" fontId="5" fillId="0" borderId="22" xfId="0" applyNumberFormat="1" applyFont="1" applyBorder="1"/>
    <xf numFmtId="169" fontId="8" fillId="0" borderId="24" xfId="0" applyNumberFormat="1" applyFont="1" applyBorder="1"/>
    <xf numFmtId="169" fontId="8" fillId="0" borderId="21" xfId="0" applyNumberFormat="1" applyFont="1" applyBorder="1"/>
    <xf numFmtId="169" fontId="8" fillId="0" borderId="25" xfId="0" applyNumberFormat="1" applyFont="1" applyBorder="1"/>
    <xf numFmtId="169" fontId="8" fillId="0" borderId="22" xfId="0" applyNumberFormat="1" applyFont="1" applyBorder="1"/>
    <xf numFmtId="0" fontId="5" fillId="0" borderId="16" xfId="0" applyFont="1" applyBorder="1" applyAlignment="1">
      <alignment vertical="center" wrapText="1"/>
    </xf>
    <xf numFmtId="9" fontId="0" fillId="0" borderId="0" xfId="0" applyNumberFormat="1"/>
    <xf numFmtId="0" fontId="8" fillId="2" borderId="4" xfId="0" applyFont="1" applyFill="1" applyBorder="1" applyAlignment="1">
      <alignment horizontal="right" wrapText="1"/>
    </xf>
    <xf numFmtId="0" fontId="8" fillId="2" borderId="6" xfId="0" applyFont="1" applyFill="1" applyBorder="1" applyAlignment="1">
      <alignment horizontal="right" wrapText="1"/>
    </xf>
    <xf numFmtId="169" fontId="8" fillId="0" borderId="14" xfId="0" applyNumberFormat="1" applyFont="1" applyBorder="1"/>
    <xf numFmtId="169" fontId="8" fillId="0" borderId="11" xfId="0" applyNumberFormat="1" applyFont="1" applyBorder="1"/>
    <xf numFmtId="0" fontId="5" fillId="0" borderId="38" xfId="0" applyFont="1" applyBorder="1" applyAlignment="1">
      <alignment wrapText="1"/>
    </xf>
    <xf numFmtId="0" fontId="5" fillId="0" borderId="39" xfId="0" applyFont="1" applyBorder="1" applyAlignment="1">
      <alignment wrapText="1"/>
    </xf>
    <xf numFmtId="0" fontId="5" fillId="0" borderId="29" xfId="0" applyFont="1" applyBorder="1" applyAlignment="1">
      <alignment wrapText="1"/>
    </xf>
    <xf numFmtId="0" fontId="8" fillId="0" borderId="38" xfId="0" applyFont="1" applyBorder="1" applyAlignment="1">
      <alignment horizontal="right" wrapText="1"/>
    </xf>
    <xf numFmtId="0" fontId="8" fillId="0" borderId="39" xfId="0" applyFont="1" applyBorder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17" fillId="0" borderId="6" xfId="2" applyFont="1" applyBorder="1"/>
    <xf numFmtId="0" fontId="18" fillId="2" borderId="1" xfId="2" applyFont="1" applyFill="1" applyBorder="1" applyAlignment="1">
      <alignment vertical="center" wrapText="1"/>
    </xf>
    <xf numFmtId="0" fontId="18" fillId="2" borderId="1" xfId="2" applyFont="1" applyFill="1" applyBorder="1" applyAlignment="1">
      <alignment horizontal="center" vertical="center" wrapText="1"/>
    </xf>
    <xf numFmtId="0" fontId="18" fillId="2" borderId="30" xfId="2" applyFont="1" applyFill="1" applyBorder="1" applyAlignment="1">
      <alignment horizontal="center" vertical="center" wrapText="1"/>
    </xf>
    <xf numFmtId="0" fontId="17" fillId="2" borderId="28" xfId="2" applyFont="1" applyFill="1" applyBorder="1" applyAlignment="1">
      <alignment horizontal="right" vertical="center" wrapText="1"/>
    </xf>
    <xf numFmtId="9" fontId="17" fillId="2" borderId="1" xfId="2" applyNumberFormat="1" applyFont="1" applyFill="1" applyBorder="1" applyAlignment="1">
      <alignment horizontal="center" vertical="center"/>
    </xf>
    <xf numFmtId="9" fontId="17" fillId="2" borderId="30" xfId="2" applyNumberFormat="1" applyFont="1" applyFill="1" applyBorder="1" applyAlignment="1">
      <alignment horizontal="center" vertical="center"/>
    </xf>
    <xf numFmtId="0" fontId="17" fillId="2" borderId="31" xfId="2" applyFont="1" applyFill="1" applyBorder="1" applyAlignment="1">
      <alignment horizontal="right" vertical="center" wrapText="1"/>
    </xf>
    <xf numFmtId="9" fontId="17" fillId="2" borderId="10" xfId="2" applyNumberFormat="1" applyFont="1" applyFill="1" applyBorder="1" applyAlignment="1">
      <alignment horizontal="center" vertical="center"/>
    </xf>
    <xf numFmtId="9" fontId="17" fillId="2" borderId="32" xfId="2" applyNumberFormat="1" applyFont="1" applyFill="1" applyBorder="1" applyAlignment="1">
      <alignment horizontal="center" vertical="center"/>
    </xf>
    <xf numFmtId="0" fontId="17" fillId="2" borderId="33" xfId="2" applyFont="1" applyFill="1" applyBorder="1" applyAlignment="1">
      <alignment horizontal="right" vertical="center" wrapText="1"/>
    </xf>
    <xf numFmtId="9" fontId="17" fillId="2" borderId="5" xfId="2" applyNumberFormat="1" applyFont="1" applyFill="1" applyBorder="1" applyAlignment="1">
      <alignment horizontal="center" vertical="center"/>
    </xf>
    <xf numFmtId="9" fontId="17" fillId="2" borderId="35" xfId="2" applyNumberFormat="1" applyFont="1" applyFill="1" applyBorder="1" applyAlignment="1">
      <alignment horizontal="center" vertical="center"/>
    </xf>
    <xf numFmtId="0" fontId="18" fillId="2" borderId="6" xfId="2" applyFont="1" applyFill="1" applyBorder="1" applyAlignment="1">
      <alignment wrapText="1"/>
    </xf>
    <xf numFmtId="9" fontId="17" fillId="2" borderId="6" xfId="2" applyNumberFormat="1" applyFont="1" applyFill="1" applyBorder="1" applyAlignment="1">
      <alignment horizontal="center" vertical="center"/>
    </xf>
    <xf numFmtId="0" fontId="17" fillId="2" borderId="1" xfId="2" applyFont="1" applyFill="1" applyBorder="1" applyAlignment="1">
      <alignment horizontal="right" wrapText="1"/>
    </xf>
    <xf numFmtId="0" fontId="17" fillId="2" borderId="10" xfId="2" applyFont="1" applyFill="1" applyBorder="1" applyAlignment="1">
      <alignment horizontal="right" wrapText="1"/>
    </xf>
    <xf numFmtId="0" fontId="17" fillId="2" borderId="5" xfId="2" applyFont="1" applyFill="1" applyBorder="1" applyAlignment="1">
      <alignment horizontal="right" vertical="center" wrapText="1"/>
    </xf>
    <xf numFmtId="0" fontId="18" fillId="2" borderId="5" xfId="2" applyFont="1" applyFill="1" applyBorder="1"/>
    <xf numFmtId="0" fontId="17" fillId="2" borderId="5" xfId="2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/>
    </xf>
    <xf numFmtId="3" fontId="20" fillId="2" borderId="2" xfId="0" applyNumberFormat="1" applyFont="1" applyFill="1" applyBorder="1" applyAlignment="1">
      <alignment horizontal="center" vertical="center" wrapText="1"/>
    </xf>
    <xf numFmtId="3" fontId="20" fillId="2" borderId="6" xfId="0" applyNumberFormat="1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vertical="center"/>
    </xf>
    <xf numFmtId="164" fontId="20" fillId="2" borderId="6" xfId="0" applyNumberFormat="1" applyFont="1" applyFill="1" applyBorder="1" applyAlignment="1">
      <alignment horizontal="center" vertical="center"/>
    </xf>
    <xf numFmtId="3" fontId="20" fillId="2" borderId="6" xfId="0" applyNumberFormat="1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vertical="center"/>
    </xf>
    <xf numFmtId="164" fontId="20" fillId="3" borderId="6" xfId="0" applyNumberFormat="1" applyFont="1" applyFill="1" applyBorder="1" applyAlignment="1">
      <alignment horizontal="center" vertical="center"/>
    </xf>
    <xf numFmtId="3" fontId="20" fillId="3" borderId="6" xfId="0" applyNumberFormat="1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vertical="center" wrapText="1"/>
    </xf>
    <xf numFmtId="9" fontId="20" fillId="3" borderId="6" xfId="0" applyNumberFormat="1" applyFont="1" applyFill="1" applyBorder="1" applyAlignment="1">
      <alignment horizontal="center" vertical="center"/>
    </xf>
    <xf numFmtId="4" fontId="20" fillId="3" borderId="6" xfId="0" applyNumberFormat="1" applyFont="1" applyFill="1" applyBorder="1" applyAlignment="1">
      <alignment horizontal="center" vertical="center"/>
    </xf>
    <xf numFmtId="0" fontId="19" fillId="2" borderId="7" xfId="0" applyFont="1" applyFill="1" applyBorder="1" applyAlignment="1">
      <alignment vertical="center" wrapText="1"/>
    </xf>
    <xf numFmtId="0" fontId="19" fillId="2" borderId="7" xfId="0" applyFont="1" applyFill="1" applyBorder="1" applyAlignment="1">
      <alignment horizontal="center" vertical="center" wrapText="1"/>
    </xf>
    <xf numFmtId="164" fontId="19" fillId="2" borderId="7" xfId="0" applyNumberFormat="1" applyFont="1" applyFill="1" applyBorder="1" applyAlignment="1">
      <alignment horizontal="center" vertical="center" wrapText="1"/>
    </xf>
    <xf numFmtId="165" fontId="19" fillId="2" borderId="8" xfId="1" applyNumberFormat="1" applyFont="1" applyFill="1" applyBorder="1" applyAlignment="1">
      <alignment horizontal="center" vertical="center" wrapText="1"/>
    </xf>
    <xf numFmtId="9" fontId="19" fillId="2" borderId="8" xfId="0" applyNumberFormat="1" applyFont="1" applyFill="1" applyBorder="1" applyAlignment="1">
      <alignment horizontal="center" vertical="center"/>
    </xf>
    <xf numFmtId="0" fontId="19" fillId="2" borderId="8" xfId="0" applyFont="1" applyFill="1" applyBorder="1" applyAlignment="1">
      <alignment vertical="center" wrapText="1"/>
    </xf>
    <xf numFmtId="0" fontId="21" fillId="0" borderId="0" xfId="0" applyFont="1"/>
    <xf numFmtId="0" fontId="22" fillId="2" borderId="8" xfId="0" applyFont="1" applyFill="1" applyBorder="1" applyAlignment="1">
      <alignment horizontal="right" vertical="center" wrapText="1"/>
    </xf>
    <xf numFmtId="164" fontId="20" fillId="2" borderId="2" xfId="0" applyNumberFormat="1" applyFont="1" applyFill="1" applyBorder="1" applyAlignment="1">
      <alignment horizontal="center" vertical="center"/>
    </xf>
    <xf numFmtId="0" fontId="19" fillId="2" borderId="40" xfId="0" applyFont="1" applyFill="1" applyBorder="1" applyAlignment="1">
      <alignment horizontal="center" vertical="center" wrapText="1"/>
    </xf>
    <xf numFmtId="9" fontId="19" fillId="2" borderId="7" xfId="0" applyNumberFormat="1" applyFont="1" applyFill="1" applyBorder="1" applyAlignment="1">
      <alignment horizontal="center" vertical="center"/>
    </xf>
    <xf numFmtId="0" fontId="19" fillId="2" borderId="42" xfId="0" applyFont="1" applyFill="1" applyBorder="1" applyAlignment="1">
      <alignment horizontal="center" vertical="center" wrapText="1"/>
    </xf>
    <xf numFmtId="165" fontId="22" fillId="2" borderId="41" xfId="1" applyNumberFormat="1" applyFont="1" applyFill="1" applyBorder="1" applyAlignment="1">
      <alignment horizontal="center" vertical="center" wrapText="1"/>
    </xf>
    <xf numFmtId="165" fontId="22" fillId="2" borderId="43" xfId="1" applyNumberFormat="1" applyFont="1" applyFill="1" applyBorder="1" applyAlignment="1">
      <alignment horizontal="center" vertical="center" wrapText="1"/>
    </xf>
    <xf numFmtId="9" fontId="22" fillId="2" borderId="41" xfId="0" applyNumberFormat="1" applyFont="1" applyFill="1" applyBorder="1" applyAlignment="1">
      <alignment horizontal="center" vertical="center"/>
    </xf>
    <xf numFmtId="165" fontId="22" fillId="2" borderId="44" xfId="1" applyNumberFormat="1" applyFont="1" applyFill="1" applyBorder="1" applyAlignment="1">
      <alignment horizontal="center" vertical="center" wrapText="1"/>
    </xf>
    <xf numFmtId="0" fontId="19" fillId="2" borderId="4" xfId="0" applyFont="1" applyFill="1" applyBorder="1" applyAlignment="1">
      <alignment vertical="center" wrapText="1"/>
    </xf>
    <xf numFmtId="9" fontId="19" fillId="2" borderId="4" xfId="0" applyNumberFormat="1" applyFont="1" applyFill="1" applyBorder="1" applyAlignment="1">
      <alignment horizontal="center" vertical="center"/>
    </xf>
    <xf numFmtId="9" fontId="5" fillId="0" borderId="24" xfId="0" applyNumberFormat="1" applyFont="1" applyBorder="1"/>
    <xf numFmtId="9" fontId="5" fillId="0" borderId="21" xfId="0" applyNumberFormat="1" applyFont="1" applyBorder="1"/>
    <xf numFmtId="0" fontId="23" fillId="0" borderId="0" xfId="0" applyFont="1"/>
    <xf numFmtId="0" fontId="10" fillId="0" borderId="0" xfId="0" applyFont="1"/>
    <xf numFmtId="0" fontId="16" fillId="0" borderId="0" xfId="5"/>
    <xf numFmtId="165" fontId="0" fillId="0" borderId="0" xfId="0" applyNumberFormat="1"/>
    <xf numFmtId="169" fontId="0" fillId="2" borderId="16" xfId="0" applyNumberFormat="1" applyFill="1" applyBorder="1" applyAlignment="1">
      <alignment horizontal="center" vertical="center"/>
    </xf>
    <xf numFmtId="169" fontId="0" fillId="2" borderId="18" xfId="0" applyNumberFormat="1" applyFill="1" applyBorder="1" applyAlignment="1">
      <alignment horizontal="center" vertical="center"/>
    </xf>
    <xf numFmtId="164" fontId="0" fillId="0" borderId="0" xfId="0" applyNumberFormat="1"/>
    <xf numFmtId="0" fontId="0" fillId="2" borderId="16" xfId="0" applyFill="1" applyBorder="1"/>
    <xf numFmtId="0" fontId="0" fillId="2" borderId="16" xfId="0" applyFill="1" applyBorder="1" applyAlignment="1">
      <alignment horizontal="right"/>
    </xf>
    <xf numFmtId="0" fontId="5" fillId="0" borderId="12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5" fillId="0" borderId="15" xfId="0" applyFont="1" applyBorder="1" applyAlignment="1">
      <alignment wrapText="1"/>
    </xf>
    <xf numFmtId="0" fontId="5" fillId="0" borderId="16" xfId="0" applyFont="1" applyBorder="1" applyAlignment="1">
      <alignment horizontal="center" vertical="center" textRotation="255"/>
    </xf>
    <xf numFmtId="0" fontId="5" fillId="0" borderId="17" xfId="0" applyFont="1" applyBorder="1" applyAlignment="1">
      <alignment horizontal="center" vertical="center" textRotation="255"/>
    </xf>
    <xf numFmtId="0" fontId="5" fillId="0" borderId="18" xfId="0" applyFont="1" applyBorder="1" applyAlignment="1">
      <alignment horizontal="center" vertical="center" textRotation="255"/>
    </xf>
    <xf numFmtId="0" fontId="12" fillId="6" borderId="6" xfId="0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wrapText="1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18" fillId="2" borderId="2" xfId="2" applyFont="1" applyFill="1" applyBorder="1" applyAlignment="1">
      <alignment horizontal="center" vertical="center"/>
    </xf>
    <xf numFmtId="0" fontId="18" fillId="2" borderId="9" xfId="2" applyFont="1" applyFill="1" applyBorder="1" applyAlignment="1">
      <alignment horizontal="center" vertical="center"/>
    </xf>
    <xf numFmtId="0" fontId="18" fillId="2" borderId="3" xfId="2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/>
    </xf>
    <xf numFmtId="0" fontId="19" fillId="2" borderId="5" xfId="0" applyFont="1" applyFill="1" applyBorder="1" applyAlignment="1">
      <alignment horizontal="center"/>
    </xf>
    <xf numFmtId="3" fontId="20" fillId="2" borderId="2" xfId="0" applyNumberFormat="1" applyFont="1" applyFill="1" applyBorder="1" applyAlignment="1">
      <alignment horizontal="center" vertical="center" wrapText="1"/>
    </xf>
    <xf numFmtId="3" fontId="20" fillId="2" borderId="3" xfId="0" applyNumberFormat="1" applyFont="1" applyFill="1" applyBorder="1" applyAlignment="1">
      <alignment horizontal="center" vertical="center" wrapText="1"/>
    </xf>
    <xf numFmtId="0" fontId="19" fillId="2" borderId="29" xfId="0" applyFont="1" applyFill="1" applyBorder="1" applyAlignment="1">
      <alignment horizontal="left" vertical="center" wrapText="1"/>
    </xf>
    <xf numFmtId="0" fontId="0" fillId="2" borderId="16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left" wrapText="1"/>
    </xf>
    <xf numFmtId="0" fontId="2" fillId="2" borderId="9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 wrapText="1"/>
    </xf>
  </cellXfs>
  <cellStyles count="6">
    <cellStyle name="Comma" xfId="4" builtinId="3"/>
    <cellStyle name="Hyperlink" xfId="5" builtinId="8"/>
    <cellStyle name="Normal" xfId="0" builtinId="0"/>
    <cellStyle name="Normal 2" xfId="2" xr:uid="{A65A3AA0-70C9-4894-A152-00C1AC0BDA89}"/>
    <cellStyle name="Percent" xfId="1" builtinId="5"/>
    <cellStyle name="Percent 2" xfId="3" xr:uid="{965E7EB8-D20C-4BBB-99D7-7909829B86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 tourism</a:t>
            </a:r>
            <a:r>
              <a:rPr lang="en-US" baseline="0"/>
              <a:t> activities spend their income at the two parks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Tourism!$B$1</c:f>
              <c:strCache>
                <c:ptCount val="1"/>
                <c:pt idx="0">
                  <c:v>Ranomafana (avg. 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Tourism!$A$2:$A$18</c15:sqref>
                  </c15:fullRef>
                </c:ext>
              </c:extLst>
              <c:f>(Tourism!$A$3:$A$14,Tourism!$A$16:$A$18)</c:f>
              <c:strCache>
                <c:ptCount val="15"/>
                <c:pt idx="0">
                  <c:v>    Salaries and wages for male unskilled workers</c:v>
                </c:pt>
                <c:pt idx="1">
                  <c:v>    Salaries and wages for male skilled workers (machine operators, supervisors, receptionists, accountants, etc.)</c:v>
                </c:pt>
                <c:pt idx="2">
                  <c:v>    Salaries and wages for female unskilled workers</c:v>
                </c:pt>
                <c:pt idx="3">
                  <c:v>    Salaries and wages for female skilled workers (machine operators, supervisors, receptionists, accountants, etc.)</c:v>
                </c:pt>
                <c:pt idx="4">
                  <c:v>    Crop purchases from local farmers or animal products from local ranchers</c:v>
                </c:pt>
                <c:pt idx="5">
                  <c:v>    Purchases from tourism activities</c:v>
                </c:pt>
                <c:pt idx="6">
                  <c:v>    Local fish</c:v>
                </c:pt>
                <c:pt idx="7">
                  <c:v>    Services (machine maintenance, construction, repairs) from local providers</c:v>
                </c:pt>
                <c:pt idx="8">
                  <c:v>    Purchases from local stores and other businesses</c:v>
                </c:pt>
                <c:pt idx="9">
                  <c:v>    Purchases outside the local economy, like merchandise (for stores) or supplies</c:v>
                </c:pt>
                <c:pt idx="10">
                  <c:v>     Local nonfarm tax/meal tax/lodge tax rate (%)</c:v>
                </c:pt>
                <c:pt idx="11">
                  <c:v>     Non-local nonfarm tax/meal tax/lodge tax rate (%)</c:v>
                </c:pt>
                <c:pt idx="12">
                  <c:v>    Share of businesses locally owned</c:v>
                </c:pt>
                <c:pt idx="13">
                  <c:v>    Share of wages paid to local workers</c:v>
                </c:pt>
                <c:pt idx="14">
                  <c:v>    Average profit margin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Tourism!$B$2:$B$18</c15:sqref>
                  </c15:fullRef>
                </c:ext>
              </c:extLst>
              <c:f>(Tourism!$B$3:$B$14,Tourism!$B$16:$B$18)</c:f>
              <c:numCache>
                <c:formatCode>0%</c:formatCode>
                <c:ptCount val="15"/>
                <c:pt idx="0">
                  <c:v>0.11</c:v>
                </c:pt>
                <c:pt idx="1">
                  <c:v>0.10333333333333333</c:v>
                </c:pt>
                <c:pt idx="2">
                  <c:v>0.01</c:v>
                </c:pt>
                <c:pt idx="3">
                  <c:v>1.5333333333333334E-2</c:v>
                </c:pt>
                <c:pt idx="4">
                  <c:v>6.6666666666666662E-3</c:v>
                </c:pt>
                <c:pt idx="5">
                  <c:v>0</c:v>
                </c:pt>
                <c:pt idx="6">
                  <c:v>0</c:v>
                </c:pt>
                <c:pt idx="7">
                  <c:v>0.128</c:v>
                </c:pt>
                <c:pt idx="8">
                  <c:v>0.15733333333333333</c:v>
                </c:pt>
                <c:pt idx="9">
                  <c:v>0.40933333333333333</c:v>
                </c:pt>
                <c:pt idx="10">
                  <c:v>2.2000000000000002E-2</c:v>
                </c:pt>
                <c:pt idx="11">
                  <c:v>3.7999999999999999E-2</c:v>
                </c:pt>
                <c:pt idx="12">
                  <c:v>0.9946666666666667</c:v>
                </c:pt>
                <c:pt idx="13">
                  <c:v>0.66666666666666674</c:v>
                </c:pt>
                <c:pt idx="14">
                  <c:v>0.35666666666666663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B-4795-B609-B941382AFC84}"/>
            </c:ext>
          </c:extLst>
        </c:ser>
        <c:ser>
          <c:idx val="3"/>
          <c:order val="1"/>
          <c:tx>
            <c:strRef>
              <c:f>Tourism!$E$1</c:f>
              <c:strCache>
                <c:ptCount val="1"/>
                <c:pt idx="0">
                  <c:v>Nosy Be (avg. 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Tourism!$A$2:$A$18</c15:sqref>
                  </c15:fullRef>
                </c:ext>
              </c:extLst>
              <c:f>(Tourism!$A$3:$A$14,Tourism!$A$16:$A$18)</c:f>
              <c:strCache>
                <c:ptCount val="15"/>
                <c:pt idx="0">
                  <c:v>    Salaries and wages for male unskilled workers</c:v>
                </c:pt>
                <c:pt idx="1">
                  <c:v>    Salaries and wages for male skilled workers (machine operators, supervisors, receptionists, accountants, etc.)</c:v>
                </c:pt>
                <c:pt idx="2">
                  <c:v>    Salaries and wages for female unskilled workers</c:v>
                </c:pt>
                <c:pt idx="3">
                  <c:v>    Salaries and wages for female skilled workers (machine operators, supervisors, receptionists, accountants, etc.)</c:v>
                </c:pt>
                <c:pt idx="4">
                  <c:v>    Crop purchases from local farmers or animal products from local ranchers</c:v>
                </c:pt>
                <c:pt idx="5">
                  <c:v>    Purchases from tourism activities</c:v>
                </c:pt>
                <c:pt idx="6">
                  <c:v>    Local fish</c:v>
                </c:pt>
                <c:pt idx="7">
                  <c:v>    Services (machine maintenance, construction, repairs) from local providers</c:v>
                </c:pt>
                <c:pt idx="8">
                  <c:v>    Purchases from local stores and other businesses</c:v>
                </c:pt>
                <c:pt idx="9">
                  <c:v>    Purchases outside the local economy, like merchandise (for stores) or supplies</c:v>
                </c:pt>
                <c:pt idx="10">
                  <c:v>     Local nonfarm tax/meal tax/lodge tax rate (%)</c:v>
                </c:pt>
                <c:pt idx="11">
                  <c:v>     Non-local nonfarm tax/meal tax/lodge tax rate (%)</c:v>
                </c:pt>
                <c:pt idx="12">
                  <c:v>    Share of businesses locally owned</c:v>
                </c:pt>
                <c:pt idx="13">
                  <c:v>    Share of wages paid to local workers</c:v>
                </c:pt>
                <c:pt idx="14">
                  <c:v>    Average profit margin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Tourism!$E$2:$E$18</c15:sqref>
                  </c15:fullRef>
                </c:ext>
              </c:extLst>
              <c:f>(Tourism!$E$3:$E$14,Tourism!$E$16:$E$18)</c:f>
              <c:numCache>
                <c:formatCode>0%</c:formatCode>
                <c:ptCount val="15"/>
                <c:pt idx="0">
                  <c:v>4.3333333333333328E-2</c:v>
                </c:pt>
                <c:pt idx="1">
                  <c:v>6.1333333333333337E-2</c:v>
                </c:pt>
                <c:pt idx="2">
                  <c:v>5.0666666666666665E-2</c:v>
                </c:pt>
                <c:pt idx="3">
                  <c:v>1.5333333333333334E-2</c:v>
                </c:pt>
                <c:pt idx="4">
                  <c:v>5.3333333333333332E-3</c:v>
                </c:pt>
                <c:pt idx="5">
                  <c:v>0</c:v>
                </c:pt>
                <c:pt idx="6">
                  <c:v>5.3333333333333332E-3</c:v>
                </c:pt>
                <c:pt idx="7">
                  <c:v>0.28466666666666662</c:v>
                </c:pt>
                <c:pt idx="8">
                  <c:v>0.10733333333333332</c:v>
                </c:pt>
                <c:pt idx="9">
                  <c:v>0.36266666666666669</c:v>
                </c:pt>
                <c:pt idx="10">
                  <c:v>4.0666666666666663E-2</c:v>
                </c:pt>
                <c:pt idx="11">
                  <c:v>2.3333333333333334E-2</c:v>
                </c:pt>
                <c:pt idx="12">
                  <c:v>1</c:v>
                </c:pt>
                <c:pt idx="13">
                  <c:v>1</c:v>
                </c:pt>
                <c:pt idx="14">
                  <c:v>0.32083333333333336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DB-4795-B609-B941382AF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6085216"/>
        <c:axId val="1466086176"/>
      </c:barChart>
      <c:catAx>
        <c:axId val="146608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086176"/>
        <c:crosses val="autoZero"/>
        <c:auto val="1"/>
        <c:lblAlgn val="ctr"/>
        <c:lblOffset val="100"/>
        <c:noMultiLvlLbl val="0"/>
      </c:catAx>
      <c:valAx>
        <c:axId val="14660861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Spending shares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08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 tourist businesses spend their income, by park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Tourism!$B$20</c:f>
              <c:strCache>
                <c:ptCount val="1"/>
                <c:pt idx="0">
                  <c:v>QE Tourist Businesses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Tourism!$A$21:$A$28</c:f>
              <c:strCache>
                <c:ptCount val="8"/>
                <c:pt idx="0">
                  <c:v>Wages to local workers</c:v>
                </c:pt>
                <c:pt idx="1">
                  <c:v>Local profits</c:v>
                </c:pt>
                <c:pt idx="2">
                  <c:v>Purchases from local businesses</c:v>
                </c:pt>
                <c:pt idx="3">
                  <c:v>Wages to non-local workers</c:v>
                </c:pt>
                <c:pt idx="4">
                  <c:v>Non-local profits</c:v>
                </c:pt>
                <c:pt idx="5">
                  <c:v>Purchases outside local economy</c:v>
                </c:pt>
                <c:pt idx="6">
                  <c:v>Taxes to Uganda government</c:v>
                </c:pt>
                <c:pt idx="7">
                  <c:v>Total leakages</c:v>
                </c:pt>
              </c:strCache>
            </c:strRef>
          </c:cat>
          <c:val>
            <c:numRef>
              <c:f>Tourism!$B$21:$B$28</c:f>
              <c:numCache>
                <c:formatCode>0%</c:formatCode>
                <c:ptCount val="8"/>
                <c:pt idx="0">
                  <c:v>0.15911111111111112</c:v>
                </c:pt>
                <c:pt idx="1">
                  <c:v>0.35476444444444444</c:v>
                </c:pt>
                <c:pt idx="2">
                  <c:v>0.29199999999999998</c:v>
                </c:pt>
                <c:pt idx="3">
                  <c:v>7.9555555555555546E-2</c:v>
                </c:pt>
                <c:pt idx="4">
                  <c:v>1.9022222222221941E-3</c:v>
                </c:pt>
                <c:pt idx="5">
                  <c:v>0.40933333333333333</c:v>
                </c:pt>
                <c:pt idx="6">
                  <c:v>3.7999999999999999E-2</c:v>
                </c:pt>
                <c:pt idx="7">
                  <c:v>0.5287911111111111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23-4425-AEA4-69C4066228A5}"/>
            </c:ext>
          </c:extLst>
        </c:ser>
        <c:ser>
          <c:idx val="1"/>
          <c:order val="1"/>
          <c:tx>
            <c:strRef>
              <c:f>Tourism!$E$20</c:f>
              <c:strCache>
                <c:ptCount val="1"/>
                <c:pt idx="0">
                  <c:v>Bwindi Tourist Businesses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Tourism!$A$21:$A$28</c:f>
              <c:strCache>
                <c:ptCount val="8"/>
                <c:pt idx="0">
                  <c:v>Wages to local workers</c:v>
                </c:pt>
                <c:pt idx="1">
                  <c:v>Local profits</c:v>
                </c:pt>
                <c:pt idx="2">
                  <c:v>Purchases from local businesses</c:v>
                </c:pt>
                <c:pt idx="3">
                  <c:v>Wages to non-local workers</c:v>
                </c:pt>
                <c:pt idx="4">
                  <c:v>Non-local profits</c:v>
                </c:pt>
                <c:pt idx="5">
                  <c:v>Purchases outside local economy</c:v>
                </c:pt>
                <c:pt idx="6">
                  <c:v>Taxes to Uganda government</c:v>
                </c:pt>
                <c:pt idx="7">
                  <c:v>Total leakages</c:v>
                </c:pt>
              </c:strCache>
            </c:strRef>
          </c:cat>
          <c:val>
            <c:numRef>
              <c:f>Tourism!$E$21:$E$28</c:f>
              <c:numCache>
                <c:formatCode>0%</c:formatCode>
                <c:ptCount val="8"/>
                <c:pt idx="0">
                  <c:v>0.17066666666666666</c:v>
                </c:pt>
                <c:pt idx="1">
                  <c:v>0.32083333333333336</c:v>
                </c:pt>
                <c:pt idx="2">
                  <c:v>0.40266666666666662</c:v>
                </c:pt>
                <c:pt idx="3">
                  <c:v>0</c:v>
                </c:pt>
                <c:pt idx="4">
                  <c:v>0</c:v>
                </c:pt>
                <c:pt idx="5">
                  <c:v>0.36266666666666669</c:v>
                </c:pt>
                <c:pt idx="6">
                  <c:v>2.3333333333333334E-2</c:v>
                </c:pt>
                <c:pt idx="7">
                  <c:v>0.38600000000000001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23-4425-AEA4-69C406622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437359"/>
        <c:axId val="679054575"/>
      </c:barChart>
      <c:catAx>
        <c:axId val="44343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054575"/>
        <c:crosses val="autoZero"/>
        <c:auto val="1"/>
        <c:lblAlgn val="ctr"/>
        <c:lblOffset val="100"/>
        <c:noMultiLvlLbl val="0"/>
      </c:catAx>
      <c:valAx>
        <c:axId val="67905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43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How restaurants spend their income, by park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Tourism!$C$20</c:f>
              <c:strCache>
                <c:ptCount val="1"/>
                <c:pt idx="0">
                  <c:v>QE Restaurants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Tourism!$A$21:$A$28</c:f>
              <c:strCache>
                <c:ptCount val="8"/>
                <c:pt idx="0">
                  <c:v>Wages to local workers</c:v>
                </c:pt>
                <c:pt idx="1">
                  <c:v>Local profits</c:v>
                </c:pt>
                <c:pt idx="2">
                  <c:v>Purchases from local businesses</c:v>
                </c:pt>
                <c:pt idx="3">
                  <c:v>Wages to non-local workers</c:v>
                </c:pt>
                <c:pt idx="4">
                  <c:v>Non-local profits</c:v>
                </c:pt>
                <c:pt idx="5">
                  <c:v>Purchases outside local economy</c:v>
                </c:pt>
                <c:pt idx="6">
                  <c:v>Taxes to Uganda government</c:v>
                </c:pt>
                <c:pt idx="7">
                  <c:v>Total leakages</c:v>
                </c:pt>
              </c:strCache>
            </c:strRef>
          </c:cat>
          <c:val>
            <c:numRef>
              <c:f>Tourism!$C$21:$C$28</c:f>
              <c:numCache>
                <c:formatCode>0%</c:formatCode>
                <c:ptCount val="8"/>
                <c:pt idx="0">
                  <c:v>8.2400000000000015E-2</c:v>
                </c:pt>
                <c:pt idx="1">
                  <c:v>0.25</c:v>
                </c:pt>
                <c:pt idx="2">
                  <c:v>0.42799999999999999</c:v>
                </c:pt>
                <c:pt idx="3">
                  <c:v>2.0599999999999993E-2</c:v>
                </c:pt>
                <c:pt idx="4">
                  <c:v>0</c:v>
                </c:pt>
                <c:pt idx="5">
                  <c:v>0.39899999999999997</c:v>
                </c:pt>
                <c:pt idx="6">
                  <c:v>4.5999999999999999E-2</c:v>
                </c:pt>
                <c:pt idx="7">
                  <c:v>0.46559999999999996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F-426C-B9EE-7641ACD1B908}"/>
            </c:ext>
          </c:extLst>
        </c:ser>
        <c:ser>
          <c:idx val="1"/>
          <c:order val="1"/>
          <c:tx>
            <c:strRef>
              <c:f>Tourism!$F$20</c:f>
              <c:strCache>
                <c:ptCount val="1"/>
                <c:pt idx="0">
                  <c:v>Bwindi Restaurants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Tourism!$A$21:$A$28</c:f>
              <c:strCache>
                <c:ptCount val="8"/>
                <c:pt idx="0">
                  <c:v>Wages to local workers</c:v>
                </c:pt>
                <c:pt idx="1">
                  <c:v>Local profits</c:v>
                </c:pt>
                <c:pt idx="2">
                  <c:v>Purchases from local businesses</c:v>
                </c:pt>
                <c:pt idx="3">
                  <c:v>Wages to non-local workers</c:v>
                </c:pt>
                <c:pt idx="4">
                  <c:v>Non-local profits</c:v>
                </c:pt>
                <c:pt idx="5">
                  <c:v>Purchases outside local economy</c:v>
                </c:pt>
                <c:pt idx="6">
                  <c:v>Taxes to Uganda government</c:v>
                </c:pt>
                <c:pt idx="7">
                  <c:v>Total leakages</c:v>
                </c:pt>
              </c:strCache>
            </c:strRef>
          </c:cat>
          <c:val>
            <c:numRef>
              <c:f>Tourism!$F$21:$F$28</c:f>
              <c:numCache>
                <c:formatCode>0%</c:formatCode>
                <c:ptCount val="8"/>
                <c:pt idx="0">
                  <c:v>0.23199999999999998</c:v>
                </c:pt>
                <c:pt idx="1">
                  <c:v>0.218</c:v>
                </c:pt>
                <c:pt idx="2">
                  <c:v>0.5089999999999999</c:v>
                </c:pt>
                <c:pt idx="3">
                  <c:v>0</c:v>
                </c:pt>
                <c:pt idx="4">
                  <c:v>0</c:v>
                </c:pt>
                <c:pt idx="5">
                  <c:v>0.20400000000000001</c:v>
                </c:pt>
                <c:pt idx="6">
                  <c:v>1.6E-2</c:v>
                </c:pt>
                <c:pt idx="7">
                  <c:v>0.22000000000000003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3F-426C-B9EE-7641ACD1B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3531503"/>
        <c:axId val="679067967"/>
      </c:barChart>
      <c:catAx>
        <c:axId val="164353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067967"/>
        <c:crosses val="autoZero"/>
        <c:auto val="1"/>
        <c:lblAlgn val="ctr"/>
        <c:lblOffset val="100"/>
        <c:noMultiLvlLbl val="0"/>
      </c:catAx>
      <c:valAx>
        <c:axId val="67906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53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How tourist businesses spend their income, by park</a:t>
            </a:r>
          </a:p>
        </c:rich>
      </c:tx>
      <c:layout>
        <c:manualLayout>
          <c:xMode val="edge"/>
          <c:yMode val="edge"/>
          <c:x val="0.1355555555555555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Tourism!$D$20</c:f>
              <c:strCache>
                <c:ptCount val="1"/>
                <c:pt idx="0">
                  <c:v>QE Lodges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Tourism!$A$21:$A$28</c:f>
              <c:strCache>
                <c:ptCount val="8"/>
                <c:pt idx="0">
                  <c:v>Wages to local workers</c:v>
                </c:pt>
                <c:pt idx="1">
                  <c:v>Local profits</c:v>
                </c:pt>
                <c:pt idx="2">
                  <c:v>Purchases from local businesses</c:v>
                </c:pt>
                <c:pt idx="3">
                  <c:v>Wages to non-local workers</c:v>
                </c:pt>
                <c:pt idx="4">
                  <c:v>Non-local profits</c:v>
                </c:pt>
                <c:pt idx="5">
                  <c:v>Purchases outside local economy</c:v>
                </c:pt>
                <c:pt idx="6">
                  <c:v>Taxes to Uganda government</c:v>
                </c:pt>
                <c:pt idx="7">
                  <c:v>Total leakages</c:v>
                </c:pt>
              </c:strCache>
            </c:strRef>
          </c:cat>
          <c:val>
            <c:numRef>
              <c:f>Tourism!$D$21:$D$28</c:f>
              <c:numCache>
                <c:formatCode>0%</c:formatCode>
                <c:ptCount val="8"/>
                <c:pt idx="0">
                  <c:v>0.21342271842893532</c:v>
                </c:pt>
                <c:pt idx="1">
                  <c:v>0.15683294420648916</c:v>
                </c:pt>
                <c:pt idx="2">
                  <c:v>0.24397354497354495</c:v>
                </c:pt>
                <c:pt idx="3">
                  <c:v>4.9915905909689001E-2</c:v>
                </c:pt>
                <c:pt idx="4">
                  <c:v>8.1442188068643062E-2</c:v>
                </c:pt>
                <c:pt idx="5">
                  <c:v>0.37382010582010583</c:v>
                </c:pt>
                <c:pt idx="6">
                  <c:v>7.0052910052910061E-2</c:v>
                </c:pt>
                <c:pt idx="7">
                  <c:v>0.57523110985134795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D6-4D03-8FA4-6E99D3461A4F}"/>
            </c:ext>
          </c:extLst>
        </c:ser>
        <c:ser>
          <c:idx val="1"/>
          <c:order val="1"/>
          <c:tx>
            <c:strRef>
              <c:f>Tourism!$G$20</c:f>
              <c:strCache>
                <c:ptCount val="1"/>
                <c:pt idx="0">
                  <c:v>Bwindi Lodges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Tourism!$A$21:$A$28</c:f>
              <c:strCache>
                <c:ptCount val="8"/>
                <c:pt idx="0">
                  <c:v>Wages to local workers</c:v>
                </c:pt>
                <c:pt idx="1">
                  <c:v>Local profits</c:v>
                </c:pt>
                <c:pt idx="2">
                  <c:v>Purchases from local businesses</c:v>
                </c:pt>
                <c:pt idx="3">
                  <c:v>Wages to non-local workers</c:v>
                </c:pt>
                <c:pt idx="4">
                  <c:v>Non-local profits</c:v>
                </c:pt>
                <c:pt idx="5">
                  <c:v>Purchases outside local economy</c:v>
                </c:pt>
                <c:pt idx="6">
                  <c:v>Taxes to Uganda government</c:v>
                </c:pt>
                <c:pt idx="7">
                  <c:v>Total leakages</c:v>
                </c:pt>
              </c:strCache>
            </c:strRef>
          </c:cat>
          <c:val>
            <c:numRef>
              <c:f>Tourism!$G$21:$G$28</c:f>
              <c:numCache>
                <c:formatCode>0%</c:formatCode>
                <c:ptCount val="8"/>
                <c:pt idx="0">
                  <c:v>0.25852872112107061</c:v>
                </c:pt>
                <c:pt idx="1">
                  <c:v>0.17174542608256535</c:v>
                </c:pt>
                <c:pt idx="2">
                  <c:v>0.35213483146067415</c:v>
                </c:pt>
                <c:pt idx="3">
                  <c:v>5.943188991288928E-3</c:v>
                </c:pt>
                <c:pt idx="4">
                  <c:v>3.7872551445524566E-2</c:v>
                </c:pt>
                <c:pt idx="5">
                  <c:v>0.29584269662921353</c:v>
                </c:pt>
                <c:pt idx="6">
                  <c:v>2.114606741573034E-2</c:v>
                </c:pt>
                <c:pt idx="7">
                  <c:v>0.36080450448175738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D6-4D03-8FA4-6E99D3461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962767"/>
        <c:axId val="679092271"/>
      </c:barChart>
      <c:catAx>
        <c:axId val="45096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092271"/>
        <c:crosses val="autoZero"/>
        <c:auto val="1"/>
        <c:lblAlgn val="ctr"/>
        <c:lblOffset val="100"/>
        <c:noMultiLvlLbl val="0"/>
      </c:catAx>
      <c:valAx>
        <c:axId val="67909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96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How tourist businesses spend their income, by park</a:t>
            </a:r>
          </a:p>
        </c:rich>
      </c:tx>
      <c:layout>
        <c:manualLayout>
          <c:xMode val="edge"/>
          <c:yMode val="edge"/>
          <c:x val="0.1355555555555555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'Non-tourism'!$D$20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'Non-tourism'!$A$21:$A$28</c:f>
              <c:numCache>
                <c:formatCode>General</c:formatCode>
                <c:ptCount val="8"/>
              </c:numCache>
            </c:numRef>
          </c:cat>
          <c:val>
            <c:numRef>
              <c:f>'Non-tourism'!$D$21:$D$28</c:f>
              <c:numCache>
                <c:formatCode>0%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3CBD-4109-A80F-F4C3F782983B}"/>
            </c:ext>
          </c:extLst>
        </c:ser>
        <c:ser>
          <c:idx val="1"/>
          <c:order val="1"/>
          <c:tx>
            <c:strRef>
              <c:f>'Non-tourism'!$G$20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'Non-tourism'!$A$21:$A$28</c:f>
              <c:numCache>
                <c:formatCode>General</c:formatCode>
                <c:ptCount val="8"/>
              </c:numCache>
            </c:numRef>
          </c:cat>
          <c:val>
            <c:numRef>
              <c:f>'Non-tourism'!$G$21:$G$28</c:f>
              <c:numCache>
                <c:formatCode>0%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3CBD-4109-A80F-F4C3F7829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962767"/>
        <c:axId val="679092271"/>
      </c:barChart>
      <c:catAx>
        <c:axId val="45096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092271"/>
        <c:crosses val="autoZero"/>
        <c:auto val="1"/>
        <c:lblAlgn val="ctr"/>
        <c:lblOffset val="100"/>
        <c:noMultiLvlLbl val="0"/>
      </c:catAx>
      <c:valAx>
        <c:axId val="67909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96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Tourism - Restaurants - Hotels/Lodges (avg. 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'Non-tourism'!$B$1</c:f>
              <c:strCache>
                <c:ptCount val="1"/>
                <c:pt idx="0">
                  <c:v>Ranomafana (avg. 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'Non-tourism'!$A$2:$A$14</c:f>
              <c:strCache>
                <c:ptCount val="13"/>
                <c:pt idx="0">
                  <c:v>About what % of monthly spending goes to each of the following:</c:v>
                </c:pt>
                <c:pt idx="1">
                  <c:v>    Salaries and wages for male unskilled workers</c:v>
                </c:pt>
                <c:pt idx="2">
                  <c:v>    Salaries and wages for male skilled workers (machine operators, supervisors, receptionists, accountants, etc.)</c:v>
                </c:pt>
                <c:pt idx="3">
                  <c:v>    Salaries and wages for female unskilled workers</c:v>
                </c:pt>
                <c:pt idx="4">
                  <c:v>    Salaries and wages for female skilled workers (machine operators, supervisors, receptionists, accountants, etc.)</c:v>
                </c:pt>
                <c:pt idx="5">
                  <c:v>    Crop purchases from local farmers, animal products from local ranchers, or ag inputs to farmers/herders</c:v>
                </c:pt>
                <c:pt idx="6">
                  <c:v>    Purchases from tourism activities</c:v>
                </c:pt>
                <c:pt idx="7">
                  <c:v>    Local fish</c:v>
                </c:pt>
                <c:pt idx="8">
                  <c:v>    Services (machine maintenance, construction, repairs) from local providers</c:v>
                </c:pt>
                <c:pt idx="9">
                  <c:v>    Purchases from local stores and other businesses</c:v>
                </c:pt>
                <c:pt idx="10">
                  <c:v>    Purchases outside the local economy, like merchandise (for stores) or supplies</c:v>
                </c:pt>
                <c:pt idx="11">
                  <c:v>     Local farm tax/fishing tax/business tax rate (%)</c:v>
                </c:pt>
                <c:pt idx="12">
                  <c:v>     Non-local farm tax/fishing tax/business tax rate (%)</c:v>
                </c:pt>
              </c:strCache>
            </c:strRef>
          </c:cat>
          <c:val>
            <c:numRef>
              <c:f>'Non-tourism'!$B$2:$B$14</c:f>
              <c:numCache>
                <c:formatCode>0%</c:formatCode>
                <c:ptCount val="13"/>
                <c:pt idx="0" formatCode="General">
                  <c:v>0</c:v>
                </c:pt>
                <c:pt idx="1">
                  <c:v>0.245</c:v>
                </c:pt>
                <c:pt idx="2">
                  <c:v>0</c:v>
                </c:pt>
                <c:pt idx="3">
                  <c:v>5.2999999999999999E-2</c:v>
                </c:pt>
                <c:pt idx="4">
                  <c:v>0</c:v>
                </c:pt>
                <c:pt idx="5">
                  <c:v>0.05</c:v>
                </c:pt>
                <c:pt idx="6">
                  <c:v>0</c:v>
                </c:pt>
                <c:pt idx="7">
                  <c:v>0</c:v>
                </c:pt>
                <c:pt idx="8">
                  <c:v>1.8000000000000002E-2</c:v>
                </c:pt>
                <c:pt idx="9">
                  <c:v>0.311</c:v>
                </c:pt>
                <c:pt idx="10">
                  <c:v>0.29300000000000004</c:v>
                </c:pt>
                <c:pt idx="11">
                  <c:v>0.03</c:v>
                </c:pt>
                <c:pt idx="12">
                  <c:v>3.7999999999999999E-2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53-4E93-81E7-87436B23DAE4}"/>
            </c:ext>
          </c:extLst>
        </c:ser>
        <c:ser>
          <c:idx val="2"/>
          <c:order val="3"/>
          <c:tx>
            <c:strRef>
              <c:f>'Non-tourism'!$E$1</c:f>
              <c:strCache>
                <c:ptCount val="1"/>
                <c:pt idx="0">
                  <c:v>Nosy Be (avg. 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'Non-tourism'!$A$2:$A$14</c:f>
              <c:strCache>
                <c:ptCount val="13"/>
                <c:pt idx="0">
                  <c:v>About what % of monthly spending goes to each of the following:</c:v>
                </c:pt>
                <c:pt idx="1">
                  <c:v>    Salaries and wages for male unskilled workers</c:v>
                </c:pt>
                <c:pt idx="2">
                  <c:v>    Salaries and wages for male skilled workers (machine operators, supervisors, receptionists, accountants, etc.)</c:v>
                </c:pt>
                <c:pt idx="3">
                  <c:v>    Salaries and wages for female unskilled workers</c:v>
                </c:pt>
                <c:pt idx="4">
                  <c:v>    Salaries and wages for female skilled workers (machine operators, supervisors, receptionists, accountants, etc.)</c:v>
                </c:pt>
                <c:pt idx="5">
                  <c:v>    Crop purchases from local farmers, animal products from local ranchers, or ag inputs to farmers/herders</c:v>
                </c:pt>
                <c:pt idx="6">
                  <c:v>    Purchases from tourism activities</c:v>
                </c:pt>
                <c:pt idx="7">
                  <c:v>    Local fish</c:v>
                </c:pt>
                <c:pt idx="8">
                  <c:v>    Services (machine maintenance, construction, repairs) from local providers</c:v>
                </c:pt>
                <c:pt idx="9">
                  <c:v>    Purchases from local stores and other businesses</c:v>
                </c:pt>
                <c:pt idx="10">
                  <c:v>    Purchases outside the local economy, like merchandise (for stores) or supplies</c:v>
                </c:pt>
                <c:pt idx="11">
                  <c:v>     Local farm tax/fishing tax/business tax rate (%)</c:v>
                </c:pt>
                <c:pt idx="12">
                  <c:v>     Non-local farm tax/fishing tax/business tax rate (%)</c:v>
                </c:pt>
              </c:strCache>
            </c:strRef>
          </c:cat>
          <c:val>
            <c:numRef>
              <c:f>'Non-tourism'!$E$2:$E$14</c:f>
              <c:numCache>
                <c:formatCode>0%</c:formatCode>
                <c:ptCount val="13"/>
                <c:pt idx="0" formatCode="General">
                  <c:v>0</c:v>
                </c:pt>
                <c:pt idx="1">
                  <c:v>0.21199999999999999</c:v>
                </c:pt>
                <c:pt idx="2">
                  <c:v>8.0000000000000002E-3</c:v>
                </c:pt>
                <c:pt idx="3">
                  <c:v>2.2000000000000002E-2</c:v>
                </c:pt>
                <c:pt idx="4">
                  <c:v>1E-3</c:v>
                </c:pt>
                <c:pt idx="5">
                  <c:v>0.10100000000000001</c:v>
                </c:pt>
                <c:pt idx="6">
                  <c:v>0</c:v>
                </c:pt>
                <c:pt idx="7">
                  <c:v>0</c:v>
                </c:pt>
                <c:pt idx="8">
                  <c:v>0.20499999999999999</c:v>
                </c:pt>
                <c:pt idx="9">
                  <c:v>0.33600000000000002</c:v>
                </c:pt>
                <c:pt idx="10">
                  <c:v>8.4000000000000005E-2</c:v>
                </c:pt>
                <c:pt idx="11">
                  <c:v>2.4E-2</c:v>
                </c:pt>
                <c:pt idx="12">
                  <c:v>6.9999999999999993E-3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53-4E93-81E7-87436B23D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6085216"/>
        <c:axId val="1466086176"/>
        <c:extLst>
          <c:ext xmlns:c15="http://schemas.microsoft.com/office/drawing/2012/chart" uri="{02D57815-91ED-43cb-92C2-25804820EDAC}">
            <c15:filteredBarSeries>
              <c15:ser>
                <c:idx val="3"/>
                <c:order val="1"/>
                <c:tx>
                  <c:strRef>
                    <c:extLst>
                      <c:ext uri="{02D57815-91ED-43cb-92C2-25804820EDAC}">
                        <c15:formulaRef>
                          <c15:sqref>'Non-tourism'!$C$1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'Non-tourism'!$A$2:$A$14</c15:sqref>
                        </c15:formulaRef>
                      </c:ext>
                    </c:extLst>
                    <c:strCache>
                      <c:ptCount val="13"/>
                      <c:pt idx="0">
                        <c:v>About what % of monthly spending goes to each of the following:</c:v>
                      </c:pt>
                      <c:pt idx="1">
                        <c:v>    Salaries and wages for male unskilled workers</c:v>
                      </c:pt>
                      <c:pt idx="2">
                        <c:v>    Salaries and wages for male skilled workers (machine operators, supervisors, receptionists, accountants, etc.)</c:v>
                      </c:pt>
                      <c:pt idx="3">
                        <c:v>    Salaries and wages for female unskilled workers</c:v>
                      </c:pt>
                      <c:pt idx="4">
                        <c:v>    Salaries and wages for female skilled workers (machine operators, supervisors, receptionists, accountants, etc.)</c:v>
                      </c:pt>
                      <c:pt idx="5">
                        <c:v>    Crop purchases from local farmers, animal products from local ranchers, or ag inputs to farmers/herders</c:v>
                      </c:pt>
                      <c:pt idx="6">
                        <c:v>    Purchases from tourism activities</c:v>
                      </c:pt>
                      <c:pt idx="7">
                        <c:v>    Local fish</c:v>
                      </c:pt>
                      <c:pt idx="8">
                        <c:v>    Services (machine maintenance, construction, repairs) from local providers</c:v>
                      </c:pt>
                      <c:pt idx="9">
                        <c:v>    Purchases from local stores and other businesses</c:v>
                      </c:pt>
                      <c:pt idx="10">
                        <c:v>    Purchases outside the local economy, like merchandise (for stores) or supplies</c:v>
                      </c:pt>
                      <c:pt idx="11">
                        <c:v>     Local farm tax/fishing tax/business tax rate (%)</c:v>
                      </c:pt>
                      <c:pt idx="12">
                        <c:v>     Non-local farm tax/fishing tax/business tax rate (%)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'Non-tourism'!$C$2:$C$14</c15:sqref>
                        </c15:formulaRef>
                      </c:ext>
                    </c:extLst>
                    <c:numCache>
                      <c:formatCode>0%</c:formatCode>
                      <c:ptCount val="13"/>
                      <c:pt idx="0" formatCode="General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753-4E93-81E7-87436B23DAE4}"/>
                  </c:ext>
                </c:extLst>
              </c15:ser>
            </c15:filteredBarSeries>
            <c15:filteredBar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'Non-tourism'!$D$1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'Non-tourism'!$A$2:$A$14</c15:sqref>
                        </c15:formulaRef>
                      </c:ext>
                    </c:extLst>
                    <c:strCache>
                      <c:ptCount val="13"/>
                      <c:pt idx="0">
                        <c:v>About what % of monthly spending goes to each of the following:</c:v>
                      </c:pt>
                      <c:pt idx="1">
                        <c:v>    Salaries and wages for male unskilled workers</c:v>
                      </c:pt>
                      <c:pt idx="2">
                        <c:v>    Salaries and wages for male skilled workers (machine operators, supervisors, receptionists, accountants, etc.)</c:v>
                      </c:pt>
                      <c:pt idx="3">
                        <c:v>    Salaries and wages for female unskilled workers</c:v>
                      </c:pt>
                      <c:pt idx="4">
                        <c:v>    Salaries and wages for female skilled workers (machine operators, supervisors, receptionists, accountants, etc.)</c:v>
                      </c:pt>
                      <c:pt idx="5">
                        <c:v>    Crop purchases from local farmers, animal products from local ranchers, or ag inputs to farmers/herders</c:v>
                      </c:pt>
                      <c:pt idx="6">
                        <c:v>    Purchases from tourism activities</c:v>
                      </c:pt>
                      <c:pt idx="7">
                        <c:v>    Local fish</c:v>
                      </c:pt>
                      <c:pt idx="8">
                        <c:v>    Services (machine maintenance, construction, repairs) from local providers</c:v>
                      </c:pt>
                      <c:pt idx="9">
                        <c:v>    Purchases from local stores and other businesses</c:v>
                      </c:pt>
                      <c:pt idx="10">
                        <c:v>    Purchases outside the local economy, like merchandise (for stores) or supplies</c:v>
                      </c:pt>
                      <c:pt idx="11">
                        <c:v>     Local farm tax/fishing tax/business tax rate (%)</c:v>
                      </c:pt>
                      <c:pt idx="12">
                        <c:v>     Non-local farm tax/fishing tax/business tax rate (%)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'Non-tourism'!$D$2:$D$14</c15:sqref>
                        </c15:formulaRef>
                      </c:ext>
                    </c:extLst>
                    <c:numCache>
                      <c:formatCode>0%</c:formatCode>
                      <c:ptCount val="13"/>
                      <c:pt idx="0" formatCode="General">
                        <c:v>0</c:v>
                      </c:pt>
                      <c:pt idx="1">
                        <c:v>0.13600000000000001</c:v>
                      </c:pt>
                      <c:pt idx="2">
                        <c:v>0</c:v>
                      </c:pt>
                      <c:pt idx="3">
                        <c:v>8.0000000000000002E-3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3.0000000000000006E-2</c:v>
                      </c:pt>
                      <c:pt idx="9">
                        <c:v>7.400000000000001E-2</c:v>
                      </c:pt>
                      <c:pt idx="10">
                        <c:v>0.67933333333333334</c:v>
                      </c:pt>
                      <c:pt idx="11">
                        <c:v>2.7999999999999997E-2</c:v>
                      </c:pt>
                      <c:pt idx="12">
                        <c:v>4.4666666666666667E-2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753-4E93-81E7-87436B23DAE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'Non-tourism'!$F$1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'Non-tourism'!$A$2:$A$14</c15:sqref>
                        </c15:formulaRef>
                      </c:ext>
                    </c:extLst>
                    <c:strCache>
                      <c:ptCount val="13"/>
                      <c:pt idx="0">
                        <c:v>About what % of monthly spending goes to each of the following:</c:v>
                      </c:pt>
                      <c:pt idx="1">
                        <c:v>    Salaries and wages for male unskilled workers</c:v>
                      </c:pt>
                      <c:pt idx="2">
                        <c:v>    Salaries and wages for male skilled workers (machine operators, supervisors, receptionists, accountants, etc.)</c:v>
                      </c:pt>
                      <c:pt idx="3">
                        <c:v>    Salaries and wages for female unskilled workers</c:v>
                      </c:pt>
                      <c:pt idx="4">
                        <c:v>    Salaries and wages for female skilled workers (machine operators, supervisors, receptionists, accountants, etc.)</c:v>
                      </c:pt>
                      <c:pt idx="5">
                        <c:v>    Crop purchases from local farmers, animal products from local ranchers, or ag inputs to farmers/herders</c:v>
                      </c:pt>
                      <c:pt idx="6">
                        <c:v>    Purchases from tourism activities</c:v>
                      </c:pt>
                      <c:pt idx="7">
                        <c:v>    Local fish</c:v>
                      </c:pt>
                      <c:pt idx="8">
                        <c:v>    Services (machine maintenance, construction, repairs) from local providers</c:v>
                      </c:pt>
                      <c:pt idx="9">
                        <c:v>    Purchases from local stores and other businesses</c:v>
                      </c:pt>
                      <c:pt idx="10">
                        <c:v>    Purchases outside the local economy, like merchandise (for stores) or supplies</c:v>
                      </c:pt>
                      <c:pt idx="11">
                        <c:v>     Local farm tax/fishing tax/business tax rate (%)</c:v>
                      </c:pt>
                      <c:pt idx="12">
                        <c:v>     Non-local farm tax/fishing tax/business tax rate (%)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'Non-tourism'!$F$2:$F$14</c15:sqref>
                        </c15:formulaRef>
                      </c:ext>
                    </c:extLst>
                    <c:numCache>
                      <c:formatCode>0%</c:formatCode>
                      <c:ptCount val="13"/>
                      <c:pt idx="0" formatCode="General">
                        <c:v>0</c:v>
                      </c:pt>
                      <c:pt idx="1">
                        <c:v>0.33</c:v>
                      </c:pt>
                      <c:pt idx="2">
                        <c:v>2.7999999999999997E-2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1.7000000000000001E-2</c:v>
                      </c:pt>
                      <c:pt idx="6">
                        <c:v>0</c:v>
                      </c:pt>
                      <c:pt idx="7">
                        <c:v>0.14800000000000002</c:v>
                      </c:pt>
                      <c:pt idx="8">
                        <c:v>0.20699999999999999</c:v>
                      </c:pt>
                      <c:pt idx="9">
                        <c:v>0.21600000000000003</c:v>
                      </c:pt>
                      <c:pt idx="10">
                        <c:v>4.1999999999999996E-2</c:v>
                      </c:pt>
                      <c:pt idx="11">
                        <c:v>1.2E-2</c:v>
                      </c:pt>
                      <c:pt idx="1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753-4E93-81E7-87436B23DAE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'Non-tourism'!$G$1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'Non-tourism'!$A$2:$A$14</c15:sqref>
                        </c15:formulaRef>
                      </c:ext>
                    </c:extLst>
                    <c:strCache>
                      <c:ptCount val="13"/>
                      <c:pt idx="0">
                        <c:v>About what % of monthly spending goes to each of the following:</c:v>
                      </c:pt>
                      <c:pt idx="1">
                        <c:v>    Salaries and wages for male unskilled workers</c:v>
                      </c:pt>
                      <c:pt idx="2">
                        <c:v>    Salaries and wages for male skilled workers (machine operators, supervisors, receptionists, accountants, etc.)</c:v>
                      </c:pt>
                      <c:pt idx="3">
                        <c:v>    Salaries and wages for female unskilled workers</c:v>
                      </c:pt>
                      <c:pt idx="4">
                        <c:v>    Salaries and wages for female skilled workers (machine operators, supervisors, receptionists, accountants, etc.)</c:v>
                      </c:pt>
                      <c:pt idx="5">
                        <c:v>    Crop purchases from local farmers, animal products from local ranchers, or ag inputs to farmers/herders</c:v>
                      </c:pt>
                      <c:pt idx="6">
                        <c:v>    Purchases from tourism activities</c:v>
                      </c:pt>
                      <c:pt idx="7">
                        <c:v>    Local fish</c:v>
                      </c:pt>
                      <c:pt idx="8">
                        <c:v>    Services (machine maintenance, construction, repairs) from local providers</c:v>
                      </c:pt>
                      <c:pt idx="9">
                        <c:v>    Purchases from local stores and other businesses</c:v>
                      </c:pt>
                      <c:pt idx="10">
                        <c:v>    Purchases outside the local economy, like merchandise (for stores) or supplies</c:v>
                      </c:pt>
                      <c:pt idx="11">
                        <c:v>     Local farm tax/fishing tax/business tax rate (%)</c:v>
                      </c:pt>
                      <c:pt idx="12">
                        <c:v>     Non-local farm tax/fishing tax/business tax rate (%)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'Non-tourism'!$G$2:$G$14</c15:sqref>
                        </c15:formulaRef>
                      </c:ext>
                    </c:extLst>
                    <c:numCache>
                      <c:formatCode>0%</c:formatCode>
                      <c:ptCount val="13"/>
                      <c:pt idx="0" formatCode="General">
                        <c:v>0</c:v>
                      </c:pt>
                      <c:pt idx="1">
                        <c:v>0.12533333333333332</c:v>
                      </c:pt>
                      <c:pt idx="2">
                        <c:v>5.333333333333333E-2</c:v>
                      </c:pt>
                      <c:pt idx="3">
                        <c:v>2.4E-2</c:v>
                      </c:pt>
                      <c:pt idx="4">
                        <c:v>0.14800000000000002</c:v>
                      </c:pt>
                      <c:pt idx="5">
                        <c:v>3.0666666666666668E-2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0.10333333333333333</c:v>
                      </c:pt>
                      <c:pt idx="9">
                        <c:v>0.16600000000000001</c:v>
                      </c:pt>
                      <c:pt idx="10">
                        <c:v>0.28400000000000003</c:v>
                      </c:pt>
                      <c:pt idx="11">
                        <c:v>3.0666666666666668E-2</c:v>
                      </c:pt>
                      <c:pt idx="12">
                        <c:v>3.4666666666666665E-2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753-4E93-81E7-87436B23DAE4}"/>
                  </c:ext>
                </c:extLst>
              </c15:ser>
            </c15:filteredBarSeries>
          </c:ext>
        </c:extLst>
      </c:barChart>
      <c:catAx>
        <c:axId val="146608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086176"/>
        <c:crosses val="autoZero"/>
        <c:auto val="1"/>
        <c:lblAlgn val="ctr"/>
        <c:lblOffset val="100"/>
        <c:noMultiLvlLbl val="0"/>
      </c:catAx>
      <c:valAx>
        <c:axId val="14660861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08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696513</xdr:colOff>
      <xdr:row>0</xdr:row>
      <xdr:rowOff>15876</xdr:rowOff>
    </xdr:from>
    <xdr:to>
      <xdr:col>16</xdr:col>
      <xdr:colOff>35719</xdr:colOff>
      <xdr:row>14</xdr:row>
      <xdr:rowOff>107157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230FCC-91C6-4C67-B4F3-6953A454CD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65484</xdr:colOff>
      <xdr:row>14</xdr:row>
      <xdr:rowOff>122634</xdr:rowOff>
    </xdr:from>
    <xdr:to>
      <xdr:col>11</xdr:col>
      <xdr:colOff>605234</xdr:colOff>
      <xdr:row>27</xdr:row>
      <xdr:rowOff>202407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CFE207-CC17-9164-E3FD-D33C5A3BD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73422</xdr:colOff>
      <xdr:row>28</xdr:row>
      <xdr:rowOff>7540</xdr:rowOff>
    </xdr:from>
    <xdr:to>
      <xdr:col>11</xdr:col>
      <xdr:colOff>613172</xdr:colOff>
      <xdr:row>41</xdr:row>
      <xdr:rowOff>16271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E37B9B-3952-45EA-ACCF-A0DCCC057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73422</xdr:colOff>
      <xdr:row>41</xdr:row>
      <xdr:rowOff>19446</xdr:rowOff>
    </xdr:from>
    <xdr:to>
      <xdr:col>11</xdr:col>
      <xdr:colOff>613172</xdr:colOff>
      <xdr:row>50</xdr:row>
      <xdr:rowOff>266302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47A35A-9B46-C925-BDFC-32C89DEC0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73422</xdr:colOff>
      <xdr:row>41</xdr:row>
      <xdr:rowOff>19446</xdr:rowOff>
    </xdr:from>
    <xdr:to>
      <xdr:col>11</xdr:col>
      <xdr:colOff>613172</xdr:colOff>
      <xdr:row>50</xdr:row>
      <xdr:rowOff>266302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04608F-21DE-40F2-9B0A-40D1F8795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111125</xdr:colOff>
      <xdr:row>0</xdr:row>
      <xdr:rowOff>269875</xdr:rowOff>
    </xdr:from>
    <xdr:to>
      <xdr:col>16</xdr:col>
      <xdr:colOff>305594</xdr:colOff>
      <xdr:row>9</xdr:row>
      <xdr:rowOff>162717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C66881-B39C-43A3-8B93-7897A51DC6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25F29-B6ED-493F-B921-53CAFF894003}">
  <dimension ref="A1:O27"/>
  <sheetViews>
    <sheetView tabSelected="1" topLeftCell="A4" workbookViewId="0">
      <selection activeCell="C4" sqref="C4"/>
    </sheetView>
  </sheetViews>
  <sheetFormatPr defaultRowHeight="14.75" x14ac:dyDescent="0.75"/>
  <cols>
    <col min="1" max="1" width="15.76953125" customWidth="1"/>
    <col min="2" max="2" width="36.86328125" style="22" customWidth="1"/>
    <col min="3" max="3" width="13.90625" customWidth="1"/>
    <col min="4" max="4" width="15.04296875" customWidth="1"/>
    <col min="6" max="6" width="11.7265625" bestFit="1" customWidth="1"/>
    <col min="8" max="9" width="10.6796875" bestFit="1" customWidth="1"/>
  </cols>
  <sheetData>
    <row r="1" spans="1:15" ht="23.45" customHeight="1" thickBot="1" x14ac:dyDescent="0.9">
      <c r="A1" s="206" t="s">
        <v>75</v>
      </c>
      <c r="B1" s="207"/>
      <c r="C1" s="24" t="s">
        <v>176</v>
      </c>
      <c r="D1" s="25" t="s">
        <v>177</v>
      </c>
    </row>
    <row r="2" spans="1:15" ht="47.25" customHeight="1" thickBot="1" x14ac:dyDescent="0.9">
      <c r="A2" s="133" t="s">
        <v>77</v>
      </c>
      <c r="B2" s="26" t="s">
        <v>179</v>
      </c>
      <c r="C2" s="93">
        <v>15200</v>
      </c>
      <c r="D2" s="29">
        <v>31000</v>
      </c>
    </row>
    <row r="3" spans="1:15" ht="15.75" customHeight="1" x14ac:dyDescent="0.75">
      <c r="A3" s="210" t="s">
        <v>76</v>
      </c>
      <c r="B3" s="139" t="s">
        <v>204</v>
      </c>
      <c r="C3" s="195">
        <v>0.79</v>
      </c>
      <c r="D3" s="196">
        <v>0.6</v>
      </c>
    </row>
    <row r="4" spans="1:15" ht="15.75" x14ac:dyDescent="0.75">
      <c r="A4" s="211"/>
      <c r="B4" s="139" t="s">
        <v>63</v>
      </c>
      <c r="C4" s="27">
        <v>2.2446808510638299</v>
      </c>
      <c r="D4" s="23">
        <v>26.106380000000001</v>
      </c>
    </row>
    <row r="5" spans="1:15" ht="15.75" x14ac:dyDescent="0.75">
      <c r="A5" s="211"/>
      <c r="B5" s="139" t="s">
        <v>64</v>
      </c>
      <c r="C5" s="27">
        <v>1.91489361702128</v>
      </c>
      <c r="D5" s="23">
        <v>25.106380000000001</v>
      </c>
      <c r="E5" s="134"/>
      <c r="F5" s="134"/>
    </row>
    <row r="6" spans="1:15" ht="63" thickBot="1" x14ac:dyDescent="0.9">
      <c r="A6" s="211"/>
      <c r="B6" s="140" t="s">
        <v>79</v>
      </c>
      <c r="C6" s="127">
        <v>64.435344105159103</v>
      </c>
      <c r="D6" s="128">
        <v>112.0886941</v>
      </c>
    </row>
    <row r="7" spans="1:15" ht="31.4" customHeight="1" x14ac:dyDescent="0.75">
      <c r="A7" s="211"/>
      <c r="D7" s="28"/>
    </row>
    <row r="8" spans="1:15" ht="16.5" thickBot="1" x14ac:dyDescent="0.9">
      <c r="A8" s="211"/>
      <c r="B8" s="208" t="s">
        <v>78</v>
      </c>
      <c r="C8" s="208"/>
      <c r="D8" s="209"/>
    </row>
    <row r="9" spans="1:15" ht="15.75" x14ac:dyDescent="0.75">
      <c r="A9" s="211"/>
      <c r="B9" s="141" t="s">
        <v>74</v>
      </c>
      <c r="C9" s="24" t="s">
        <v>176</v>
      </c>
      <c r="D9" s="25" t="s">
        <v>177</v>
      </c>
      <c r="E9" s="200">
        <f>C10/$C$16</f>
        <v>2.5304072414338789E-2</v>
      </c>
      <c r="F9" s="200">
        <f>D10/$D$16</f>
        <v>2.4063675352243286E-2</v>
      </c>
      <c r="H9" s="197" t="s">
        <v>205</v>
      </c>
    </row>
    <row r="10" spans="1:15" ht="15.75" x14ac:dyDescent="0.75">
      <c r="A10" s="211"/>
      <c r="B10" s="142" t="s">
        <v>67</v>
      </c>
      <c r="C10" s="129">
        <v>7.4096725830661656</v>
      </c>
      <c r="D10" s="130">
        <v>6.2984879179458781</v>
      </c>
      <c r="E10" s="200">
        <f t="shared" ref="E10:E14" si="0">C11/$C$16</f>
        <v>2.52169596032733E-2</v>
      </c>
      <c r="F10" s="200">
        <f t="shared" ref="F10:F14" si="1">D11/$D$16</f>
        <v>4.7597915073267251E-2</v>
      </c>
      <c r="H10">
        <v>229970</v>
      </c>
      <c r="I10">
        <v>25151</v>
      </c>
      <c r="J10">
        <f>I10/H10</f>
        <v>0.10936643910075228</v>
      </c>
      <c r="K10">
        <f>1-J10</f>
        <v>0.89063356089924772</v>
      </c>
    </row>
    <row r="11" spans="1:15" ht="15.75" x14ac:dyDescent="0.75">
      <c r="A11" s="211"/>
      <c r="B11" s="142" t="s">
        <v>68</v>
      </c>
      <c r="C11" s="129">
        <v>7.3841637480764257</v>
      </c>
      <c r="D11" s="130">
        <v>12.458399999999999</v>
      </c>
      <c r="E11" s="200">
        <f t="shared" si="0"/>
        <v>9.7847216512935528E-2</v>
      </c>
      <c r="F11" s="200">
        <f t="shared" si="1"/>
        <v>0.15984679937673033</v>
      </c>
      <c r="H11">
        <v>7500</v>
      </c>
      <c r="I11">
        <v>20000</v>
      </c>
      <c r="J11">
        <f>I11/H11</f>
        <v>2.6666666666666665</v>
      </c>
      <c r="K11">
        <f>1-J11</f>
        <v>-1.6666666666666665</v>
      </c>
    </row>
    <row r="12" spans="1:15" ht="15.75" x14ac:dyDescent="0.75">
      <c r="A12" s="211"/>
      <c r="B12" s="142" t="s">
        <v>69</v>
      </c>
      <c r="C12" s="129">
        <v>28.652140479743501</v>
      </c>
      <c r="D12" s="130">
        <v>41.838709999999999</v>
      </c>
      <c r="E12" s="200">
        <f t="shared" si="0"/>
        <v>1.0821276407091261E-2</v>
      </c>
      <c r="F12" s="200">
        <f t="shared" si="1"/>
        <v>2.7891935431422619E-2</v>
      </c>
      <c r="H12">
        <v>11837</v>
      </c>
      <c r="I12">
        <v>15200</v>
      </c>
      <c r="J12">
        <f>I12-H12</f>
        <v>3363</v>
      </c>
      <c r="K12">
        <f>J12/H12</f>
        <v>0.2841091492776886</v>
      </c>
      <c r="L12">
        <f>1+K12</f>
        <v>1.2841091492776886</v>
      </c>
      <c r="M12">
        <f>L12*H12</f>
        <v>15200</v>
      </c>
      <c r="N12">
        <f>M12*L12</f>
        <v>19518.459069020868</v>
      </c>
      <c r="O12">
        <f>N12-M12</f>
        <v>4318.4590690208679</v>
      </c>
    </row>
    <row r="13" spans="1:15" ht="15.75" x14ac:dyDescent="0.75">
      <c r="A13" s="211"/>
      <c r="B13" s="142" t="s">
        <v>70</v>
      </c>
      <c r="C13" s="129">
        <v>3.1687435047794485</v>
      </c>
      <c r="D13" s="130">
        <v>7.3005065</v>
      </c>
      <c r="E13" s="200">
        <f t="shared" si="0"/>
        <v>0.10567346267966243</v>
      </c>
      <c r="F13" s="200">
        <f t="shared" si="1"/>
        <v>3.414524600746234E-2</v>
      </c>
      <c r="H13">
        <v>27906</v>
      </c>
      <c r="I13">
        <v>31000</v>
      </c>
      <c r="J13">
        <f>I13-H13</f>
        <v>3094</v>
      </c>
      <c r="K13">
        <f>J13/H13</f>
        <v>0.11087221386081846</v>
      </c>
      <c r="L13">
        <f>1+K13</f>
        <v>1.1108722138608185</v>
      </c>
      <c r="M13">
        <f>L13*H13</f>
        <v>31000</v>
      </c>
      <c r="N13">
        <f>M13*L13</f>
        <v>34437.038629685376</v>
      </c>
      <c r="O13">
        <f>N13-M13</f>
        <v>3437.0386296853758</v>
      </c>
    </row>
    <row r="14" spans="1:15" ht="31.5" x14ac:dyDescent="0.75">
      <c r="A14" s="211"/>
      <c r="B14" s="142" t="s">
        <v>178</v>
      </c>
      <c r="C14" s="129">
        <v>30.943863357404194</v>
      </c>
      <c r="D14" s="130">
        <v>8.9372640000000008</v>
      </c>
      <c r="E14" s="200">
        <f t="shared" si="0"/>
        <v>6.9479459789439698E-3</v>
      </c>
      <c r="F14" s="200">
        <f t="shared" si="1"/>
        <v>4.3661489863172894E-3</v>
      </c>
    </row>
    <row r="15" spans="1:15" ht="16.5" thickBot="1" x14ac:dyDescent="0.9">
      <c r="A15" s="212"/>
      <c r="B15" s="143" t="s">
        <v>138</v>
      </c>
      <c r="C15" s="131">
        <v>2.03453436213031</v>
      </c>
      <c r="D15" s="132">
        <v>1.1428069999999999</v>
      </c>
      <c r="E15" s="200">
        <f>C6/C16</f>
        <v>0.22004705268705455</v>
      </c>
      <c r="F15" s="200">
        <f>D6/D16</f>
        <v>0.42824023489735696</v>
      </c>
      <c r="H15" s="124">
        <f>O12*C16</f>
        <v>1264554.0702248856</v>
      </c>
      <c r="I15" s="124">
        <f>O13*D16</f>
        <v>899619.27950330707</v>
      </c>
    </row>
    <row r="16" spans="1:15" ht="16.5" thickBot="1" x14ac:dyDescent="0.9">
      <c r="B16" s="144" t="s">
        <v>60</v>
      </c>
      <c r="C16" s="138">
        <f>SUM(C11:C15)*C4+C6*C5+C10</f>
        <v>292.8252994908205</v>
      </c>
      <c r="D16" s="137">
        <f>SUM(D11:D15)*2+D6+D10</f>
        <v>261.7425570179459</v>
      </c>
      <c r="E16" s="200">
        <f>SUM(E9:E15)</f>
        <v>0.49185798628329985</v>
      </c>
      <c r="F16" s="200">
        <f>SUM(F9:F15)</f>
        <v>0.72615195512480002</v>
      </c>
    </row>
    <row r="20" spans="8:9" x14ac:dyDescent="0.75">
      <c r="H20">
        <v>5.0999999999999997E-2</v>
      </c>
      <c r="I20">
        <v>3.5999999999999997E-2</v>
      </c>
    </row>
    <row r="21" spans="8:9" x14ac:dyDescent="0.75">
      <c r="H21">
        <v>5.0999999999999997E-2</v>
      </c>
      <c r="I21">
        <v>6.5000000000000002E-2</v>
      </c>
    </row>
    <row r="22" spans="8:9" x14ac:dyDescent="0.75">
      <c r="H22">
        <v>0.19900000000000001</v>
      </c>
      <c r="I22">
        <v>0.22</v>
      </c>
    </row>
    <row r="23" spans="8:9" x14ac:dyDescent="0.75">
      <c r="H23">
        <v>2.1999999999999999E-2</v>
      </c>
      <c r="I23">
        <v>3.7999999999999999E-2</v>
      </c>
    </row>
    <row r="24" spans="8:9" x14ac:dyDescent="0.75">
      <c r="H24">
        <v>0.215</v>
      </c>
      <c r="I24">
        <v>4.7E-2</v>
      </c>
    </row>
    <row r="25" spans="8:9" x14ac:dyDescent="0.75">
      <c r="H25">
        <v>1.4E-2</v>
      </c>
      <c r="I25">
        <v>6.0000000000000001E-3</v>
      </c>
    </row>
    <row r="26" spans="8:9" x14ac:dyDescent="0.75">
      <c r="H26">
        <v>0.44700000000000001</v>
      </c>
      <c r="I26">
        <v>0.58799999999999997</v>
      </c>
    </row>
    <row r="27" spans="8:9" x14ac:dyDescent="0.75">
      <c r="H27">
        <f>SUM(H20:H26)</f>
        <v>0.99900000000000011</v>
      </c>
      <c r="I27">
        <f>SUM(I20:I26)</f>
        <v>1</v>
      </c>
    </row>
  </sheetData>
  <mergeCells count="3">
    <mergeCell ref="A1:B1"/>
    <mergeCell ref="B8:D8"/>
    <mergeCell ref="A3:A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15290-4D4F-47A3-BBD4-E899D855113D}">
  <dimension ref="A1:E1012"/>
  <sheetViews>
    <sheetView topLeftCell="A8" zoomScale="108" workbookViewId="0">
      <selection sqref="A1:E24"/>
    </sheetView>
  </sheetViews>
  <sheetFormatPr defaultColWidth="14.40625" defaultRowHeight="15" customHeight="1" x14ac:dyDescent="0.75"/>
  <cols>
    <col min="1" max="1" width="82.40625" customWidth="1"/>
    <col min="2" max="3" width="11.40625" customWidth="1"/>
    <col min="4" max="4" width="11.7265625" customWidth="1"/>
    <col min="5" max="5" width="12.86328125" customWidth="1"/>
  </cols>
  <sheetData>
    <row r="1" spans="1:5" ht="62.15" customHeight="1" x14ac:dyDescent="0.75">
      <c r="A1" s="5" t="s">
        <v>20</v>
      </c>
      <c r="B1" s="233" t="s">
        <v>176</v>
      </c>
      <c r="C1" s="234"/>
      <c r="D1" s="233" t="s">
        <v>183</v>
      </c>
      <c r="E1" s="234"/>
    </row>
    <row r="2" spans="1:5" ht="14.25" customHeight="1" x14ac:dyDescent="0.75">
      <c r="A2" s="6" t="s">
        <v>22</v>
      </c>
      <c r="B2" s="1" t="s">
        <v>18</v>
      </c>
      <c r="C2" s="1" t="s">
        <v>19</v>
      </c>
      <c r="D2" s="1" t="s">
        <v>18</v>
      </c>
      <c r="E2" s="1" t="s">
        <v>19</v>
      </c>
    </row>
    <row r="3" spans="1:5" ht="31.25" x14ac:dyDescent="0.75">
      <c r="A3" s="7" t="s">
        <v>21</v>
      </c>
      <c r="B3" s="8">
        <v>7764</v>
      </c>
      <c r="C3" s="8">
        <v>1941</v>
      </c>
      <c r="D3" s="8">
        <v>86612.800000000003</v>
      </c>
      <c r="E3" s="8">
        <v>21653.200000000001</v>
      </c>
    </row>
    <row r="4" spans="1:5" ht="15.75" x14ac:dyDescent="0.75">
      <c r="A4" s="7" t="s">
        <v>23</v>
      </c>
      <c r="B4" s="8">
        <v>1827.2</v>
      </c>
      <c r="C4" s="8">
        <v>456.8</v>
      </c>
      <c r="D4" s="8">
        <v>26908.799999999999</v>
      </c>
      <c r="E4" s="8">
        <v>6727.2</v>
      </c>
    </row>
    <row r="5" spans="1:5" ht="19.5" customHeight="1" x14ac:dyDescent="0.75">
      <c r="A5" s="7" t="s">
        <v>24</v>
      </c>
      <c r="B5" s="9">
        <v>215.66491064508529</v>
      </c>
      <c r="C5" s="9">
        <v>646.99473193525444</v>
      </c>
      <c r="D5" s="9">
        <v>161.74868298381409</v>
      </c>
      <c r="E5" s="9">
        <v>620.03661810461767</v>
      </c>
    </row>
    <row r="6" spans="1:5" ht="32.15" customHeight="1" x14ac:dyDescent="0.75">
      <c r="A6" s="7" t="s">
        <v>212</v>
      </c>
      <c r="B6" s="9">
        <v>4.3132982129017057</v>
      </c>
      <c r="C6" s="9">
        <v>6.4699473193525447</v>
      </c>
      <c r="D6" s="9">
        <v>3.6393453671358169</v>
      </c>
      <c r="E6" s="9">
        <v>15.500915452615441</v>
      </c>
    </row>
    <row r="7" spans="1:5" ht="15.75" x14ac:dyDescent="0.75">
      <c r="A7" s="7" t="s">
        <v>136</v>
      </c>
      <c r="B7" s="2"/>
      <c r="C7" s="2"/>
      <c r="D7" s="2"/>
      <c r="E7" s="2"/>
    </row>
    <row r="8" spans="1:5" ht="15.75" x14ac:dyDescent="0.75">
      <c r="A8" s="94" t="s">
        <v>130</v>
      </c>
      <c r="B8" s="2">
        <v>0.4</v>
      </c>
      <c r="C8" s="2">
        <v>0.1</v>
      </c>
      <c r="D8" s="2">
        <v>0.22500000000000001</v>
      </c>
      <c r="E8" s="2">
        <v>0.36</v>
      </c>
    </row>
    <row r="9" spans="1:5" ht="15.75" x14ac:dyDescent="0.75">
      <c r="A9" s="94" t="s">
        <v>131</v>
      </c>
      <c r="B9" s="2">
        <v>7.0000000000000007E-2</v>
      </c>
      <c r="C9" s="2">
        <v>0.1</v>
      </c>
      <c r="D9" s="2">
        <v>0.1</v>
      </c>
      <c r="E9" s="2">
        <v>9.5000000000000001E-2</v>
      </c>
    </row>
    <row r="10" spans="1:5" ht="15.75" x14ac:dyDescent="0.75">
      <c r="A10" s="94" t="s">
        <v>132</v>
      </c>
      <c r="B10" s="2">
        <v>0.38</v>
      </c>
      <c r="C10" s="2">
        <v>0.1</v>
      </c>
      <c r="D10" s="2">
        <v>0.20499999999999999</v>
      </c>
      <c r="E10" s="2">
        <v>0.22500000000000001</v>
      </c>
    </row>
    <row r="11" spans="1:5" ht="15.75" x14ac:dyDescent="0.75">
      <c r="A11" s="94" t="s">
        <v>133</v>
      </c>
      <c r="B11" s="2">
        <v>0.04</v>
      </c>
      <c r="C11" s="2">
        <v>0.01</v>
      </c>
      <c r="D11" s="2">
        <v>6.5000000000000002E-2</v>
      </c>
      <c r="E11" s="2">
        <v>8.5000000000000006E-2</v>
      </c>
    </row>
    <row r="12" spans="1:5" ht="15.75" x14ac:dyDescent="0.75">
      <c r="A12" s="94" t="s">
        <v>134</v>
      </c>
      <c r="B12" s="2">
        <v>0.06</v>
      </c>
      <c r="C12" s="2">
        <v>0.68</v>
      </c>
      <c r="D12" s="2">
        <v>0.23</v>
      </c>
      <c r="E12" s="2">
        <v>0.13500000000000001</v>
      </c>
    </row>
    <row r="13" spans="1:5" ht="15.75" x14ac:dyDescent="0.75">
      <c r="A13" s="94" t="s">
        <v>135</v>
      </c>
      <c r="B13" s="2">
        <v>0.03</v>
      </c>
      <c r="C13" s="2">
        <v>0</v>
      </c>
      <c r="D13" s="2">
        <v>8.5000000000000006E-2</v>
      </c>
      <c r="E13" s="2">
        <v>3.5000000000000003E-2</v>
      </c>
    </row>
    <row r="14" spans="1:5" ht="14.25" customHeight="1" x14ac:dyDescent="0.75">
      <c r="A14" s="7" t="s">
        <v>26</v>
      </c>
      <c r="B14" s="10"/>
      <c r="C14" s="10"/>
      <c r="D14" s="10"/>
      <c r="E14" s="10"/>
    </row>
    <row r="15" spans="1:5" ht="14.25" customHeight="1" x14ac:dyDescent="0.75">
      <c r="A15" s="94" t="s">
        <v>27</v>
      </c>
      <c r="B15" s="2">
        <v>0.46</v>
      </c>
      <c r="C15" s="2">
        <v>0.5</v>
      </c>
      <c r="D15" s="2">
        <v>0.215</v>
      </c>
      <c r="E15" s="2">
        <v>0.24</v>
      </c>
    </row>
    <row r="16" spans="1:5" ht="14.25" customHeight="1" x14ac:dyDescent="0.75">
      <c r="A16" s="94" t="s">
        <v>28</v>
      </c>
      <c r="B16" s="2">
        <v>7.0000000000000007E-2</v>
      </c>
      <c r="C16" s="2">
        <v>0.02</v>
      </c>
      <c r="D16" s="2">
        <v>0.29499999999999998</v>
      </c>
      <c r="E16" s="2">
        <v>0.20499999999999999</v>
      </c>
    </row>
    <row r="17" spans="1:5" ht="14.25" customHeight="1" x14ac:dyDescent="0.75">
      <c r="A17" s="94" t="s">
        <v>29</v>
      </c>
      <c r="B17" s="2">
        <v>7.0000000000000007E-2</v>
      </c>
      <c r="C17" s="2">
        <v>0</v>
      </c>
      <c r="D17" s="2">
        <v>0.11</v>
      </c>
      <c r="E17" s="2">
        <v>7.4999999999999997E-2</v>
      </c>
    </row>
    <row r="18" spans="1:5" ht="14.25" customHeight="1" x14ac:dyDescent="0.75">
      <c r="A18" s="94" t="s">
        <v>30</v>
      </c>
      <c r="B18" s="2">
        <v>0</v>
      </c>
      <c r="C18" s="2">
        <v>0</v>
      </c>
      <c r="D18" s="2">
        <v>0</v>
      </c>
      <c r="E18" s="2">
        <v>0</v>
      </c>
    </row>
    <row r="19" spans="1:5" ht="29.9" customHeight="1" x14ac:dyDescent="0.75">
      <c r="A19" s="94" t="s">
        <v>31</v>
      </c>
      <c r="B19" s="2">
        <v>0.13</v>
      </c>
      <c r="C19" s="2">
        <v>0.2</v>
      </c>
      <c r="D19" s="2">
        <v>0.105</v>
      </c>
      <c r="E19" s="2">
        <v>0.125</v>
      </c>
    </row>
    <row r="20" spans="1:5" ht="14.25" customHeight="1" x14ac:dyDescent="0.75">
      <c r="A20" s="135" t="s">
        <v>32</v>
      </c>
      <c r="B20" s="2">
        <v>0.12000000000000001</v>
      </c>
      <c r="C20" s="11">
        <v>0.23</v>
      </c>
      <c r="D20" s="2">
        <v>2.5000000000000001E-2</v>
      </c>
      <c r="E20" s="11">
        <v>2.5000000000000001E-2</v>
      </c>
    </row>
    <row r="21" spans="1:5" ht="14.25" customHeight="1" x14ac:dyDescent="0.75">
      <c r="A21" s="136" t="s">
        <v>33</v>
      </c>
      <c r="B21" s="12">
        <v>0.12</v>
      </c>
      <c r="C21" s="13">
        <v>0.04</v>
      </c>
      <c r="D21" s="12">
        <v>0.14000000000000001</v>
      </c>
      <c r="E21" s="13">
        <v>0.19500000000000001</v>
      </c>
    </row>
    <row r="22" spans="1:5" ht="14.25" customHeight="1" x14ac:dyDescent="0.75">
      <c r="A22" s="136" t="s">
        <v>182</v>
      </c>
      <c r="B22" s="13">
        <v>0.02</v>
      </c>
      <c r="C22" s="13">
        <v>0.01</v>
      </c>
      <c r="D22" s="13">
        <v>0.05</v>
      </c>
      <c r="E22" s="14">
        <v>0.08</v>
      </c>
    </row>
    <row r="23" spans="1:5" ht="14.25" customHeight="1" x14ac:dyDescent="0.75">
      <c r="A23" s="136" t="s">
        <v>180</v>
      </c>
      <c r="B23" s="13">
        <v>0</v>
      </c>
      <c r="C23" s="13">
        <v>0</v>
      </c>
      <c r="D23" s="13">
        <v>0.06</v>
      </c>
      <c r="E23" s="14">
        <v>5.5E-2</v>
      </c>
    </row>
    <row r="24" spans="1:5" ht="14.25" customHeight="1" x14ac:dyDescent="0.75">
      <c r="A24" s="136" t="s">
        <v>181</v>
      </c>
      <c r="B24" s="13">
        <v>0.01</v>
      </c>
      <c r="C24" s="13">
        <v>2.7959999999999999E-3</v>
      </c>
      <c r="D24" s="13">
        <v>0</v>
      </c>
      <c r="E24" s="14">
        <v>0</v>
      </c>
    </row>
    <row r="25" spans="1:5" ht="14.25" customHeight="1" x14ac:dyDescent="0.75"/>
    <row r="26" spans="1:5" ht="14.25" customHeight="1" x14ac:dyDescent="0.75"/>
    <row r="27" spans="1:5" ht="14.25" customHeight="1" x14ac:dyDescent="0.75"/>
    <row r="28" spans="1:5" ht="14.25" customHeight="1" x14ac:dyDescent="0.75"/>
    <row r="29" spans="1:5" ht="14.25" customHeight="1" x14ac:dyDescent="0.75"/>
    <row r="30" spans="1:5" ht="14.25" customHeight="1" x14ac:dyDescent="0.75"/>
    <row r="31" spans="1:5" ht="14.25" customHeight="1" x14ac:dyDescent="0.75"/>
    <row r="32" spans="1:5" ht="14.25" customHeight="1" x14ac:dyDescent="0.75"/>
    <row r="33" ht="14.25" customHeight="1" x14ac:dyDescent="0.75"/>
    <row r="34" ht="14.25" customHeight="1" x14ac:dyDescent="0.75"/>
    <row r="35" ht="14.25" customHeight="1" x14ac:dyDescent="0.75"/>
    <row r="36" ht="14.25" customHeight="1" x14ac:dyDescent="0.75"/>
    <row r="37" ht="14.25" customHeight="1" x14ac:dyDescent="0.75"/>
    <row r="38" ht="14.25" customHeight="1" x14ac:dyDescent="0.75"/>
    <row r="39" ht="14.25" customHeight="1" x14ac:dyDescent="0.75"/>
    <row r="40" ht="14.25" customHeight="1" x14ac:dyDescent="0.75"/>
    <row r="41" ht="14.25" customHeight="1" x14ac:dyDescent="0.75"/>
    <row r="42" ht="14.25" customHeight="1" x14ac:dyDescent="0.75"/>
    <row r="43" ht="14.25" customHeight="1" x14ac:dyDescent="0.75"/>
    <row r="44" ht="14.25" customHeight="1" x14ac:dyDescent="0.75"/>
    <row r="45" ht="14.25" customHeight="1" x14ac:dyDescent="0.75"/>
    <row r="46" ht="14.25" customHeight="1" x14ac:dyDescent="0.75"/>
    <row r="47" ht="14.25" customHeight="1" x14ac:dyDescent="0.75"/>
    <row r="48" ht="14.25" customHeight="1" x14ac:dyDescent="0.75"/>
    <row r="49" spans="1:2" ht="14.25" customHeight="1" x14ac:dyDescent="0.75"/>
    <row r="50" spans="1:2" ht="14.25" customHeight="1" x14ac:dyDescent="0.75"/>
    <row r="51" spans="1:2" ht="14.25" customHeight="1" x14ac:dyDescent="0.75"/>
    <row r="52" spans="1:2" ht="14.25" customHeight="1" x14ac:dyDescent="0.75"/>
    <row r="53" spans="1:2" ht="14.25" customHeight="1" x14ac:dyDescent="0.75">
      <c r="A53" s="3" t="s">
        <v>16</v>
      </c>
      <c r="B53" s="3" t="s">
        <v>17</v>
      </c>
    </row>
    <row r="54" spans="1:2" ht="14.25" customHeight="1" x14ac:dyDescent="0.75">
      <c r="A54" s="4">
        <v>1000000</v>
      </c>
      <c r="B54" s="4">
        <v>1</v>
      </c>
    </row>
    <row r="55" spans="1:2" ht="14.25" customHeight="1" x14ac:dyDescent="0.75">
      <c r="A55" s="4">
        <v>1000000</v>
      </c>
      <c r="B55" s="4">
        <v>1</v>
      </c>
    </row>
    <row r="56" spans="1:2" ht="14.25" customHeight="1" x14ac:dyDescent="0.75">
      <c r="A56" s="4">
        <v>1000000</v>
      </c>
      <c r="B56" s="4">
        <v>1</v>
      </c>
    </row>
    <row r="57" spans="1:2" ht="14.25" customHeight="1" x14ac:dyDescent="0.75">
      <c r="A57" s="4">
        <v>1000000</v>
      </c>
      <c r="B57" s="4">
        <v>1</v>
      </c>
    </row>
    <row r="58" spans="1:2" ht="14.25" customHeight="1" x14ac:dyDescent="0.75">
      <c r="A58" s="3" t="s">
        <v>16</v>
      </c>
      <c r="B58" s="3" t="s">
        <v>17</v>
      </c>
    </row>
    <row r="59" spans="1:2" ht="14.25" customHeight="1" x14ac:dyDescent="0.75">
      <c r="A59" s="4">
        <v>100</v>
      </c>
      <c r="B59" s="4">
        <v>0.01</v>
      </c>
    </row>
    <row r="60" spans="1:2" ht="14.25" customHeight="1" x14ac:dyDescent="0.75">
      <c r="A60" s="4">
        <v>100</v>
      </c>
      <c r="B60" s="4">
        <v>0.01</v>
      </c>
    </row>
    <row r="61" spans="1:2" ht="14.25" customHeight="1" x14ac:dyDescent="0.75">
      <c r="A61" s="4">
        <v>100</v>
      </c>
      <c r="B61" s="4">
        <v>0.01</v>
      </c>
    </row>
    <row r="62" spans="1:2" ht="14.25" customHeight="1" x14ac:dyDescent="0.75">
      <c r="A62" s="4">
        <v>100</v>
      </c>
      <c r="B62" s="4">
        <v>0.01</v>
      </c>
    </row>
    <row r="63" spans="1:2" ht="14.25" customHeight="1" x14ac:dyDescent="0.75">
      <c r="A63" s="4">
        <v>100</v>
      </c>
      <c r="B63" s="4">
        <v>0.01</v>
      </c>
    </row>
    <row r="64" spans="1:2" ht="14.25" customHeight="1" x14ac:dyDescent="0.75">
      <c r="A64" s="4">
        <v>100</v>
      </c>
      <c r="B64" s="4">
        <v>0.01</v>
      </c>
    </row>
    <row r="65" spans="1:2" ht="14.25" customHeight="1" x14ac:dyDescent="0.75"/>
    <row r="66" spans="1:2" ht="14.25" customHeight="1" x14ac:dyDescent="0.75">
      <c r="A66" s="3" t="s">
        <v>16</v>
      </c>
      <c r="B66" s="3" t="s">
        <v>17</v>
      </c>
    </row>
    <row r="67" spans="1:2" ht="14.25" customHeight="1" x14ac:dyDescent="0.75">
      <c r="A67" s="4">
        <v>100</v>
      </c>
      <c r="B67" s="4">
        <v>0.01</v>
      </c>
    </row>
    <row r="68" spans="1:2" ht="14.25" customHeight="1" x14ac:dyDescent="0.75">
      <c r="A68" s="4">
        <v>100</v>
      </c>
      <c r="B68" s="4">
        <v>0.01</v>
      </c>
    </row>
    <row r="69" spans="1:2" ht="14.25" customHeight="1" x14ac:dyDescent="0.75">
      <c r="A69" s="4">
        <v>100</v>
      </c>
      <c r="B69" s="4">
        <v>0.01</v>
      </c>
    </row>
    <row r="70" spans="1:2" ht="14.25" customHeight="1" x14ac:dyDescent="0.75">
      <c r="A70" s="4">
        <v>100</v>
      </c>
      <c r="B70" s="4">
        <v>0.01</v>
      </c>
    </row>
    <row r="71" spans="1:2" ht="14.25" customHeight="1" x14ac:dyDescent="0.75">
      <c r="A71" s="4">
        <v>100</v>
      </c>
      <c r="B71" s="4">
        <v>0.01</v>
      </c>
    </row>
    <row r="72" spans="1:2" ht="14.25" customHeight="1" x14ac:dyDescent="0.75">
      <c r="A72" s="4">
        <v>100</v>
      </c>
      <c r="B72" s="4">
        <v>0.01</v>
      </c>
    </row>
    <row r="73" spans="1:2" ht="14.25" customHeight="1" x14ac:dyDescent="0.75">
      <c r="A73" s="4">
        <v>100</v>
      </c>
      <c r="B73" s="4">
        <v>0.01</v>
      </c>
    </row>
    <row r="74" spans="1:2" ht="14.25" customHeight="1" x14ac:dyDescent="0.75">
      <c r="A74" s="4">
        <v>100</v>
      </c>
      <c r="B74" s="4">
        <v>0.01</v>
      </c>
    </row>
    <row r="75" spans="1:2" ht="14.25" customHeight="1" x14ac:dyDescent="0.75">
      <c r="A75" s="4">
        <v>100</v>
      </c>
      <c r="B75" s="4">
        <v>0.01</v>
      </c>
    </row>
    <row r="76" spans="1:2" ht="14.25" customHeight="1" x14ac:dyDescent="0.75">
      <c r="A76" s="4">
        <v>100</v>
      </c>
      <c r="B76" s="4">
        <v>0.01</v>
      </c>
    </row>
    <row r="77" spans="1:2" ht="14.25" customHeight="1" x14ac:dyDescent="0.75">
      <c r="A77" s="4">
        <v>100</v>
      </c>
      <c r="B77" s="4">
        <v>0.01</v>
      </c>
    </row>
    <row r="78" spans="1:2" ht="14.25" customHeight="1" x14ac:dyDescent="0.75"/>
    <row r="79" spans="1:2" ht="14.25" customHeight="1" x14ac:dyDescent="0.75"/>
    <row r="80" spans="1:2" ht="14.25" customHeight="1" x14ac:dyDescent="0.75"/>
    <row r="81" ht="14.25" customHeight="1" x14ac:dyDescent="0.75"/>
    <row r="82" ht="14.25" customHeight="1" x14ac:dyDescent="0.75"/>
    <row r="83" ht="14.25" customHeight="1" x14ac:dyDescent="0.75"/>
    <row r="84" ht="14.25" customHeight="1" x14ac:dyDescent="0.75"/>
    <row r="85" ht="14.25" customHeight="1" x14ac:dyDescent="0.75"/>
    <row r="86" ht="14.25" customHeight="1" x14ac:dyDescent="0.75"/>
    <row r="87" ht="14.25" customHeight="1" x14ac:dyDescent="0.75"/>
    <row r="88" ht="14.25" customHeight="1" x14ac:dyDescent="0.75"/>
    <row r="89" ht="14.25" customHeight="1" x14ac:dyDescent="0.75"/>
    <row r="90" ht="14.25" customHeight="1" x14ac:dyDescent="0.75"/>
    <row r="91" ht="14.25" customHeight="1" x14ac:dyDescent="0.75"/>
    <row r="92" ht="14.25" customHeight="1" x14ac:dyDescent="0.75"/>
    <row r="93" ht="14.25" customHeight="1" x14ac:dyDescent="0.75"/>
    <row r="94" ht="14.25" customHeight="1" x14ac:dyDescent="0.75"/>
    <row r="95" ht="14.25" customHeight="1" x14ac:dyDescent="0.75"/>
    <row r="96" ht="14.25" customHeight="1" x14ac:dyDescent="0.75"/>
    <row r="97" ht="14.25" customHeight="1" x14ac:dyDescent="0.75"/>
    <row r="98" ht="14.25" customHeight="1" x14ac:dyDescent="0.75"/>
    <row r="99" ht="14.25" customHeight="1" x14ac:dyDescent="0.75"/>
    <row r="100" ht="14.25" customHeight="1" x14ac:dyDescent="0.75"/>
    <row r="101" ht="14.25" customHeight="1" x14ac:dyDescent="0.75"/>
    <row r="102" ht="14.25" customHeight="1" x14ac:dyDescent="0.75"/>
    <row r="103" ht="14.25" customHeight="1" x14ac:dyDescent="0.75"/>
    <row r="104" ht="14.25" customHeight="1" x14ac:dyDescent="0.75"/>
    <row r="105" ht="14.25" customHeight="1" x14ac:dyDescent="0.75"/>
    <row r="106" ht="14.25" customHeight="1" x14ac:dyDescent="0.75"/>
    <row r="107" ht="14.25" customHeight="1" x14ac:dyDescent="0.75"/>
    <row r="108" ht="14.25" customHeight="1" x14ac:dyDescent="0.75"/>
    <row r="109" ht="14.25" customHeight="1" x14ac:dyDescent="0.75"/>
    <row r="110" ht="14.25" customHeight="1" x14ac:dyDescent="0.75"/>
    <row r="111" ht="14.25" customHeight="1" x14ac:dyDescent="0.75"/>
    <row r="112" ht="14.25" customHeight="1" x14ac:dyDescent="0.75"/>
    <row r="113" ht="14.25" customHeight="1" x14ac:dyDescent="0.75"/>
    <row r="114" ht="14.25" customHeight="1" x14ac:dyDescent="0.75"/>
    <row r="115" ht="14.25" customHeight="1" x14ac:dyDescent="0.75"/>
    <row r="116" ht="14.25" customHeight="1" x14ac:dyDescent="0.75"/>
    <row r="117" ht="14.25" customHeight="1" x14ac:dyDescent="0.75"/>
    <row r="118" ht="14.25" customHeight="1" x14ac:dyDescent="0.75"/>
    <row r="119" ht="14.25" customHeight="1" x14ac:dyDescent="0.75"/>
    <row r="120" ht="14.25" customHeight="1" x14ac:dyDescent="0.75"/>
    <row r="121" ht="14.25" customHeight="1" x14ac:dyDescent="0.75"/>
    <row r="122" ht="14.25" customHeight="1" x14ac:dyDescent="0.75"/>
    <row r="123" ht="14.25" customHeight="1" x14ac:dyDescent="0.75"/>
    <row r="124" ht="14.25" customHeight="1" x14ac:dyDescent="0.75"/>
    <row r="125" ht="14.25" customHeight="1" x14ac:dyDescent="0.75"/>
    <row r="126" ht="14.25" customHeight="1" x14ac:dyDescent="0.75"/>
    <row r="127" ht="14.25" customHeight="1" x14ac:dyDescent="0.75"/>
    <row r="128" ht="14.25" customHeight="1" x14ac:dyDescent="0.75"/>
    <row r="129" ht="14.25" customHeight="1" x14ac:dyDescent="0.75"/>
    <row r="130" ht="14.25" customHeight="1" x14ac:dyDescent="0.75"/>
    <row r="131" ht="14.25" customHeight="1" x14ac:dyDescent="0.75"/>
    <row r="132" ht="14.25" customHeight="1" x14ac:dyDescent="0.75"/>
    <row r="133" ht="14.25" customHeight="1" x14ac:dyDescent="0.75"/>
    <row r="134" ht="14.25" customHeight="1" x14ac:dyDescent="0.75"/>
    <row r="135" ht="14.25" customHeight="1" x14ac:dyDescent="0.75"/>
    <row r="136" ht="14.25" customHeight="1" x14ac:dyDescent="0.75"/>
    <row r="137" ht="14.25" customHeight="1" x14ac:dyDescent="0.75"/>
    <row r="138" ht="14.25" customHeight="1" x14ac:dyDescent="0.75"/>
    <row r="139" ht="14.25" customHeight="1" x14ac:dyDescent="0.75"/>
    <row r="140" ht="14.25" customHeight="1" x14ac:dyDescent="0.75"/>
    <row r="141" ht="14.25" customHeight="1" x14ac:dyDescent="0.75"/>
    <row r="142" ht="14.25" customHeight="1" x14ac:dyDescent="0.75"/>
    <row r="143" ht="14.25" customHeight="1" x14ac:dyDescent="0.75"/>
    <row r="144" ht="14.25" customHeight="1" x14ac:dyDescent="0.75"/>
    <row r="145" ht="14.25" customHeight="1" x14ac:dyDescent="0.75"/>
    <row r="146" ht="14.25" customHeight="1" x14ac:dyDescent="0.75"/>
    <row r="147" ht="14.25" customHeight="1" x14ac:dyDescent="0.75"/>
    <row r="148" ht="14.25" customHeight="1" x14ac:dyDescent="0.75"/>
    <row r="149" ht="14.25" customHeight="1" x14ac:dyDescent="0.75"/>
    <row r="150" ht="14.25" customHeight="1" x14ac:dyDescent="0.75"/>
    <row r="151" ht="14.25" customHeight="1" x14ac:dyDescent="0.75"/>
    <row r="152" ht="14.25" customHeight="1" x14ac:dyDescent="0.75"/>
    <row r="153" ht="14.25" customHeight="1" x14ac:dyDescent="0.75"/>
    <row r="154" ht="14.25" customHeight="1" x14ac:dyDescent="0.75"/>
    <row r="155" ht="14.25" customHeight="1" x14ac:dyDescent="0.75"/>
    <row r="156" ht="14.25" customHeight="1" x14ac:dyDescent="0.75"/>
    <row r="157" ht="14.25" customHeight="1" x14ac:dyDescent="0.75"/>
    <row r="158" ht="14.25" customHeight="1" x14ac:dyDescent="0.75"/>
    <row r="159" ht="14.25" customHeight="1" x14ac:dyDescent="0.75"/>
    <row r="160" ht="14.25" customHeight="1" x14ac:dyDescent="0.75"/>
    <row r="161" ht="14.25" customHeight="1" x14ac:dyDescent="0.75"/>
    <row r="162" ht="14.25" customHeight="1" x14ac:dyDescent="0.75"/>
    <row r="163" ht="14.25" customHeight="1" x14ac:dyDescent="0.75"/>
    <row r="164" ht="14.25" customHeight="1" x14ac:dyDescent="0.75"/>
    <row r="165" ht="14.25" customHeight="1" x14ac:dyDescent="0.75"/>
    <row r="166" ht="14.25" customHeight="1" x14ac:dyDescent="0.75"/>
    <row r="167" ht="14.25" customHeight="1" x14ac:dyDescent="0.75"/>
    <row r="168" ht="14.25" customHeight="1" x14ac:dyDescent="0.75"/>
    <row r="169" ht="14.25" customHeight="1" x14ac:dyDescent="0.75"/>
    <row r="170" ht="14.25" customHeight="1" x14ac:dyDescent="0.75"/>
    <row r="171" ht="14.25" customHeight="1" x14ac:dyDescent="0.75"/>
    <row r="172" ht="14.25" customHeight="1" x14ac:dyDescent="0.75"/>
    <row r="173" ht="14.25" customHeight="1" x14ac:dyDescent="0.75"/>
    <row r="174" ht="14.25" customHeight="1" x14ac:dyDescent="0.75"/>
    <row r="175" ht="14.25" customHeight="1" x14ac:dyDescent="0.75"/>
    <row r="176" ht="14.25" customHeight="1" x14ac:dyDescent="0.75"/>
    <row r="177" ht="14.25" customHeight="1" x14ac:dyDescent="0.75"/>
    <row r="178" ht="14.25" customHeight="1" x14ac:dyDescent="0.75"/>
    <row r="179" ht="14.25" customHeight="1" x14ac:dyDescent="0.75"/>
    <row r="180" ht="14.25" customHeight="1" x14ac:dyDescent="0.75"/>
    <row r="181" ht="14.25" customHeight="1" x14ac:dyDescent="0.75"/>
    <row r="182" ht="14.25" customHeight="1" x14ac:dyDescent="0.75"/>
    <row r="183" ht="14.25" customHeight="1" x14ac:dyDescent="0.75"/>
    <row r="184" ht="14.25" customHeight="1" x14ac:dyDescent="0.75"/>
    <row r="185" ht="14.25" customHeight="1" x14ac:dyDescent="0.75"/>
    <row r="186" ht="14.25" customHeight="1" x14ac:dyDescent="0.75"/>
    <row r="187" ht="14.25" customHeight="1" x14ac:dyDescent="0.75"/>
    <row r="188" ht="14.25" customHeight="1" x14ac:dyDescent="0.75"/>
    <row r="189" ht="14.25" customHeight="1" x14ac:dyDescent="0.75"/>
    <row r="190" ht="14.25" customHeight="1" x14ac:dyDescent="0.75"/>
    <row r="191" ht="14.25" customHeight="1" x14ac:dyDescent="0.75"/>
    <row r="192" ht="14.25" customHeight="1" x14ac:dyDescent="0.75"/>
    <row r="193" ht="14.25" customHeight="1" x14ac:dyDescent="0.75"/>
    <row r="194" ht="14.25" customHeight="1" x14ac:dyDescent="0.75"/>
    <row r="195" ht="14.25" customHeight="1" x14ac:dyDescent="0.75"/>
    <row r="196" ht="14.25" customHeight="1" x14ac:dyDescent="0.75"/>
    <row r="197" ht="14.25" customHeight="1" x14ac:dyDescent="0.75"/>
    <row r="198" ht="14.25" customHeight="1" x14ac:dyDescent="0.75"/>
    <row r="199" ht="14.25" customHeight="1" x14ac:dyDescent="0.75"/>
    <row r="200" ht="14.25" customHeight="1" x14ac:dyDescent="0.75"/>
    <row r="201" ht="14.25" customHeight="1" x14ac:dyDescent="0.75"/>
    <row r="202" ht="14.25" customHeight="1" x14ac:dyDescent="0.75"/>
    <row r="203" ht="14.25" customHeight="1" x14ac:dyDescent="0.75"/>
    <row r="204" ht="14.25" customHeight="1" x14ac:dyDescent="0.75"/>
    <row r="205" ht="14.25" customHeight="1" x14ac:dyDescent="0.75"/>
    <row r="206" ht="14.25" customHeight="1" x14ac:dyDescent="0.75"/>
    <row r="207" ht="14.25" customHeight="1" x14ac:dyDescent="0.75"/>
    <row r="208" ht="14.25" customHeight="1" x14ac:dyDescent="0.75"/>
    <row r="209" ht="14.25" customHeight="1" x14ac:dyDescent="0.75"/>
    <row r="210" ht="14.25" customHeight="1" x14ac:dyDescent="0.75"/>
    <row r="211" ht="14.25" customHeight="1" x14ac:dyDescent="0.75"/>
    <row r="212" ht="14.25" customHeight="1" x14ac:dyDescent="0.75"/>
    <row r="213" ht="14.25" customHeight="1" x14ac:dyDescent="0.75"/>
    <row r="214" ht="14.25" customHeight="1" x14ac:dyDescent="0.75"/>
    <row r="215" ht="14.25" customHeight="1" x14ac:dyDescent="0.75"/>
    <row r="216" ht="14.25" customHeight="1" x14ac:dyDescent="0.75"/>
    <row r="217" ht="14.25" customHeight="1" x14ac:dyDescent="0.75"/>
    <row r="218" ht="14.25" customHeight="1" x14ac:dyDescent="0.75"/>
    <row r="219" ht="14.25" customHeight="1" x14ac:dyDescent="0.75"/>
    <row r="220" ht="14.25" customHeight="1" x14ac:dyDescent="0.75"/>
    <row r="221" ht="14.25" customHeight="1" x14ac:dyDescent="0.75"/>
    <row r="222" ht="14.25" customHeight="1" x14ac:dyDescent="0.75"/>
    <row r="223" ht="14.25" customHeight="1" x14ac:dyDescent="0.75"/>
    <row r="224" ht="14.25" customHeight="1" x14ac:dyDescent="0.75"/>
    <row r="225" ht="14.25" customHeight="1" x14ac:dyDescent="0.75"/>
    <row r="226" ht="14.25" customHeight="1" x14ac:dyDescent="0.75"/>
    <row r="227" ht="14.25" customHeight="1" x14ac:dyDescent="0.75"/>
    <row r="228" ht="14.25" customHeight="1" x14ac:dyDescent="0.75"/>
    <row r="229" ht="14.25" customHeight="1" x14ac:dyDescent="0.75"/>
    <row r="230" ht="14.25" customHeight="1" x14ac:dyDescent="0.75"/>
    <row r="231" ht="14.25" customHeight="1" x14ac:dyDescent="0.75"/>
    <row r="232" ht="14.25" customHeight="1" x14ac:dyDescent="0.75"/>
    <row r="233" ht="14.25" customHeight="1" x14ac:dyDescent="0.75"/>
    <row r="234" ht="14.25" customHeight="1" x14ac:dyDescent="0.75"/>
    <row r="235" ht="14.25" customHeight="1" x14ac:dyDescent="0.75"/>
    <row r="236" ht="14.25" customHeight="1" x14ac:dyDescent="0.75"/>
    <row r="237" ht="14.25" customHeight="1" x14ac:dyDescent="0.75"/>
    <row r="238" ht="14.25" customHeight="1" x14ac:dyDescent="0.75"/>
    <row r="239" ht="14.25" customHeight="1" x14ac:dyDescent="0.75"/>
    <row r="240" ht="14.25" customHeight="1" x14ac:dyDescent="0.75"/>
    <row r="241" ht="14.25" customHeight="1" x14ac:dyDescent="0.75"/>
    <row r="242" ht="14.25" customHeight="1" x14ac:dyDescent="0.75"/>
    <row r="243" ht="14.25" customHeight="1" x14ac:dyDescent="0.75"/>
    <row r="244" ht="14.25" customHeight="1" x14ac:dyDescent="0.75"/>
    <row r="245" ht="14.25" customHeight="1" x14ac:dyDescent="0.75"/>
    <row r="246" ht="14.25" customHeight="1" x14ac:dyDescent="0.75"/>
    <row r="247" ht="14.25" customHeight="1" x14ac:dyDescent="0.75"/>
    <row r="248" ht="14.25" customHeight="1" x14ac:dyDescent="0.75"/>
    <row r="249" ht="14.25" customHeight="1" x14ac:dyDescent="0.75"/>
    <row r="250" ht="14.25" customHeight="1" x14ac:dyDescent="0.75"/>
    <row r="251" ht="14.25" customHeight="1" x14ac:dyDescent="0.75"/>
    <row r="252" ht="14.25" customHeight="1" x14ac:dyDescent="0.75"/>
    <row r="253" ht="14.25" customHeight="1" x14ac:dyDescent="0.75"/>
    <row r="254" ht="14.25" customHeight="1" x14ac:dyDescent="0.75"/>
    <row r="255" ht="14.25" customHeight="1" x14ac:dyDescent="0.75"/>
    <row r="256" ht="14.25" customHeight="1" x14ac:dyDescent="0.75"/>
    <row r="257" ht="14.25" customHeight="1" x14ac:dyDescent="0.75"/>
    <row r="258" ht="14.25" customHeight="1" x14ac:dyDescent="0.75"/>
    <row r="259" ht="14.25" customHeight="1" x14ac:dyDescent="0.75"/>
    <row r="260" ht="14.25" customHeight="1" x14ac:dyDescent="0.75"/>
    <row r="261" ht="14.25" customHeight="1" x14ac:dyDescent="0.75"/>
    <row r="262" ht="14.25" customHeight="1" x14ac:dyDescent="0.75"/>
    <row r="263" ht="14.25" customHeight="1" x14ac:dyDescent="0.75"/>
    <row r="264" ht="14.25" customHeight="1" x14ac:dyDescent="0.75"/>
    <row r="265" ht="14.25" customHeight="1" x14ac:dyDescent="0.75"/>
    <row r="266" ht="14.25" customHeight="1" x14ac:dyDescent="0.75"/>
    <row r="267" ht="14.25" customHeight="1" x14ac:dyDescent="0.75"/>
    <row r="268" ht="14.25" customHeight="1" x14ac:dyDescent="0.75"/>
    <row r="269" ht="14.25" customHeight="1" x14ac:dyDescent="0.75"/>
    <row r="270" ht="14.25" customHeight="1" x14ac:dyDescent="0.75"/>
    <row r="271" ht="14.25" customHeight="1" x14ac:dyDescent="0.75"/>
    <row r="272" ht="14.25" customHeight="1" x14ac:dyDescent="0.75"/>
    <row r="273" ht="14.25" customHeight="1" x14ac:dyDescent="0.75"/>
    <row r="274" ht="14.25" customHeight="1" x14ac:dyDescent="0.75"/>
    <row r="275" ht="14.25" customHeight="1" x14ac:dyDescent="0.75"/>
    <row r="276" ht="14.25" customHeight="1" x14ac:dyDescent="0.75"/>
    <row r="277" ht="14.25" customHeight="1" x14ac:dyDescent="0.75"/>
    <row r="278" ht="14.25" customHeight="1" x14ac:dyDescent="0.75"/>
    <row r="279" ht="14.25" customHeight="1" x14ac:dyDescent="0.75"/>
    <row r="280" ht="14.25" customHeight="1" x14ac:dyDescent="0.75"/>
    <row r="281" ht="15.75" customHeight="1" x14ac:dyDescent="0.75"/>
    <row r="282" ht="15.75" customHeight="1" x14ac:dyDescent="0.75"/>
    <row r="283" ht="15.75" customHeight="1" x14ac:dyDescent="0.75"/>
    <row r="284" ht="15.75" customHeight="1" x14ac:dyDescent="0.75"/>
    <row r="285" ht="15.75" customHeight="1" x14ac:dyDescent="0.75"/>
    <row r="286" ht="15.75" customHeight="1" x14ac:dyDescent="0.75"/>
    <row r="287" ht="15.75" customHeight="1" x14ac:dyDescent="0.75"/>
    <row r="288" ht="15.75" customHeight="1" x14ac:dyDescent="0.75"/>
    <row r="289" ht="15.75" customHeight="1" x14ac:dyDescent="0.75"/>
    <row r="290" ht="15.75" customHeight="1" x14ac:dyDescent="0.75"/>
    <row r="291" ht="15.75" customHeight="1" x14ac:dyDescent="0.75"/>
    <row r="292" ht="15.75" customHeight="1" x14ac:dyDescent="0.75"/>
    <row r="293" ht="15.75" customHeight="1" x14ac:dyDescent="0.75"/>
    <row r="294" ht="15.75" customHeight="1" x14ac:dyDescent="0.75"/>
    <row r="295" ht="15.75" customHeight="1" x14ac:dyDescent="0.75"/>
    <row r="296" ht="15.75" customHeight="1" x14ac:dyDescent="0.75"/>
    <row r="297" ht="15.75" customHeight="1" x14ac:dyDescent="0.75"/>
    <row r="298" ht="15.75" customHeight="1" x14ac:dyDescent="0.75"/>
    <row r="299" ht="15.75" customHeight="1" x14ac:dyDescent="0.75"/>
    <row r="300" ht="15.75" customHeight="1" x14ac:dyDescent="0.75"/>
    <row r="301" ht="15.75" customHeight="1" x14ac:dyDescent="0.75"/>
    <row r="302" ht="15.75" customHeight="1" x14ac:dyDescent="0.75"/>
    <row r="303" ht="15.75" customHeight="1" x14ac:dyDescent="0.75"/>
    <row r="304" ht="15.75" customHeight="1" x14ac:dyDescent="0.75"/>
    <row r="305" ht="15.75" customHeight="1" x14ac:dyDescent="0.75"/>
    <row r="306" ht="15.75" customHeight="1" x14ac:dyDescent="0.75"/>
    <row r="307" ht="15.75" customHeight="1" x14ac:dyDescent="0.75"/>
    <row r="308" ht="15.75" customHeight="1" x14ac:dyDescent="0.75"/>
    <row r="309" ht="15.75" customHeight="1" x14ac:dyDescent="0.75"/>
    <row r="310" ht="15.75" customHeight="1" x14ac:dyDescent="0.75"/>
    <row r="311" ht="15.75" customHeight="1" x14ac:dyDescent="0.75"/>
    <row r="312" ht="15.75" customHeight="1" x14ac:dyDescent="0.75"/>
    <row r="313" ht="15.75" customHeight="1" x14ac:dyDescent="0.75"/>
    <row r="314" ht="15.75" customHeight="1" x14ac:dyDescent="0.75"/>
    <row r="315" ht="15.75" customHeight="1" x14ac:dyDescent="0.75"/>
    <row r="316" ht="15.75" customHeight="1" x14ac:dyDescent="0.75"/>
    <row r="317" ht="15.75" customHeight="1" x14ac:dyDescent="0.75"/>
    <row r="318" ht="15.75" customHeight="1" x14ac:dyDescent="0.75"/>
    <row r="319" ht="15.75" customHeight="1" x14ac:dyDescent="0.75"/>
    <row r="320" ht="15.75" customHeight="1" x14ac:dyDescent="0.75"/>
    <row r="321" ht="15.75" customHeight="1" x14ac:dyDescent="0.75"/>
    <row r="322" ht="15.75" customHeight="1" x14ac:dyDescent="0.75"/>
    <row r="323" ht="15.75" customHeight="1" x14ac:dyDescent="0.75"/>
    <row r="324" ht="15.75" customHeight="1" x14ac:dyDescent="0.75"/>
    <row r="325" ht="15.75" customHeight="1" x14ac:dyDescent="0.75"/>
    <row r="326" ht="15.75" customHeight="1" x14ac:dyDescent="0.75"/>
    <row r="327" ht="15.75" customHeight="1" x14ac:dyDescent="0.75"/>
    <row r="328" ht="15.75" customHeight="1" x14ac:dyDescent="0.75"/>
    <row r="329" ht="15.75" customHeight="1" x14ac:dyDescent="0.75"/>
    <row r="330" ht="15.75" customHeight="1" x14ac:dyDescent="0.75"/>
    <row r="331" ht="15.75" customHeight="1" x14ac:dyDescent="0.75"/>
    <row r="332" ht="15.75" customHeight="1" x14ac:dyDescent="0.75"/>
    <row r="333" ht="15.75" customHeight="1" x14ac:dyDescent="0.75"/>
    <row r="334" ht="15.75" customHeight="1" x14ac:dyDescent="0.75"/>
    <row r="335" ht="15.75" customHeight="1" x14ac:dyDescent="0.75"/>
    <row r="336" ht="15.75" customHeight="1" x14ac:dyDescent="0.75"/>
    <row r="337" ht="15.75" customHeight="1" x14ac:dyDescent="0.75"/>
    <row r="338" ht="15.75" customHeight="1" x14ac:dyDescent="0.75"/>
    <row r="339" ht="15.75" customHeight="1" x14ac:dyDescent="0.75"/>
    <row r="340" ht="15.75" customHeight="1" x14ac:dyDescent="0.75"/>
    <row r="341" ht="15.75" customHeight="1" x14ac:dyDescent="0.75"/>
    <row r="342" ht="15.75" customHeight="1" x14ac:dyDescent="0.75"/>
    <row r="343" ht="15.75" customHeight="1" x14ac:dyDescent="0.75"/>
    <row r="344" ht="15.75" customHeight="1" x14ac:dyDescent="0.75"/>
    <row r="345" ht="15.75" customHeight="1" x14ac:dyDescent="0.75"/>
    <row r="346" ht="15.75" customHeight="1" x14ac:dyDescent="0.75"/>
    <row r="347" ht="15.75" customHeight="1" x14ac:dyDescent="0.75"/>
    <row r="348" ht="15.75" customHeight="1" x14ac:dyDescent="0.75"/>
    <row r="349" ht="15.75" customHeight="1" x14ac:dyDescent="0.75"/>
    <row r="350" ht="15.75" customHeight="1" x14ac:dyDescent="0.75"/>
    <row r="351" ht="15.75" customHeight="1" x14ac:dyDescent="0.75"/>
    <row r="352" ht="15.75" customHeight="1" x14ac:dyDescent="0.75"/>
    <row r="353" ht="15.75" customHeight="1" x14ac:dyDescent="0.75"/>
    <row r="354" ht="15.75" customHeight="1" x14ac:dyDescent="0.75"/>
    <row r="355" ht="15.75" customHeight="1" x14ac:dyDescent="0.75"/>
    <row r="356" ht="15.75" customHeight="1" x14ac:dyDescent="0.75"/>
    <row r="357" ht="15.75" customHeight="1" x14ac:dyDescent="0.75"/>
    <row r="358" ht="15.75" customHeight="1" x14ac:dyDescent="0.75"/>
    <row r="359" ht="15.75" customHeight="1" x14ac:dyDescent="0.75"/>
    <row r="360" ht="15.75" customHeight="1" x14ac:dyDescent="0.75"/>
    <row r="361" ht="15.75" customHeight="1" x14ac:dyDescent="0.75"/>
    <row r="362" ht="15.75" customHeight="1" x14ac:dyDescent="0.75"/>
    <row r="363" ht="15.75" customHeight="1" x14ac:dyDescent="0.75"/>
    <row r="364" ht="15.75" customHeight="1" x14ac:dyDescent="0.75"/>
    <row r="365" ht="15.75" customHeight="1" x14ac:dyDescent="0.75"/>
    <row r="366" ht="15.75" customHeight="1" x14ac:dyDescent="0.75"/>
    <row r="367" ht="15.75" customHeight="1" x14ac:dyDescent="0.75"/>
    <row r="368" ht="15.75" customHeight="1" x14ac:dyDescent="0.75"/>
    <row r="369" ht="15.75" customHeight="1" x14ac:dyDescent="0.75"/>
    <row r="370" ht="15.75" customHeight="1" x14ac:dyDescent="0.75"/>
    <row r="371" ht="15.75" customHeight="1" x14ac:dyDescent="0.75"/>
    <row r="372" ht="15.75" customHeight="1" x14ac:dyDescent="0.75"/>
    <row r="373" ht="15.75" customHeight="1" x14ac:dyDescent="0.75"/>
    <row r="374" ht="15.75" customHeight="1" x14ac:dyDescent="0.75"/>
    <row r="375" ht="15.75" customHeight="1" x14ac:dyDescent="0.75"/>
    <row r="376" ht="15.75" customHeight="1" x14ac:dyDescent="0.75"/>
    <row r="377" ht="15.75" customHeight="1" x14ac:dyDescent="0.75"/>
    <row r="378" ht="15.75" customHeight="1" x14ac:dyDescent="0.75"/>
    <row r="379" ht="15.75" customHeight="1" x14ac:dyDescent="0.75"/>
    <row r="380" ht="15.75" customHeight="1" x14ac:dyDescent="0.75"/>
    <row r="381" ht="15.75" customHeight="1" x14ac:dyDescent="0.75"/>
    <row r="382" ht="15.75" customHeight="1" x14ac:dyDescent="0.75"/>
    <row r="383" ht="15.75" customHeight="1" x14ac:dyDescent="0.75"/>
    <row r="384" ht="15.75" customHeight="1" x14ac:dyDescent="0.75"/>
    <row r="385" ht="15.75" customHeight="1" x14ac:dyDescent="0.75"/>
    <row r="386" ht="15.75" customHeight="1" x14ac:dyDescent="0.75"/>
    <row r="387" ht="15.75" customHeight="1" x14ac:dyDescent="0.75"/>
    <row r="388" ht="15.75" customHeight="1" x14ac:dyDescent="0.75"/>
    <row r="389" ht="15.75" customHeight="1" x14ac:dyDescent="0.75"/>
    <row r="390" ht="15.75" customHeight="1" x14ac:dyDescent="0.75"/>
    <row r="391" ht="15.75" customHeight="1" x14ac:dyDescent="0.75"/>
    <row r="392" ht="15.75" customHeight="1" x14ac:dyDescent="0.75"/>
    <row r="393" ht="15.75" customHeight="1" x14ac:dyDescent="0.75"/>
    <row r="394" ht="15.75" customHeight="1" x14ac:dyDescent="0.75"/>
    <row r="395" ht="15.75" customHeight="1" x14ac:dyDescent="0.75"/>
    <row r="396" ht="15.75" customHeight="1" x14ac:dyDescent="0.75"/>
    <row r="397" ht="15.75" customHeight="1" x14ac:dyDescent="0.75"/>
    <row r="398" ht="15.75" customHeight="1" x14ac:dyDescent="0.75"/>
    <row r="399" ht="15.75" customHeight="1" x14ac:dyDescent="0.75"/>
    <row r="400" ht="15.75" customHeight="1" x14ac:dyDescent="0.75"/>
    <row r="401" ht="15.75" customHeight="1" x14ac:dyDescent="0.75"/>
    <row r="402" ht="15.75" customHeight="1" x14ac:dyDescent="0.75"/>
    <row r="403" ht="15.75" customHeight="1" x14ac:dyDescent="0.75"/>
    <row r="404" ht="15.75" customHeight="1" x14ac:dyDescent="0.75"/>
    <row r="405" ht="15.75" customHeight="1" x14ac:dyDescent="0.75"/>
    <row r="406" ht="15.75" customHeight="1" x14ac:dyDescent="0.75"/>
    <row r="407" ht="15.75" customHeight="1" x14ac:dyDescent="0.75"/>
    <row r="408" ht="15.75" customHeight="1" x14ac:dyDescent="0.75"/>
    <row r="409" ht="15.75" customHeight="1" x14ac:dyDescent="0.75"/>
    <row r="410" ht="15.75" customHeight="1" x14ac:dyDescent="0.75"/>
    <row r="411" ht="15.75" customHeight="1" x14ac:dyDescent="0.75"/>
    <row r="412" ht="15.75" customHeight="1" x14ac:dyDescent="0.75"/>
    <row r="413" ht="15.75" customHeight="1" x14ac:dyDescent="0.75"/>
    <row r="414" ht="15.75" customHeight="1" x14ac:dyDescent="0.75"/>
    <row r="415" ht="15.75" customHeight="1" x14ac:dyDescent="0.75"/>
    <row r="416" ht="15.75" customHeight="1" x14ac:dyDescent="0.75"/>
    <row r="417" ht="15.75" customHeight="1" x14ac:dyDescent="0.75"/>
    <row r="418" ht="15.75" customHeight="1" x14ac:dyDescent="0.75"/>
    <row r="419" ht="15.75" customHeight="1" x14ac:dyDescent="0.75"/>
    <row r="420" ht="15.75" customHeight="1" x14ac:dyDescent="0.75"/>
    <row r="421" ht="15.75" customHeight="1" x14ac:dyDescent="0.75"/>
    <row r="422" ht="15.75" customHeight="1" x14ac:dyDescent="0.75"/>
    <row r="423" ht="15.75" customHeight="1" x14ac:dyDescent="0.75"/>
    <row r="424" ht="15.75" customHeight="1" x14ac:dyDescent="0.75"/>
    <row r="425" ht="15.75" customHeight="1" x14ac:dyDescent="0.75"/>
    <row r="426" ht="15.75" customHeight="1" x14ac:dyDescent="0.75"/>
    <row r="427" ht="15.75" customHeight="1" x14ac:dyDescent="0.75"/>
    <row r="428" ht="15.75" customHeight="1" x14ac:dyDescent="0.75"/>
    <row r="429" ht="15.75" customHeight="1" x14ac:dyDescent="0.75"/>
    <row r="430" ht="15.75" customHeight="1" x14ac:dyDescent="0.75"/>
    <row r="431" ht="15.75" customHeight="1" x14ac:dyDescent="0.75"/>
    <row r="432" ht="15.75" customHeight="1" x14ac:dyDescent="0.75"/>
    <row r="433" ht="15.75" customHeight="1" x14ac:dyDescent="0.75"/>
    <row r="434" ht="15.75" customHeight="1" x14ac:dyDescent="0.75"/>
    <row r="435" ht="15.75" customHeight="1" x14ac:dyDescent="0.75"/>
    <row r="436" ht="15.75" customHeight="1" x14ac:dyDescent="0.75"/>
    <row r="437" ht="15.75" customHeight="1" x14ac:dyDescent="0.75"/>
    <row r="438" ht="15.75" customHeight="1" x14ac:dyDescent="0.75"/>
    <row r="439" ht="15.75" customHeight="1" x14ac:dyDescent="0.75"/>
    <row r="440" ht="15.75" customHeight="1" x14ac:dyDescent="0.75"/>
    <row r="441" ht="15.75" customHeight="1" x14ac:dyDescent="0.75"/>
    <row r="442" ht="15.75" customHeight="1" x14ac:dyDescent="0.75"/>
    <row r="443" ht="15.75" customHeight="1" x14ac:dyDescent="0.75"/>
    <row r="444" ht="15.75" customHeight="1" x14ac:dyDescent="0.75"/>
    <row r="445" ht="15.75" customHeight="1" x14ac:dyDescent="0.75"/>
    <row r="446" ht="15.75" customHeight="1" x14ac:dyDescent="0.75"/>
    <row r="447" ht="15.75" customHeight="1" x14ac:dyDescent="0.75"/>
    <row r="448" ht="15.75" customHeight="1" x14ac:dyDescent="0.75"/>
    <row r="449" ht="15.75" customHeight="1" x14ac:dyDescent="0.75"/>
    <row r="450" ht="15.75" customHeight="1" x14ac:dyDescent="0.75"/>
    <row r="451" ht="15.75" customHeight="1" x14ac:dyDescent="0.75"/>
    <row r="452" ht="15.75" customHeight="1" x14ac:dyDescent="0.75"/>
    <row r="453" ht="15.75" customHeight="1" x14ac:dyDescent="0.75"/>
    <row r="454" ht="15.75" customHeight="1" x14ac:dyDescent="0.75"/>
    <row r="455" ht="15.75" customHeight="1" x14ac:dyDescent="0.75"/>
    <row r="456" ht="15.75" customHeight="1" x14ac:dyDescent="0.75"/>
    <row r="457" ht="15.75" customHeight="1" x14ac:dyDescent="0.75"/>
    <row r="458" ht="15.75" customHeight="1" x14ac:dyDescent="0.75"/>
    <row r="459" ht="15.75" customHeight="1" x14ac:dyDescent="0.75"/>
    <row r="460" ht="15.75" customHeight="1" x14ac:dyDescent="0.75"/>
    <row r="461" ht="15.75" customHeight="1" x14ac:dyDescent="0.75"/>
    <row r="462" ht="15.75" customHeight="1" x14ac:dyDescent="0.75"/>
    <row r="463" ht="15.75" customHeight="1" x14ac:dyDescent="0.75"/>
    <row r="464" ht="15.75" customHeight="1" x14ac:dyDescent="0.75"/>
    <row r="465" ht="15.75" customHeight="1" x14ac:dyDescent="0.75"/>
    <row r="466" ht="15.75" customHeight="1" x14ac:dyDescent="0.75"/>
    <row r="467" ht="15.75" customHeight="1" x14ac:dyDescent="0.75"/>
    <row r="468" ht="15.75" customHeight="1" x14ac:dyDescent="0.75"/>
    <row r="469" ht="15.75" customHeight="1" x14ac:dyDescent="0.75"/>
    <row r="470" ht="15.75" customHeight="1" x14ac:dyDescent="0.75"/>
    <row r="471" ht="15.75" customHeight="1" x14ac:dyDescent="0.75"/>
    <row r="472" ht="15.75" customHeight="1" x14ac:dyDescent="0.75"/>
    <row r="473" ht="15.75" customHeight="1" x14ac:dyDescent="0.75"/>
    <row r="474" ht="15.75" customHeight="1" x14ac:dyDescent="0.75"/>
    <row r="475" ht="15.75" customHeight="1" x14ac:dyDescent="0.75"/>
    <row r="476" ht="15.75" customHeight="1" x14ac:dyDescent="0.75"/>
    <row r="477" ht="15.75" customHeight="1" x14ac:dyDescent="0.75"/>
    <row r="478" ht="15.75" customHeight="1" x14ac:dyDescent="0.75"/>
    <row r="479" ht="15.75" customHeight="1" x14ac:dyDescent="0.75"/>
    <row r="480" ht="15.75" customHeight="1" x14ac:dyDescent="0.75"/>
    <row r="481" ht="15.75" customHeight="1" x14ac:dyDescent="0.75"/>
    <row r="482" ht="15.75" customHeight="1" x14ac:dyDescent="0.75"/>
    <row r="483" ht="15.75" customHeight="1" x14ac:dyDescent="0.75"/>
    <row r="484" ht="15.75" customHeight="1" x14ac:dyDescent="0.75"/>
    <row r="485" ht="15.75" customHeight="1" x14ac:dyDescent="0.75"/>
    <row r="486" ht="15.75" customHeight="1" x14ac:dyDescent="0.75"/>
    <row r="487" ht="15.75" customHeight="1" x14ac:dyDescent="0.75"/>
    <row r="488" ht="15.75" customHeight="1" x14ac:dyDescent="0.75"/>
    <row r="489" ht="15.75" customHeight="1" x14ac:dyDescent="0.75"/>
    <row r="490" ht="15.75" customHeight="1" x14ac:dyDescent="0.75"/>
    <row r="491" ht="15.75" customHeight="1" x14ac:dyDescent="0.75"/>
    <row r="492" ht="15.75" customHeight="1" x14ac:dyDescent="0.75"/>
    <row r="493" ht="15.75" customHeight="1" x14ac:dyDescent="0.75"/>
    <row r="494" ht="15.75" customHeight="1" x14ac:dyDescent="0.75"/>
    <row r="495" ht="15.75" customHeight="1" x14ac:dyDescent="0.75"/>
    <row r="496" ht="15.75" customHeight="1" x14ac:dyDescent="0.75"/>
    <row r="497" ht="15.75" customHeight="1" x14ac:dyDescent="0.75"/>
    <row r="498" ht="15.75" customHeight="1" x14ac:dyDescent="0.75"/>
    <row r="499" ht="15.75" customHeight="1" x14ac:dyDescent="0.75"/>
    <row r="500" ht="15.75" customHeight="1" x14ac:dyDescent="0.75"/>
    <row r="501" ht="15.75" customHeight="1" x14ac:dyDescent="0.75"/>
    <row r="502" ht="15.75" customHeight="1" x14ac:dyDescent="0.75"/>
    <row r="503" ht="15.75" customHeight="1" x14ac:dyDescent="0.75"/>
    <row r="504" ht="15.75" customHeight="1" x14ac:dyDescent="0.75"/>
    <row r="505" ht="15.75" customHeight="1" x14ac:dyDescent="0.75"/>
    <row r="506" ht="15.75" customHeight="1" x14ac:dyDescent="0.75"/>
    <row r="507" ht="15.75" customHeight="1" x14ac:dyDescent="0.75"/>
    <row r="508" ht="15.75" customHeight="1" x14ac:dyDescent="0.75"/>
    <row r="509" ht="15.75" customHeight="1" x14ac:dyDescent="0.75"/>
    <row r="510" ht="15.75" customHeight="1" x14ac:dyDescent="0.75"/>
    <row r="511" ht="15.75" customHeight="1" x14ac:dyDescent="0.75"/>
    <row r="512" ht="15.75" customHeight="1" x14ac:dyDescent="0.75"/>
    <row r="513" ht="15.75" customHeight="1" x14ac:dyDescent="0.75"/>
    <row r="514" ht="15.75" customHeight="1" x14ac:dyDescent="0.75"/>
    <row r="515" ht="15.75" customHeight="1" x14ac:dyDescent="0.75"/>
    <row r="516" ht="15.75" customHeight="1" x14ac:dyDescent="0.75"/>
    <row r="517" ht="15.75" customHeight="1" x14ac:dyDescent="0.75"/>
    <row r="518" ht="15.75" customHeight="1" x14ac:dyDescent="0.75"/>
    <row r="519" ht="15.75" customHeight="1" x14ac:dyDescent="0.75"/>
    <row r="520" ht="15.75" customHeight="1" x14ac:dyDescent="0.75"/>
    <row r="521" ht="15.75" customHeight="1" x14ac:dyDescent="0.75"/>
    <row r="522" ht="15.75" customHeight="1" x14ac:dyDescent="0.75"/>
    <row r="523" ht="15.75" customHeight="1" x14ac:dyDescent="0.75"/>
    <row r="524" ht="15.75" customHeight="1" x14ac:dyDescent="0.75"/>
    <row r="525" ht="15.75" customHeight="1" x14ac:dyDescent="0.75"/>
    <row r="526" ht="15.75" customHeight="1" x14ac:dyDescent="0.75"/>
    <row r="527" ht="15.75" customHeight="1" x14ac:dyDescent="0.75"/>
    <row r="528" ht="15.75" customHeight="1" x14ac:dyDescent="0.75"/>
    <row r="529" ht="15.75" customHeight="1" x14ac:dyDescent="0.75"/>
    <row r="530" ht="15.75" customHeight="1" x14ac:dyDescent="0.75"/>
    <row r="531" ht="15.75" customHeight="1" x14ac:dyDescent="0.75"/>
    <row r="532" ht="15.75" customHeight="1" x14ac:dyDescent="0.75"/>
    <row r="533" ht="15.75" customHeight="1" x14ac:dyDescent="0.75"/>
    <row r="534" ht="15.75" customHeight="1" x14ac:dyDescent="0.75"/>
    <row r="535" ht="15.75" customHeight="1" x14ac:dyDescent="0.75"/>
    <row r="536" ht="15.75" customHeight="1" x14ac:dyDescent="0.75"/>
    <row r="537" ht="15.75" customHeight="1" x14ac:dyDescent="0.75"/>
    <row r="538" ht="15.75" customHeight="1" x14ac:dyDescent="0.75"/>
    <row r="539" ht="15.75" customHeight="1" x14ac:dyDescent="0.75"/>
    <row r="540" ht="15.75" customHeight="1" x14ac:dyDescent="0.75"/>
    <row r="541" ht="15.75" customHeight="1" x14ac:dyDescent="0.75"/>
    <row r="542" ht="15.75" customHeight="1" x14ac:dyDescent="0.75"/>
    <row r="543" ht="15.75" customHeight="1" x14ac:dyDescent="0.75"/>
    <row r="544" ht="15.75" customHeight="1" x14ac:dyDescent="0.75"/>
    <row r="545" ht="15.75" customHeight="1" x14ac:dyDescent="0.75"/>
    <row r="546" ht="15.75" customHeight="1" x14ac:dyDescent="0.75"/>
    <row r="547" ht="15.75" customHeight="1" x14ac:dyDescent="0.75"/>
    <row r="548" ht="15.75" customHeight="1" x14ac:dyDescent="0.75"/>
    <row r="549" ht="15.75" customHeight="1" x14ac:dyDescent="0.75"/>
    <row r="550" ht="15.75" customHeight="1" x14ac:dyDescent="0.75"/>
    <row r="551" ht="15.75" customHeight="1" x14ac:dyDescent="0.75"/>
    <row r="552" ht="15.75" customHeight="1" x14ac:dyDescent="0.75"/>
    <row r="553" ht="15.75" customHeight="1" x14ac:dyDescent="0.75"/>
    <row r="554" ht="15.75" customHeight="1" x14ac:dyDescent="0.75"/>
    <row r="555" ht="15.75" customHeight="1" x14ac:dyDescent="0.75"/>
    <row r="556" ht="15.75" customHeight="1" x14ac:dyDescent="0.75"/>
    <row r="557" ht="15.75" customHeight="1" x14ac:dyDescent="0.75"/>
    <row r="558" ht="15.75" customHeight="1" x14ac:dyDescent="0.75"/>
    <row r="559" ht="15.75" customHeight="1" x14ac:dyDescent="0.75"/>
    <row r="560" ht="15.75" customHeight="1" x14ac:dyDescent="0.75"/>
    <row r="561" ht="15.75" customHeight="1" x14ac:dyDescent="0.75"/>
    <row r="562" ht="15.75" customHeight="1" x14ac:dyDescent="0.75"/>
    <row r="563" ht="15.75" customHeight="1" x14ac:dyDescent="0.75"/>
    <row r="564" ht="15.75" customHeight="1" x14ac:dyDescent="0.75"/>
    <row r="565" ht="15.75" customHeight="1" x14ac:dyDescent="0.75"/>
    <row r="566" ht="15.75" customHeight="1" x14ac:dyDescent="0.75"/>
    <row r="567" ht="15.75" customHeight="1" x14ac:dyDescent="0.75"/>
    <row r="568" ht="15.75" customHeight="1" x14ac:dyDescent="0.75"/>
    <row r="569" ht="15.75" customHeight="1" x14ac:dyDescent="0.75"/>
    <row r="570" ht="15.75" customHeight="1" x14ac:dyDescent="0.75"/>
    <row r="571" ht="15.75" customHeight="1" x14ac:dyDescent="0.75"/>
    <row r="572" ht="15.75" customHeight="1" x14ac:dyDescent="0.75"/>
    <row r="573" ht="15.75" customHeight="1" x14ac:dyDescent="0.75"/>
    <row r="574" ht="15.75" customHeight="1" x14ac:dyDescent="0.75"/>
    <row r="575" ht="15.75" customHeight="1" x14ac:dyDescent="0.75"/>
    <row r="576" ht="15.75" customHeight="1" x14ac:dyDescent="0.75"/>
    <row r="577" ht="15.75" customHeight="1" x14ac:dyDescent="0.75"/>
    <row r="578" ht="15.75" customHeight="1" x14ac:dyDescent="0.75"/>
    <row r="579" ht="15.75" customHeight="1" x14ac:dyDescent="0.75"/>
    <row r="580" ht="15.75" customHeight="1" x14ac:dyDescent="0.75"/>
    <row r="581" ht="15.75" customHeight="1" x14ac:dyDescent="0.75"/>
    <row r="582" ht="15.75" customHeight="1" x14ac:dyDescent="0.75"/>
    <row r="583" ht="15.75" customHeight="1" x14ac:dyDescent="0.75"/>
    <row r="584" ht="15.75" customHeight="1" x14ac:dyDescent="0.75"/>
    <row r="585" ht="15.75" customHeight="1" x14ac:dyDescent="0.75"/>
    <row r="586" ht="15.75" customHeight="1" x14ac:dyDescent="0.75"/>
    <row r="587" ht="15.75" customHeight="1" x14ac:dyDescent="0.75"/>
    <row r="588" ht="15.75" customHeight="1" x14ac:dyDescent="0.75"/>
    <row r="589" ht="15.75" customHeight="1" x14ac:dyDescent="0.75"/>
    <row r="590" ht="15.75" customHeight="1" x14ac:dyDescent="0.75"/>
    <row r="591" ht="15.75" customHeight="1" x14ac:dyDescent="0.75"/>
    <row r="592" ht="15.75" customHeight="1" x14ac:dyDescent="0.75"/>
    <row r="593" ht="15.75" customHeight="1" x14ac:dyDescent="0.75"/>
    <row r="594" ht="15.75" customHeight="1" x14ac:dyDescent="0.75"/>
    <row r="595" ht="15.75" customHeight="1" x14ac:dyDescent="0.75"/>
    <row r="596" ht="15.75" customHeight="1" x14ac:dyDescent="0.75"/>
    <row r="597" ht="15.75" customHeight="1" x14ac:dyDescent="0.75"/>
    <row r="598" ht="15.75" customHeight="1" x14ac:dyDescent="0.75"/>
    <row r="599" ht="15.75" customHeight="1" x14ac:dyDescent="0.75"/>
    <row r="600" ht="15.75" customHeight="1" x14ac:dyDescent="0.75"/>
    <row r="601" ht="15.75" customHeight="1" x14ac:dyDescent="0.75"/>
    <row r="602" ht="15.75" customHeight="1" x14ac:dyDescent="0.75"/>
    <row r="603" ht="15.75" customHeight="1" x14ac:dyDescent="0.75"/>
    <row r="604" ht="15.75" customHeight="1" x14ac:dyDescent="0.75"/>
    <row r="605" ht="15.75" customHeight="1" x14ac:dyDescent="0.75"/>
    <row r="606" ht="15.75" customHeight="1" x14ac:dyDescent="0.75"/>
    <row r="607" ht="15.75" customHeight="1" x14ac:dyDescent="0.75"/>
    <row r="608" ht="15.75" customHeight="1" x14ac:dyDescent="0.75"/>
    <row r="609" ht="15.75" customHeight="1" x14ac:dyDescent="0.75"/>
    <row r="610" ht="15.75" customHeight="1" x14ac:dyDescent="0.75"/>
    <row r="611" ht="15.75" customHeight="1" x14ac:dyDescent="0.75"/>
    <row r="612" ht="15.75" customHeight="1" x14ac:dyDescent="0.75"/>
    <row r="613" ht="15.75" customHeight="1" x14ac:dyDescent="0.75"/>
    <row r="614" ht="15.75" customHeight="1" x14ac:dyDescent="0.75"/>
    <row r="615" ht="15.75" customHeight="1" x14ac:dyDescent="0.75"/>
    <row r="616" ht="15.75" customHeight="1" x14ac:dyDescent="0.75"/>
    <row r="617" ht="15.75" customHeight="1" x14ac:dyDescent="0.75"/>
    <row r="618" ht="15.75" customHeight="1" x14ac:dyDescent="0.75"/>
    <row r="619" ht="15.75" customHeight="1" x14ac:dyDescent="0.75"/>
    <row r="620" ht="15.75" customHeight="1" x14ac:dyDescent="0.75"/>
    <row r="621" ht="15.75" customHeight="1" x14ac:dyDescent="0.75"/>
    <row r="622" ht="15.75" customHeight="1" x14ac:dyDescent="0.75"/>
    <row r="623" ht="15.75" customHeight="1" x14ac:dyDescent="0.75"/>
    <row r="624" ht="15.75" customHeight="1" x14ac:dyDescent="0.75"/>
    <row r="625" ht="15.75" customHeight="1" x14ac:dyDescent="0.75"/>
    <row r="626" ht="15.75" customHeight="1" x14ac:dyDescent="0.75"/>
    <row r="627" ht="15.75" customHeight="1" x14ac:dyDescent="0.75"/>
    <row r="628" ht="15.75" customHeight="1" x14ac:dyDescent="0.75"/>
    <row r="629" ht="15.75" customHeight="1" x14ac:dyDescent="0.75"/>
    <row r="630" ht="15.75" customHeight="1" x14ac:dyDescent="0.75"/>
    <row r="631" ht="15.75" customHeight="1" x14ac:dyDescent="0.75"/>
    <row r="632" ht="15.75" customHeight="1" x14ac:dyDescent="0.75"/>
    <row r="633" ht="15.75" customHeight="1" x14ac:dyDescent="0.75"/>
    <row r="634" ht="15.75" customHeight="1" x14ac:dyDescent="0.75"/>
    <row r="635" ht="15.75" customHeight="1" x14ac:dyDescent="0.75"/>
    <row r="636" ht="15.75" customHeight="1" x14ac:dyDescent="0.75"/>
    <row r="637" ht="15.75" customHeight="1" x14ac:dyDescent="0.75"/>
    <row r="638" ht="15.75" customHeight="1" x14ac:dyDescent="0.75"/>
    <row r="639" ht="15.75" customHeight="1" x14ac:dyDescent="0.75"/>
    <row r="640" ht="15.75" customHeight="1" x14ac:dyDescent="0.75"/>
    <row r="641" ht="15.75" customHeight="1" x14ac:dyDescent="0.75"/>
    <row r="642" ht="15.75" customHeight="1" x14ac:dyDescent="0.75"/>
    <row r="643" ht="15.75" customHeight="1" x14ac:dyDescent="0.75"/>
    <row r="644" ht="15.75" customHeight="1" x14ac:dyDescent="0.75"/>
    <row r="645" ht="15.75" customHeight="1" x14ac:dyDescent="0.75"/>
    <row r="646" ht="15.75" customHeight="1" x14ac:dyDescent="0.75"/>
    <row r="647" ht="15.75" customHeight="1" x14ac:dyDescent="0.75"/>
    <row r="648" ht="15.75" customHeight="1" x14ac:dyDescent="0.75"/>
    <row r="649" ht="15.75" customHeight="1" x14ac:dyDescent="0.75"/>
    <row r="650" ht="15.75" customHeight="1" x14ac:dyDescent="0.75"/>
    <row r="651" ht="15.75" customHeight="1" x14ac:dyDescent="0.75"/>
    <row r="652" ht="15.75" customHeight="1" x14ac:dyDescent="0.75"/>
    <row r="653" ht="15.75" customHeight="1" x14ac:dyDescent="0.75"/>
    <row r="654" ht="15.75" customHeight="1" x14ac:dyDescent="0.75"/>
    <row r="655" ht="15.75" customHeight="1" x14ac:dyDescent="0.75"/>
    <row r="656" ht="15.75" customHeight="1" x14ac:dyDescent="0.75"/>
    <row r="657" ht="15.75" customHeight="1" x14ac:dyDescent="0.75"/>
    <row r="658" ht="15.75" customHeight="1" x14ac:dyDescent="0.75"/>
    <row r="659" ht="15.75" customHeight="1" x14ac:dyDescent="0.75"/>
    <row r="660" ht="15.75" customHeight="1" x14ac:dyDescent="0.75"/>
    <row r="661" ht="15.75" customHeight="1" x14ac:dyDescent="0.75"/>
    <row r="662" ht="15.75" customHeight="1" x14ac:dyDescent="0.75"/>
    <row r="663" ht="15.75" customHeight="1" x14ac:dyDescent="0.75"/>
    <row r="664" ht="15.75" customHeight="1" x14ac:dyDescent="0.75"/>
    <row r="665" ht="15.75" customHeight="1" x14ac:dyDescent="0.75"/>
    <row r="666" ht="15.75" customHeight="1" x14ac:dyDescent="0.75"/>
    <row r="667" ht="15.75" customHeight="1" x14ac:dyDescent="0.75"/>
    <row r="668" ht="15.75" customHeight="1" x14ac:dyDescent="0.75"/>
    <row r="669" ht="15.75" customHeight="1" x14ac:dyDescent="0.75"/>
    <row r="670" ht="15.75" customHeight="1" x14ac:dyDescent="0.75"/>
    <row r="671" ht="15.75" customHeight="1" x14ac:dyDescent="0.75"/>
    <row r="672" ht="15.75" customHeight="1" x14ac:dyDescent="0.75"/>
    <row r="673" ht="15.75" customHeight="1" x14ac:dyDescent="0.75"/>
    <row r="674" ht="15.75" customHeight="1" x14ac:dyDescent="0.75"/>
    <row r="675" ht="15.75" customHeight="1" x14ac:dyDescent="0.75"/>
    <row r="676" ht="15.75" customHeight="1" x14ac:dyDescent="0.75"/>
    <row r="677" ht="15.75" customHeight="1" x14ac:dyDescent="0.75"/>
    <row r="678" ht="15.75" customHeight="1" x14ac:dyDescent="0.75"/>
    <row r="679" ht="15.75" customHeight="1" x14ac:dyDescent="0.75"/>
    <row r="680" ht="15.75" customHeight="1" x14ac:dyDescent="0.75"/>
    <row r="681" ht="15.75" customHeight="1" x14ac:dyDescent="0.75"/>
    <row r="682" ht="15.75" customHeight="1" x14ac:dyDescent="0.75"/>
    <row r="683" ht="15.75" customHeight="1" x14ac:dyDescent="0.75"/>
    <row r="684" ht="15.75" customHeight="1" x14ac:dyDescent="0.75"/>
    <row r="685" ht="15.75" customHeight="1" x14ac:dyDescent="0.75"/>
    <row r="686" ht="15.75" customHeight="1" x14ac:dyDescent="0.75"/>
    <row r="687" ht="15.75" customHeight="1" x14ac:dyDescent="0.75"/>
    <row r="688" ht="15.75" customHeight="1" x14ac:dyDescent="0.75"/>
    <row r="689" ht="15.75" customHeight="1" x14ac:dyDescent="0.75"/>
    <row r="690" ht="15.75" customHeight="1" x14ac:dyDescent="0.75"/>
    <row r="691" ht="15.75" customHeight="1" x14ac:dyDescent="0.75"/>
    <row r="692" ht="15.75" customHeight="1" x14ac:dyDescent="0.75"/>
    <row r="693" ht="15.75" customHeight="1" x14ac:dyDescent="0.75"/>
    <row r="694" ht="15.75" customHeight="1" x14ac:dyDescent="0.75"/>
    <row r="695" ht="15.75" customHeight="1" x14ac:dyDescent="0.75"/>
    <row r="696" ht="15.75" customHeight="1" x14ac:dyDescent="0.75"/>
    <row r="697" ht="15.75" customHeight="1" x14ac:dyDescent="0.75"/>
    <row r="698" ht="15.75" customHeight="1" x14ac:dyDescent="0.75"/>
    <row r="699" ht="15.75" customHeight="1" x14ac:dyDescent="0.75"/>
    <row r="700" ht="15.75" customHeight="1" x14ac:dyDescent="0.75"/>
    <row r="701" ht="15.75" customHeight="1" x14ac:dyDescent="0.75"/>
    <row r="702" ht="15.75" customHeight="1" x14ac:dyDescent="0.75"/>
    <row r="703" ht="15.75" customHeight="1" x14ac:dyDescent="0.75"/>
    <row r="704" ht="15.75" customHeight="1" x14ac:dyDescent="0.75"/>
    <row r="705" ht="15.75" customHeight="1" x14ac:dyDescent="0.75"/>
    <row r="706" ht="15.75" customHeight="1" x14ac:dyDescent="0.75"/>
    <row r="707" ht="15.75" customHeight="1" x14ac:dyDescent="0.75"/>
    <row r="708" ht="15.75" customHeight="1" x14ac:dyDescent="0.75"/>
    <row r="709" ht="15.75" customHeight="1" x14ac:dyDescent="0.75"/>
    <row r="710" ht="15.75" customHeight="1" x14ac:dyDescent="0.75"/>
    <row r="711" ht="15.75" customHeight="1" x14ac:dyDescent="0.75"/>
    <row r="712" ht="15.75" customHeight="1" x14ac:dyDescent="0.75"/>
    <row r="713" ht="15.75" customHeight="1" x14ac:dyDescent="0.75"/>
    <row r="714" ht="15.75" customHeight="1" x14ac:dyDescent="0.75"/>
    <row r="715" ht="15.75" customHeight="1" x14ac:dyDescent="0.75"/>
    <row r="716" ht="15.75" customHeight="1" x14ac:dyDescent="0.75"/>
    <row r="717" ht="15.75" customHeight="1" x14ac:dyDescent="0.75"/>
    <row r="718" ht="15.75" customHeight="1" x14ac:dyDescent="0.75"/>
    <row r="719" ht="15.75" customHeight="1" x14ac:dyDescent="0.75"/>
    <row r="720" ht="15.75" customHeight="1" x14ac:dyDescent="0.75"/>
    <row r="721" ht="15.75" customHeight="1" x14ac:dyDescent="0.75"/>
    <row r="722" ht="15.75" customHeight="1" x14ac:dyDescent="0.75"/>
    <row r="723" ht="15.75" customHeight="1" x14ac:dyDescent="0.75"/>
    <row r="724" ht="15.75" customHeight="1" x14ac:dyDescent="0.75"/>
    <row r="725" ht="15.75" customHeight="1" x14ac:dyDescent="0.75"/>
    <row r="726" ht="15.75" customHeight="1" x14ac:dyDescent="0.75"/>
    <row r="727" ht="15.75" customHeight="1" x14ac:dyDescent="0.75"/>
    <row r="728" ht="15.75" customHeight="1" x14ac:dyDescent="0.75"/>
    <row r="729" ht="15.75" customHeight="1" x14ac:dyDescent="0.75"/>
    <row r="730" ht="15.75" customHeight="1" x14ac:dyDescent="0.75"/>
    <row r="731" ht="15.75" customHeight="1" x14ac:dyDescent="0.75"/>
    <row r="732" ht="15.75" customHeight="1" x14ac:dyDescent="0.75"/>
    <row r="733" ht="15.75" customHeight="1" x14ac:dyDescent="0.75"/>
    <row r="734" ht="15.75" customHeight="1" x14ac:dyDescent="0.75"/>
    <row r="735" ht="15.75" customHeight="1" x14ac:dyDescent="0.75"/>
    <row r="736" ht="15.75" customHeight="1" x14ac:dyDescent="0.75"/>
    <row r="737" ht="15.75" customHeight="1" x14ac:dyDescent="0.75"/>
    <row r="738" ht="15.75" customHeight="1" x14ac:dyDescent="0.75"/>
    <row r="739" ht="15.75" customHeight="1" x14ac:dyDescent="0.75"/>
    <row r="740" ht="15.75" customHeight="1" x14ac:dyDescent="0.75"/>
    <row r="741" ht="15.75" customHeight="1" x14ac:dyDescent="0.75"/>
    <row r="742" ht="15.75" customHeight="1" x14ac:dyDescent="0.75"/>
    <row r="743" ht="15.75" customHeight="1" x14ac:dyDescent="0.75"/>
    <row r="744" ht="15.75" customHeight="1" x14ac:dyDescent="0.75"/>
    <row r="745" ht="15.75" customHeight="1" x14ac:dyDescent="0.75"/>
    <row r="746" ht="15.75" customHeight="1" x14ac:dyDescent="0.75"/>
    <row r="747" ht="15.75" customHeight="1" x14ac:dyDescent="0.75"/>
    <row r="748" ht="15.75" customHeight="1" x14ac:dyDescent="0.75"/>
    <row r="749" ht="15.75" customHeight="1" x14ac:dyDescent="0.75"/>
    <row r="750" ht="15.75" customHeight="1" x14ac:dyDescent="0.75"/>
    <row r="751" ht="15.75" customHeight="1" x14ac:dyDescent="0.75"/>
    <row r="752" ht="15.75" customHeight="1" x14ac:dyDescent="0.75"/>
    <row r="753" ht="15.75" customHeight="1" x14ac:dyDescent="0.75"/>
    <row r="754" ht="15.75" customHeight="1" x14ac:dyDescent="0.75"/>
    <row r="755" ht="15.75" customHeight="1" x14ac:dyDescent="0.75"/>
    <row r="756" ht="15.75" customHeight="1" x14ac:dyDescent="0.75"/>
    <row r="757" ht="15.75" customHeight="1" x14ac:dyDescent="0.75"/>
    <row r="758" ht="15.75" customHeight="1" x14ac:dyDescent="0.75"/>
    <row r="759" ht="15.75" customHeight="1" x14ac:dyDescent="0.75"/>
    <row r="760" ht="15.75" customHeight="1" x14ac:dyDescent="0.75"/>
    <row r="761" ht="15.75" customHeight="1" x14ac:dyDescent="0.75"/>
    <row r="762" ht="15.75" customHeight="1" x14ac:dyDescent="0.75"/>
    <row r="763" ht="15.75" customHeight="1" x14ac:dyDescent="0.75"/>
    <row r="764" ht="15.75" customHeight="1" x14ac:dyDescent="0.75"/>
    <row r="765" ht="15.75" customHeight="1" x14ac:dyDescent="0.75"/>
    <row r="766" ht="15.75" customHeight="1" x14ac:dyDescent="0.75"/>
    <row r="767" ht="15.75" customHeight="1" x14ac:dyDescent="0.75"/>
    <row r="768" ht="15.75" customHeight="1" x14ac:dyDescent="0.75"/>
    <row r="769" ht="15.75" customHeight="1" x14ac:dyDescent="0.75"/>
    <row r="770" ht="15.75" customHeight="1" x14ac:dyDescent="0.75"/>
    <row r="771" ht="15.75" customHeight="1" x14ac:dyDescent="0.75"/>
    <row r="772" ht="15.75" customHeight="1" x14ac:dyDescent="0.75"/>
    <row r="773" ht="15.75" customHeight="1" x14ac:dyDescent="0.75"/>
    <row r="774" ht="15.75" customHeight="1" x14ac:dyDescent="0.75"/>
    <row r="775" ht="15.75" customHeight="1" x14ac:dyDescent="0.75"/>
    <row r="776" ht="15.75" customHeight="1" x14ac:dyDescent="0.75"/>
    <row r="777" ht="15.75" customHeight="1" x14ac:dyDescent="0.75"/>
    <row r="778" ht="15.75" customHeight="1" x14ac:dyDescent="0.75"/>
    <row r="779" ht="15.75" customHeight="1" x14ac:dyDescent="0.75"/>
    <row r="780" ht="15.75" customHeight="1" x14ac:dyDescent="0.75"/>
    <row r="781" ht="15.75" customHeight="1" x14ac:dyDescent="0.75"/>
    <row r="782" ht="15.75" customHeight="1" x14ac:dyDescent="0.75"/>
    <row r="783" ht="15.75" customHeight="1" x14ac:dyDescent="0.75"/>
    <row r="784" ht="15.75" customHeight="1" x14ac:dyDescent="0.75"/>
    <row r="785" ht="15.75" customHeight="1" x14ac:dyDescent="0.75"/>
    <row r="786" ht="15.75" customHeight="1" x14ac:dyDescent="0.75"/>
    <row r="787" ht="15.75" customHeight="1" x14ac:dyDescent="0.75"/>
    <row r="788" ht="15.75" customHeight="1" x14ac:dyDescent="0.75"/>
    <row r="789" ht="15.75" customHeight="1" x14ac:dyDescent="0.75"/>
    <row r="790" ht="15.75" customHeight="1" x14ac:dyDescent="0.75"/>
    <row r="791" ht="15.75" customHeight="1" x14ac:dyDescent="0.75"/>
    <row r="792" ht="15.75" customHeight="1" x14ac:dyDescent="0.75"/>
    <row r="793" ht="15.75" customHeight="1" x14ac:dyDescent="0.75"/>
    <row r="794" ht="15.75" customHeight="1" x14ac:dyDescent="0.75"/>
    <row r="795" ht="15.75" customHeight="1" x14ac:dyDescent="0.75"/>
    <row r="796" ht="15.75" customHeight="1" x14ac:dyDescent="0.75"/>
    <row r="797" ht="15.75" customHeight="1" x14ac:dyDescent="0.75"/>
    <row r="798" ht="15.75" customHeight="1" x14ac:dyDescent="0.75"/>
    <row r="799" ht="15.75" customHeight="1" x14ac:dyDescent="0.75"/>
    <row r="800" ht="15.75" customHeight="1" x14ac:dyDescent="0.75"/>
    <row r="801" ht="15.75" customHeight="1" x14ac:dyDescent="0.75"/>
    <row r="802" ht="15.75" customHeight="1" x14ac:dyDescent="0.75"/>
    <row r="803" ht="15.75" customHeight="1" x14ac:dyDescent="0.75"/>
    <row r="804" ht="15.75" customHeight="1" x14ac:dyDescent="0.75"/>
    <row r="805" ht="15.75" customHeight="1" x14ac:dyDescent="0.75"/>
    <row r="806" ht="15.75" customHeight="1" x14ac:dyDescent="0.75"/>
    <row r="807" ht="15.75" customHeight="1" x14ac:dyDescent="0.75"/>
    <row r="808" ht="15.75" customHeight="1" x14ac:dyDescent="0.75"/>
    <row r="809" ht="15.75" customHeight="1" x14ac:dyDescent="0.75"/>
    <row r="810" ht="15.75" customHeight="1" x14ac:dyDescent="0.75"/>
    <row r="811" ht="15.75" customHeight="1" x14ac:dyDescent="0.75"/>
    <row r="812" ht="15.75" customHeight="1" x14ac:dyDescent="0.75"/>
    <row r="813" ht="15.75" customHeight="1" x14ac:dyDescent="0.75"/>
    <row r="814" ht="15.75" customHeight="1" x14ac:dyDescent="0.75"/>
    <row r="815" ht="15.75" customHeight="1" x14ac:dyDescent="0.75"/>
    <row r="816" ht="15.75" customHeight="1" x14ac:dyDescent="0.75"/>
    <row r="817" ht="15.75" customHeight="1" x14ac:dyDescent="0.75"/>
    <row r="818" ht="15.75" customHeight="1" x14ac:dyDescent="0.75"/>
    <row r="819" ht="15.75" customHeight="1" x14ac:dyDescent="0.75"/>
    <row r="820" ht="15.75" customHeight="1" x14ac:dyDescent="0.75"/>
    <row r="821" ht="15.75" customHeight="1" x14ac:dyDescent="0.75"/>
    <row r="822" ht="15.75" customHeight="1" x14ac:dyDescent="0.75"/>
    <row r="823" ht="15.75" customHeight="1" x14ac:dyDescent="0.75"/>
    <row r="824" ht="15.75" customHeight="1" x14ac:dyDescent="0.75"/>
    <row r="825" ht="15.75" customHeight="1" x14ac:dyDescent="0.75"/>
    <row r="826" ht="15.75" customHeight="1" x14ac:dyDescent="0.75"/>
    <row r="827" ht="15.75" customHeight="1" x14ac:dyDescent="0.75"/>
    <row r="828" ht="15.75" customHeight="1" x14ac:dyDescent="0.75"/>
    <row r="829" ht="15.75" customHeight="1" x14ac:dyDescent="0.75"/>
    <row r="830" ht="15.75" customHeight="1" x14ac:dyDescent="0.75"/>
    <row r="831" ht="15.75" customHeight="1" x14ac:dyDescent="0.75"/>
    <row r="832" ht="15.75" customHeight="1" x14ac:dyDescent="0.75"/>
    <row r="833" ht="15.75" customHeight="1" x14ac:dyDescent="0.75"/>
    <row r="834" ht="15.75" customHeight="1" x14ac:dyDescent="0.75"/>
    <row r="835" ht="15.75" customHeight="1" x14ac:dyDescent="0.75"/>
    <row r="836" ht="15.75" customHeight="1" x14ac:dyDescent="0.75"/>
    <row r="837" ht="15.75" customHeight="1" x14ac:dyDescent="0.75"/>
    <row r="838" ht="15.75" customHeight="1" x14ac:dyDescent="0.75"/>
    <row r="839" ht="15.75" customHeight="1" x14ac:dyDescent="0.75"/>
    <row r="840" ht="15.75" customHeight="1" x14ac:dyDescent="0.75"/>
    <row r="841" ht="15.75" customHeight="1" x14ac:dyDescent="0.75"/>
    <row r="842" ht="15.75" customHeight="1" x14ac:dyDescent="0.75"/>
    <row r="843" ht="15.75" customHeight="1" x14ac:dyDescent="0.75"/>
    <row r="844" ht="15.75" customHeight="1" x14ac:dyDescent="0.75"/>
    <row r="845" ht="15.75" customHeight="1" x14ac:dyDescent="0.75"/>
    <row r="846" ht="15.75" customHeight="1" x14ac:dyDescent="0.75"/>
    <row r="847" ht="15.75" customHeight="1" x14ac:dyDescent="0.75"/>
    <row r="848" ht="15.75" customHeight="1" x14ac:dyDescent="0.75"/>
    <row r="849" ht="15.75" customHeight="1" x14ac:dyDescent="0.75"/>
    <row r="850" ht="15.75" customHeight="1" x14ac:dyDescent="0.75"/>
    <row r="851" ht="15.75" customHeight="1" x14ac:dyDescent="0.75"/>
    <row r="852" ht="15.75" customHeight="1" x14ac:dyDescent="0.75"/>
    <row r="853" ht="15.75" customHeight="1" x14ac:dyDescent="0.75"/>
    <row r="854" ht="15.75" customHeight="1" x14ac:dyDescent="0.75"/>
    <row r="855" ht="15.75" customHeight="1" x14ac:dyDescent="0.75"/>
    <row r="856" ht="15.75" customHeight="1" x14ac:dyDescent="0.75"/>
    <row r="857" ht="15.75" customHeight="1" x14ac:dyDescent="0.75"/>
    <row r="858" ht="15.75" customHeight="1" x14ac:dyDescent="0.75"/>
    <row r="859" ht="15.75" customHeight="1" x14ac:dyDescent="0.75"/>
    <row r="860" ht="15.75" customHeight="1" x14ac:dyDescent="0.75"/>
    <row r="861" ht="15.75" customHeight="1" x14ac:dyDescent="0.75"/>
    <row r="862" ht="15.75" customHeight="1" x14ac:dyDescent="0.75"/>
    <row r="863" ht="15.75" customHeight="1" x14ac:dyDescent="0.75"/>
    <row r="864" ht="15.75" customHeight="1" x14ac:dyDescent="0.75"/>
    <row r="865" ht="15.75" customHeight="1" x14ac:dyDescent="0.75"/>
    <row r="866" ht="15.75" customHeight="1" x14ac:dyDescent="0.75"/>
    <row r="867" ht="15.75" customHeight="1" x14ac:dyDescent="0.75"/>
    <row r="868" ht="15.75" customHeight="1" x14ac:dyDescent="0.75"/>
    <row r="869" ht="15.75" customHeight="1" x14ac:dyDescent="0.75"/>
    <row r="870" ht="15.75" customHeight="1" x14ac:dyDescent="0.75"/>
    <row r="871" ht="15.75" customHeight="1" x14ac:dyDescent="0.75"/>
    <row r="872" ht="15.75" customHeight="1" x14ac:dyDescent="0.75"/>
    <row r="873" ht="15.75" customHeight="1" x14ac:dyDescent="0.75"/>
    <row r="874" ht="15.75" customHeight="1" x14ac:dyDescent="0.75"/>
    <row r="875" ht="15.75" customHeight="1" x14ac:dyDescent="0.75"/>
    <row r="876" ht="15.75" customHeight="1" x14ac:dyDescent="0.75"/>
    <row r="877" ht="15.75" customHeight="1" x14ac:dyDescent="0.75"/>
    <row r="878" ht="15.75" customHeight="1" x14ac:dyDescent="0.75"/>
    <row r="879" ht="15.75" customHeight="1" x14ac:dyDescent="0.75"/>
    <row r="880" ht="15.75" customHeight="1" x14ac:dyDescent="0.75"/>
    <row r="881" ht="15.75" customHeight="1" x14ac:dyDescent="0.75"/>
    <row r="882" ht="15.75" customHeight="1" x14ac:dyDescent="0.75"/>
    <row r="883" ht="15.75" customHeight="1" x14ac:dyDescent="0.75"/>
    <row r="884" ht="15.75" customHeight="1" x14ac:dyDescent="0.75"/>
    <row r="885" ht="15.75" customHeight="1" x14ac:dyDescent="0.75"/>
    <row r="886" ht="15.75" customHeight="1" x14ac:dyDescent="0.75"/>
    <row r="887" ht="15.75" customHeight="1" x14ac:dyDescent="0.75"/>
    <row r="888" ht="15.75" customHeight="1" x14ac:dyDescent="0.75"/>
    <row r="889" ht="15.75" customHeight="1" x14ac:dyDescent="0.75"/>
    <row r="890" ht="15.75" customHeight="1" x14ac:dyDescent="0.75"/>
    <row r="891" ht="15.75" customHeight="1" x14ac:dyDescent="0.75"/>
    <row r="892" ht="15.75" customHeight="1" x14ac:dyDescent="0.75"/>
    <row r="893" ht="15.75" customHeight="1" x14ac:dyDescent="0.75"/>
    <row r="894" ht="15.75" customHeight="1" x14ac:dyDescent="0.75"/>
    <row r="895" ht="15.75" customHeight="1" x14ac:dyDescent="0.75"/>
    <row r="896" ht="15.75" customHeight="1" x14ac:dyDescent="0.75"/>
    <row r="897" ht="15.75" customHeight="1" x14ac:dyDescent="0.75"/>
    <row r="898" ht="15.75" customHeight="1" x14ac:dyDescent="0.75"/>
    <row r="899" ht="15.75" customHeight="1" x14ac:dyDescent="0.75"/>
    <row r="900" ht="15.75" customHeight="1" x14ac:dyDescent="0.75"/>
    <row r="901" ht="15.75" customHeight="1" x14ac:dyDescent="0.75"/>
    <row r="902" ht="15.75" customHeight="1" x14ac:dyDescent="0.75"/>
    <row r="903" ht="15.75" customHeight="1" x14ac:dyDescent="0.75"/>
    <row r="904" ht="15.75" customHeight="1" x14ac:dyDescent="0.75"/>
    <row r="905" ht="15.75" customHeight="1" x14ac:dyDescent="0.75"/>
    <row r="906" ht="15.75" customHeight="1" x14ac:dyDescent="0.75"/>
    <row r="907" ht="15.75" customHeight="1" x14ac:dyDescent="0.75"/>
    <row r="908" ht="15.75" customHeight="1" x14ac:dyDescent="0.75"/>
    <row r="909" ht="15.75" customHeight="1" x14ac:dyDescent="0.75"/>
    <row r="910" ht="15.75" customHeight="1" x14ac:dyDescent="0.75"/>
    <row r="911" ht="15.75" customHeight="1" x14ac:dyDescent="0.75"/>
    <row r="912" ht="15.75" customHeight="1" x14ac:dyDescent="0.75"/>
    <row r="913" ht="15.75" customHeight="1" x14ac:dyDescent="0.75"/>
    <row r="914" ht="15.75" customHeight="1" x14ac:dyDescent="0.75"/>
    <row r="915" ht="15.75" customHeight="1" x14ac:dyDescent="0.75"/>
    <row r="916" ht="15.75" customHeight="1" x14ac:dyDescent="0.75"/>
    <row r="917" ht="15.75" customHeight="1" x14ac:dyDescent="0.75"/>
    <row r="918" ht="15.75" customHeight="1" x14ac:dyDescent="0.75"/>
    <row r="919" ht="15.75" customHeight="1" x14ac:dyDescent="0.75"/>
    <row r="920" ht="15.75" customHeight="1" x14ac:dyDescent="0.75"/>
    <row r="921" ht="15.75" customHeight="1" x14ac:dyDescent="0.75"/>
    <row r="922" ht="15.75" customHeight="1" x14ac:dyDescent="0.75"/>
    <row r="923" ht="15.75" customHeight="1" x14ac:dyDescent="0.75"/>
    <row r="924" ht="15.75" customHeight="1" x14ac:dyDescent="0.75"/>
    <row r="925" ht="15.75" customHeight="1" x14ac:dyDescent="0.75"/>
    <row r="926" ht="15.75" customHeight="1" x14ac:dyDescent="0.75"/>
    <row r="927" ht="15.75" customHeight="1" x14ac:dyDescent="0.75"/>
    <row r="928" ht="15.75" customHeight="1" x14ac:dyDescent="0.75"/>
    <row r="929" ht="15.75" customHeight="1" x14ac:dyDescent="0.75"/>
    <row r="930" ht="15.75" customHeight="1" x14ac:dyDescent="0.75"/>
    <row r="931" ht="15.75" customHeight="1" x14ac:dyDescent="0.75"/>
    <row r="932" ht="15.75" customHeight="1" x14ac:dyDescent="0.75"/>
    <row r="933" ht="15.75" customHeight="1" x14ac:dyDescent="0.75"/>
    <row r="934" ht="15.75" customHeight="1" x14ac:dyDescent="0.75"/>
    <row r="935" ht="15.75" customHeight="1" x14ac:dyDescent="0.75"/>
    <row r="936" ht="15.75" customHeight="1" x14ac:dyDescent="0.75"/>
    <row r="937" ht="15.75" customHeight="1" x14ac:dyDescent="0.75"/>
    <row r="938" ht="15.75" customHeight="1" x14ac:dyDescent="0.75"/>
    <row r="939" ht="15.75" customHeight="1" x14ac:dyDescent="0.75"/>
    <row r="940" ht="15.75" customHeight="1" x14ac:dyDescent="0.75"/>
    <row r="941" ht="15.75" customHeight="1" x14ac:dyDescent="0.75"/>
    <row r="942" ht="15.75" customHeight="1" x14ac:dyDescent="0.75"/>
    <row r="943" ht="15.75" customHeight="1" x14ac:dyDescent="0.75"/>
    <row r="944" ht="15.75" customHeight="1" x14ac:dyDescent="0.75"/>
    <row r="945" ht="15.75" customHeight="1" x14ac:dyDescent="0.75"/>
    <row r="946" ht="15.75" customHeight="1" x14ac:dyDescent="0.75"/>
    <row r="947" ht="15.75" customHeight="1" x14ac:dyDescent="0.75"/>
    <row r="948" ht="15.75" customHeight="1" x14ac:dyDescent="0.75"/>
    <row r="949" ht="15.75" customHeight="1" x14ac:dyDescent="0.75"/>
    <row r="950" ht="15.75" customHeight="1" x14ac:dyDescent="0.75"/>
    <row r="951" ht="15.75" customHeight="1" x14ac:dyDescent="0.75"/>
    <row r="952" ht="15.75" customHeight="1" x14ac:dyDescent="0.75"/>
    <row r="953" ht="15.75" customHeight="1" x14ac:dyDescent="0.75"/>
    <row r="954" ht="15.75" customHeight="1" x14ac:dyDescent="0.75"/>
    <row r="955" ht="15.75" customHeight="1" x14ac:dyDescent="0.75"/>
    <row r="956" ht="15.75" customHeight="1" x14ac:dyDescent="0.75"/>
    <row r="957" ht="15.75" customHeight="1" x14ac:dyDescent="0.75"/>
    <row r="958" ht="15.75" customHeight="1" x14ac:dyDescent="0.75"/>
    <row r="959" ht="15.75" customHeight="1" x14ac:dyDescent="0.75"/>
    <row r="960" ht="15.75" customHeight="1" x14ac:dyDescent="0.75"/>
    <row r="961" ht="15.75" customHeight="1" x14ac:dyDescent="0.75"/>
    <row r="962" ht="15.75" customHeight="1" x14ac:dyDescent="0.75"/>
    <row r="963" ht="15.75" customHeight="1" x14ac:dyDescent="0.75"/>
    <row r="964" ht="15.75" customHeight="1" x14ac:dyDescent="0.75"/>
    <row r="965" ht="15.75" customHeight="1" x14ac:dyDescent="0.75"/>
    <row r="966" ht="15.75" customHeight="1" x14ac:dyDescent="0.75"/>
    <row r="967" ht="15.75" customHeight="1" x14ac:dyDescent="0.75"/>
    <row r="968" ht="15.75" customHeight="1" x14ac:dyDescent="0.75"/>
    <row r="969" ht="15.75" customHeight="1" x14ac:dyDescent="0.75"/>
    <row r="970" ht="15.75" customHeight="1" x14ac:dyDescent="0.75"/>
    <row r="971" ht="15.75" customHeight="1" x14ac:dyDescent="0.75"/>
    <row r="972" ht="15.75" customHeight="1" x14ac:dyDescent="0.75"/>
    <row r="973" ht="15.75" customHeight="1" x14ac:dyDescent="0.75"/>
    <row r="974" ht="15.75" customHeight="1" x14ac:dyDescent="0.75"/>
    <row r="975" ht="15.75" customHeight="1" x14ac:dyDescent="0.75"/>
    <row r="976" ht="15.75" customHeight="1" x14ac:dyDescent="0.75"/>
    <row r="977" ht="15.75" customHeight="1" x14ac:dyDescent="0.75"/>
    <row r="978" ht="15.75" customHeight="1" x14ac:dyDescent="0.75"/>
    <row r="979" ht="15.75" customHeight="1" x14ac:dyDescent="0.75"/>
    <row r="980" ht="15.75" customHeight="1" x14ac:dyDescent="0.75"/>
    <row r="981" ht="15.75" customHeight="1" x14ac:dyDescent="0.75"/>
    <row r="982" ht="15.75" customHeight="1" x14ac:dyDescent="0.75"/>
    <row r="983" ht="15.75" customHeight="1" x14ac:dyDescent="0.75"/>
    <row r="984" ht="15.75" customHeight="1" x14ac:dyDescent="0.75"/>
    <row r="985" ht="15.75" customHeight="1" x14ac:dyDescent="0.75"/>
    <row r="986" ht="15.75" customHeight="1" x14ac:dyDescent="0.75"/>
    <row r="987" ht="15.75" customHeight="1" x14ac:dyDescent="0.75"/>
    <row r="988" ht="15.75" customHeight="1" x14ac:dyDescent="0.75"/>
    <row r="989" ht="15.75" customHeight="1" x14ac:dyDescent="0.75"/>
    <row r="990" ht="15.75" customHeight="1" x14ac:dyDescent="0.75"/>
    <row r="991" ht="15.75" customHeight="1" x14ac:dyDescent="0.75"/>
    <row r="992" ht="15.75" customHeight="1" x14ac:dyDescent="0.75"/>
    <row r="993" ht="15.75" customHeight="1" x14ac:dyDescent="0.75"/>
    <row r="994" ht="15.75" customHeight="1" x14ac:dyDescent="0.75"/>
    <row r="995" ht="15.75" customHeight="1" x14ac:dyDescent="0.75"/>
    <row r="996" ht="15.75" customHeight="1" x14ac:dyDescent="0.75"/>
    <row r="997" ht="15.75" customHeight="1" x14ac:dyDescent="0.75"/>
    <row r="998" ht="15.75" customHeight="1" x14ac:dyDescent="0.75"/>
    <row r="999" ht="15.75" customHeight="1" x14ac:dyDescent="0.75"/>
    <row r="1000" ht="15.75" customHeight="1" x14ac:dyDescent="0.75"/>
    <row r="1001" ht="15.75" customHeight="1" x14ac:dyDescent="0.75"/>
    <row r="1002" ht="15.75" customHeight="1" x14ac:dyDescent="0.75"/>
    <row r="1003" ht="15.75" customHeight="1" x14ac:dyDescent="0.75"/>
    <row r="1004" ht="15.75" customHeight="1" x14ac:dyDescent="0.75"/>
    <row r="1005" ht="15.75" customHeight="1" x14ac:dyDescent="0.75"/>
    <row r="1006" ht="15.75" customHeight="1" x14ac:dyDescent="0.75"/>
    <row r="1007" ht="15.75" customHeight="1" x14ac:dyDescent="0.75"/>
    <row r="1008" ht="15.75" customHeight="1" x14ac:dyDescent="0.75"/>
    <row r="1009" ht="15.75" customHeight="1" x14ac:dyDescent="0.75"/>
    <row r="1010" ht="15.75" customHeight="1" x14ac:dyDescent="0.75"/>
    <row r="1011" ht="15.75" customHeight="1" x14ac:dyDescent="0.75"/>
    <row r="1012" ht="15.75" customHeight="1" x14ac:dyDescent="0.75"/>
  </sheetData>
  <mergeCells count="2">
    <mergeCell ref="B1:C1"/>
    <mergeCell ref="D1:E1"/>
  </mergeCells>
  <pageMargins left="0.7" right="0.7" top="0.75" bottom="0.75" header="0" footer="0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5A7DB-D244-4F63-9AB0-61620DDCF5B1}">
  <dimension ref="B3:F10"/>
  <sheetViews>
    <sheetView topLeftCell="A4" workbookViewId="0">
      <selection activeCell="E13" sqref="E13"/>
    </sheetView>
  </sheetViews>
  <sheetFormatPr defaultRowHeight="14.75" x14ac:dyDescent="0.75"/>
  <cols>
    <col min="2" max="2" width="11.86328125" customWidth="1"/>
    <col min="3" max="3" width="11.40625" customWidth="1"/>
    <col min="4" max="4" width="11.7265625" bestFit="1" customWidth="1"/>
    <col min="5" max="5" width="11.7265625" customWidth="1"/>
  </cols>
  <sheetData>
    <row r="3" spans="2:6" x14ac:dyDescent="0.75">
      <c r="B3" s="235" t="s">
        <v>206</v>
      </c>
      <c r="C3" s="236"/>
      <c r="D3" s="236"/>
      <c r="E3" s="236"/>
      <c r="F3" s="237"/>
    </row>
    <row r="4" spans="2:6" ht="29.5" x14ac:dyDescent="0.75">
      <c r="B4" s="101" t="s">
        <v>92</v>
      </c>
      <c r="C4" s="102" t="s">
        <v>109</v>
      </c>
      <c r="D4" s="102" t="s">
        <v>110</v>
      </c>
      <c r="E4" s="102" t="s">
        <v>111</v>
      </c>
      <c r="F4" s="103" t="s">
        <v>140</v>
      </c>
    </row>
    <row r="5" spans="2:6" x14ac:dyDescent="0.75">
      <c r="B5" s="104" t="s">
        <v>84</v>
      </c>
      <c r="C5" s="105">
        <v>7764</v>
      </c>
      <c r="D5" s="106">
        <v>1027407</v>
      </c>
      <c r="E5" s="106">
        <f>D5/C5</f>
        <v>132.32959814528593</v>
      </c>
      <c r="F5" s="107">
        <f>E5/365</f>
        <v>0.36254684423366007</v>
      </c>
    </row>
    <row r="6" spans="2:6" x14ac:dyDescent="0.75">
      <c r="B6" s="112" t="s">
        <v>107</v>
      </c>
      <c r="C6" s="113">
        <v>1941</v>
      </c>
      <c r="D6" s="114">
        <v>2064050</v>
      </c>
      <c r="E6" s="114">
        <f>D6/C6</f>
        <v>1063.3951571354971</v>
      </c>
      <c r="F6" s="115">
        <f>E6/365</f>
        <v>2.913411389412321</v>
      </c>
    </row>
    <row r="7" spans="2:6" x14ac:dyDescent="0.75">
      <c r="B7" s="235" t="s">
        <v>207</v>
      </c>
      <c r="C7" s="236"/>
      <c r="D7" s="236"/>
      <c r="E7" s="236"/>
      <c r="F7" s="237"/>
    </row>
    <row r="8" spans="2:6" ht="29.5" x14ac:dyDescent="0.75">
      <c r="B8" s="101" t="s">
        <v>92</v>
      </c>
      <c r="C8" s="102" t="s">
        <v>109</v>
      </c>
      <c r="D8" s="102" t="s">
        <v>110</v>
      </c>
      <c r="E8" s="102" t="s">
        <v>111</v>
      </c>
      <c r="F8" s="103" t="s">
        <v>140</v>
      </c>
    </row>
    <row r="9" spans="2:6" x14ac:dyDescent="0.75">
      <c r="B9" s="108" t="s">
        <v>84</v>
      </c>
      <c r="C9" s="109">
        <v>86612.800000000003</v>
      </c>
      <c r="D9" s="110">
        <v>79294278</v>
      </c>
      <c r="E9" s="110">
        <f>D9/C9</f>
        <v>915.50299724751994</v>
      </c>
      <c r="F9" s="111">
        <f>E9/365</f>
        <v>2.5082273897192326</v>
      </c>
    </row>
    <row r="10" spans="2:6" x14ac:dyDescent="0.75">
      <c r="B10" s="112" t="s">
        <v>107</v>
      </c>
      <c r="C10" s="113">
        <v>21653.200000000001</v>
      </c>
      <c r="D10" s="114">
        <v>63372273</v>
      </c>
      <c r="E10" s="114">
        <f>D10/C10</f>
        <v>2926.6931908447709</v>
      </c>
      <c r="F10" s="115">
        <f>E10/365</f>
        <v>8.0183375091637554</v>
      </c>
    </row>
  </sheetData>
  <mergeCells count="2">
    <mergeCell ref="B3:F3"/>
    <mergeCell ref="B7:F7"/>
  </mergeCells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1A8EC-1AF6-4741-B1BD-0F9200ACEF37}">
  <dimension ref="B2:C9"/>
  <sheetViews>
    <sheetView workbookViewId="0">
      <selection activeCell="B9" sqref="B9"/>
    </sheetView>
  </sheetViews>
  <sheetFormatPr defaultRowHeight="14.75" x14ac:dyDescent="0.75"/>
  <cols>
    <col min="2" max="2" width="80.26953125" bestFit="1" customWidth="1"/>
    <col min="3" max="3" width="53.7265625" customWidth="1"/>
  </cols>
  <sheetData>
    <row r="2" spans="2:3" ht="15.75" x14ac:dyDescent="0.75">
      <c r="B2" s="30" t="s">
        <v>141</v>
      </c>
      <c r="C2" s="30"/>
    </row>
    <row r="3" spans="2:3" ht="15.75" x14ac:dyDescent="0.75">
      <c r="B3" s="121" t="s">
        <v>142</v>
      </c>
      <c r="C3" s="121" t="s">
        <v>143</v>
      </c>
    </row>
    <row r="4" spans="2:3" ht="15.75" x14ac:dyDescent="0.75">
      <c r="B4" s="119" t="s">
        <v>144</v>
      </c>
      <c r="C4" s="120" t="s">
        <v>145</v>
      </c>
    </row>
    <row r="5" spans="2:3" ht="31.5" x14ac:dyDescent="0.75">
      <c r="B5" s="116" t="s">
        <v>146</v>
      </c>
      <c r="C5" s="116" t="s">
        <v>147</v>
      </c>
    </row>
    <row r="6" spans="2:3" ht="47.25" x14ac:dyDescent="0.75">
      <c r="B6" s="116" t="s">
        <v>148</v>
      </c>
      <c r="C6" s="116" t="s">
        <v>155</v>
      </c>
    </row>
    <row r="7" spans="2:3" ht="31.5" x14ac:dyDescent="0.75">
      <c r="B7" s="117" t="s">
        <v>149</v>
      </c>
      <c r="C7" s="118" t="s">
        <v>152</v>
      </c>
    </row>
    <row r="8" spans="2:3" ht="31.5" x14ac:dyDescent="0.75">
      <c r="B8" s="117" t="s">
        <v>150</v>
      </c>
      <c r="C8" s="116" t="s">
        <v>154</v>
      </c>
    </row>
    <row r="9" spans="2:3" ht="47.25" x14ac:dyDescent="0.75">
      <c r="B9" s="116" t="s">
        <v>151</v>
      </c>
      <c r="C9" s="116" t="s">
        <v>153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6CCD3-5CD2-4AAF-A0E6-FE1ECFA6082B}">
  <dimension ref="A3:N27"/>
  <sheetViews>
    <sheetView showGridLines="0" topLeftCell="A4" zoomScale="84" zoomScaleNormal="84" workbookViewId="0">
      <selection activeCell="J21" sqref="J21"/>
    </sheetView>
  </sheetViews>
  <sheetFormatPr defaultColWidth="8.7265625" defaultRowHeight="15.75" x14ac:dyDescent="0.75"/>
  <cols>
    <col min="1" max="1" width="17.54296875" style="30" customWidth="1"/>
    <col min="2" max="3" width="11.58984375" style="32" bestFit="1" customWidth="1"/>
    <col min="4" max="4" width="12.7265625" style="32" bestFit="1" customWidth="1"/>
    <col min="5" max="5" width="11.58984375" style="32" bestFit="1" customWidth="1"/>
    <col min="6" max="6" width="12.26953125" style="32" customWidth="1"/>
    <col min="7" max="7" width="12.2265625" style="32" customWidth="1"/>
    <col min="8" max="8" width="12.40625" style="32" customWidth="1"/>
    <col min="9" max="9" width="15.81640625" style="32" bestFit="1" customWidth="1"/>
    <col min="10" max="11" width="10.7265625" style="32" customWidth="1"/>
    <col min="12" max="12" width="11.58984375" style="30" bestFit="1" customWidth="1"/>
    <col min="13" max="16384" width="8.7265625" style="30"/>
  </cols>
  <sheetData>
    <row r="3" spans="1:14" x14ac:dyDescent="0.75">
      <c r="A3" s="215" t="s">
        <v>95</v>
      </c>
      <c r="B3" s="214" t="s">
        <v>91</v>
      </c>
      <c r="C3" s="214"/>
      <c r="D3" s="214"/>
      <c r="E3" s="214"/>
      <c r="F3" s="214"/>
      <c r="G3" s="33"/>
      <c r="H3" s="33" t="s">
        <v>92</v>
      </c>
      <c r="I3" s="33"/>
      <c r="J3" s="213" t="s">
        <v>87</v>
      </c>
      <c r="K3" s="213" t="s">
        <v>211</v>
      </c>
      <c r="L3" s="213" t="s">
        <v>210</v>
      </c>
    </row>
    <row r="4" spans="1:14" ht="15.75" customHeight="1" x14ac:dyDescent="0.75">
      <c r="A4" s="215"/>
      <c r="B4" s="34" t="s">
        <v>80</v>
      </c>
      <c r="C4" s="34" t="s">
        <v>81</v>
      </c>
      <c r="D4" s="34" t="s">
        <v>82</v>
      </c>
      <c r="E4" s="34" t="s">
        <v>83</v>
      </c>
      <c r="F4" s="34" t="s">
        <v>15</v>
      </c>
      <c r="G4" s="34" t="s">
        <v>86</v>
      </c>
      <c r="H4" s="34" t="s">
        <v>84</v>
      </c>
      <c r="I4" s="34" t="s">
        <v>85</v>
      </c>
      <c r="J4" s="213"/>
      <c r="K4" s="213"/>
      <c r="L4" s="213"/>
    </row>
    <row r="5" spans="1:14" ht="16.399999999999999" customHeight="1" x14ac:dyDescent="0.75">
      <c r="A5" s="35" t="s">
        <v>208</v>
      </c>
      <c r="B5" s="36"/>
      <c r="C5" s="41"/>
      <c r="D5" s="41"/>
      <c r="E5" s="41"/>
      <c r="F5" s="41"/>
      <c r="G5" s="41"/>
      <c r="H5" s="41"/>
      <c r="I5" s="41"/>
      <c r="J5" s="41"/>
      <c r="K5" s="41"/>
      <c r="L5" s="41"/>
    </row>
    <row r="6" spans="1:14" ht="16.399999999999999" customHeight="1" x14ac:dyDescent="0.75">
      <c r="A6" s="45" t="s">
        <v>88</v>
      </c>
      <c r="B6" s="38">
        <v>0</v>
      </c>
      <c r="C6" s="42">
        <v>25066</v>
      </c>
      <c r="D6" s="42">
        <v>132775</v>
      </c>
      <c r="E6" s="42">
        <v>0</v>
      </c>
      <c r="F6" s="42">
        <v>7423</v>
      </c>
      <c r="G6" s="42">
        <v>97659</v>
      </c>
      <c r="H6" s="42">
        <v>10274</v>
      </c>
      <c r="I6" s="42">
        <v>5755</v>
      </c>
      <c r="J6" s="42"/>
      <c r="K6" s="42">
        <v>0</v>
      </c>
      <c r="L6" s="42">
        <v>0</v>
      </c>
    </row>
    <row r="7" spans="1:14" ht="16.399999999999999" customHeight="1" x14ac:dyDescent="0.75">
      <c r="A7" s="46" t="s">
        <v>89</v>
      </c>
      <c r="B7" s="39">
        <v>29993</v>
      </c>
      <c r="C7" s="43">
        <v>270004</v>
      </c>
      <c r="D7" s="43">
        <v>2119244</v>
      </c>
      <c r="E7" s="43">
        <v>71917</v>
      </c>
      <c r="F7" s="43">
        <v>67713</v>
      </c>
      <c r="G7" s="43">
        <v>739775</v>
      </c>
      <c r="H7" s="43">
        <v>123289</v>
      </c>
      <c r="I7" s="43">
        <v>473408</v>
      </c>
      <c r="J7" s="43">
        <v>24612</v>
      </c>
      <c r="K7" s="43">
        <v>8294</v>
      </c>
      <c r="L7" s="43">
        <v>6910</v>
      </c>
    </row>
    <row r="8" spans="1:14" ht="16.399999999999999" customHeight="1" x14ac:dyDescent="0.75">
      <c r="A8" s="45" t="s">
        <v>90</v>
      </c>
      <c r="B8" s="38">
        <v>163001</v>
      </c>
      <c r="C8" s="42">
        <v>970887</v>
      </c>
      <c r="D8" s="42">
        <v>4024238</v>
      </c>
      <c r="E8" s="42">
        <v>71917</v>
      </c>
      <c r="F8" s="42">
        <v>215167</v>
      </c>
      <c r="G8" s="42">
        <v>1830164</v>
      </c>
      <c r="H8" s="42">
        <v>1027407</v>
      </c>
      <c r="I8" s="42">
        <v>2064050</v>
      </c>
      <c r="J8" s="42">
        <v>230962</v>
      </c>
      <c r="K8" s="42">
        <v>9992</v>
      </c>
      <c r="L8" s="42">
        <v>172739</v>
      </c>
      <c r="N8" s="198">
        <v>6910</v>
      </c>
    </row>
    <row r="9" spans="1:14" s="31" customFormat="1" ht="16.399999999999999" customHeight="1" x14ac:dyDescent="0.7">
      <c r="A9" s="47" t="s">
        <v>94</v>
      </c>
      <c r="B9" s="48">
        <f t="shared" ref="B9:L9" si="0">SUM(B6:B7)/B8</f>
        <v>0.18400500610425702</v>
      </c>
      <c r="C9" s="49">
        <f>SUM(C6:C7)/C8</f>
        <v>0.30391796367651436</v>
      </c>
      <c r="D9" s="49">
        <f t="shared" si="0"/>
        <v>0.55961377035851256</v>
      </c>
      <c r="E9" s="49">
        <f t="shared" si="0"/>
        <v>1</v>
      </c>
      <c r="F9" s="49">
        <f t="shared" si="0"/>
        <v>0.34919852951428426</v>
      </c>
      <c r="G9" s="49">
        <f t="shared" si="0"/>
        <v>0.45757320109017552</v>
      </c>
      <c r="H9" s="49">
        <f t="shared" si="0"/>
        <v>0.13000008759916956</v>
      </c>
      <c r="I9" s="49">
        <f t="shared" si="0"/>
        <v>0.23214699256316465</v>
      </c>
      <c r="J9" s="49">
        <f t="shared" si="0"/>
        <v>0.10656298438704202</v>
      </c>
      <c r="K9" s="49">
        <f t="shared" si="0"/>
        <v>0.83006405124099281</v>
      </c>
      <c r="L9" s="49">
        <f t="shared" si="0"/>
        <v>4.0002547195479889E-2</v>
      </c>
      <c r="N9" s="198">
        <v>172739</v>
      </c>
    </row>
    <row r="10" spans="1:14" ht="16.399999999999999" customHeight="1" x14ac:dyDescent="0.75">
      <c r="A10" s="35" t="s">
        <v>209</v>
      </c>
      <c r="B10" s="40"/>
      <c r="C10" s="44"/>
      <c r="D10" s="44"/>
      <c r="E10" s="44"/>
      <c r="F10" s="44"/>
      <c r="G10" s="44"/>
      <c r="H10" s="44"/>
      <c r="I10" s="44"/>
      <c r="J10" s="44"/>
      <c r="K10" s="44"/>
      <c r="L10" s="44"/>
    </row>
    <row r="11" spans="1:14" ht="16.399999999999999" customHeight="1" x14ac:dyDescent="0.75">
      <c r="A11" s="45" t="s">
        <v>88</v>
      </c>
      <c r="B11" s="38">
        <v>236305</v>
      </c>
      <c r="C11" s="42">
        <v>454148</v>
      </c>
      <c r="D11" s="42">
        <v>3557523</v>
      </c>
      <c r="E11" s="42">
        <v>0</v>
      </c>
      <c r="F11" s="42">
        <v>48748</v>
      </c>
      <c r="G11" s="42">
        <v>563405</v>
      </c>
      <c r="H11" s="42">
        <v>0</v>
      </c>
      <c r="I11" s="42">
        <v>74.759</v>
      </c>
      <c r="J11" s="42">
        <v>0</v>
      </c>
      <c r="K11" s="42">
        <v>0</v>
      </c>
      <c r="L11" s="42">
        <v>0</v>
      </c>
    </row>
    <row r="12" spans="1:14" ht="16.399999999999999" customHeight="1" x14ac:dyDescent="0.75">
      <c r="A12" s="46" t="s">
        <v>89</v>
      </c>
      <c r="B12" s="39">
        <v>2835659</v>
      </c>
      <c r="C12" s="43">
        <v>7058761</v>
      </c>
      <c r="D12" s="43">
        <v>29144323</v>
      </c>
      <c r="E12" s="43">
        <v>-4924246</v>
      </c>
      <c r="F12" s="43">
        <v>621541</v>
      </c>
      <c r="G12" s="43">
        <v>9317296</v>
      </c>
      <c r="H12" s="43">
        <v>1982357</v>
      </c>
      <c r="I12" s="43">
        <v>1584307</v>
      </c>
      <c r="J12" s="43">
        <v>11437</v>
      </c>
      <c r="K12" s="43">
        <v>11177</v>
      </c>
      <c r="L12" s="43">
        <v>4566378</v>
      </c>
    </row>
    <row r="13" spans="1:14" ht="16.399999999999999" customHeight="1" x14ac:dyDescent="0.75">
      <c r="A13" s="45" t="s">
        <v>90</v>
      </c>
      <c r="B13" s="38">
        <v>44712375</v>
      </c>
      <c r="C13" s="42">
        <v>24713569</v>
      </c>
      <c r="D13" s="42">
        <v>126276687</v>
      </c>
      <c r="E13" s="42">
        <v>16802434</v>
      </c>
      <c r="F13" s="42">
        <v>3896127</v>
      </c>
      <c r="G13" s="42">
        <v>33709625</v>
      </c>
      <c r="H13" s="42">
        <v>79294278</v>
      </c>
      <c r="I13" s="42">
        <v>63372273</v>
      </c>
      <c r="J13" s="42">
        <v>239905</v>
      </c>
      <c r="K13" s="42">
        <v>18323</v>
      </c>
      <c r="L13" s="42">
        <v>15069046</v>
      </c>
    </row>
    <row r="14" spans="1:14" s="31" customFormat="1" ht="16.399999999999999" customHeight="1" x14ac:dyDescent="0.7">
      <c r="A14" s="47" t="s">
        <v>94</v>
      </c>
      <c r="B14" s="48">
        <f>SUM(B11:B12)/B13</f>
        <v>6.8705006164400798E-2</v>
      </c>
      <c r="C14" s="49">
        <f>SUM(C11:C12)/C13</f>
        <v>0.30399935355350738</v>
      </c>
      <c r="D14" s="49">
        <f t="shared" ref="C14:K14" si="1">SUM(D11:D12)/D13</f>
        <v>0.25896978117583969</v>
      </c>
      <c r="E14" s="49">
        <f t="shared" si="1"/>
        <v>-0.2930674210653052</v>
      </c>
      <c r="F14" s="49">
        <f t="shared" si="1"/>
        <v>0.17203982313718214</v>
      </c>
      <c r="G14" s="49">
        <f t="shared" si="1"/>
        <v>0.29311216010264129</v>
      </c>
      <c r="H14" s="49">
        <f t="shared" si="1"/>
        <v>2.5000000630562524E-2</v>
      </c>
      <c r="I14" s="49">
        <f t="shared" si="1"/>
        <v>2.5001182441412511E-2</v>
      </c>
      <c r="J14" s="49">
        <f t="shared" si="1"/>
        <v>4.7673037243909047E-2</v>
      </c>
      <c r="K14" s="49">
        <f t="shared" si="1"/>
        <v>0.60999836271352947</v>
      </c>
      <c r="L14" s="49">
        <f t="shared" ref="L14" si="2">SUM(L11:L12)/L13</f>
        <v>0.30303033118354011</v>
      </c>
    </row>
    <row r="16" spans="1:14" x14ac:dyDescent="0.75">
      <c r="B16" s="37"/>
      <c r="C16" s="49"/>
      <c r="D16" s="37"/>
      <c r="E16" s="37"/>
      <c r="F16" s="37"/>
      <c r="G16" s="37"/>
      <c r="H16" s="37">
        <f>(H13+I13)*1000</f>
        <v>142666551000</v>
      </c>
      <c r="I16" s="37"/>
      <c r="J16" s="37"/>
      <c r="K16" s="37"/>
    </row>
    <row r="17" spans="1:11" x14ac:dyDescent="0.75">
      <c r="B17" s="37"/>
      <c r="C17" s="37"/>
      <c r="D17" s="37"/>
      <c r="E17" s="37"/>
      <c r="F17" s="37"/>
      <c r="G17" s="37"/>
      <c r="H17" s="37">
        <f>H16/80000</f>
        <v>1783331.8875</v>
      </c>
      <c r="I17" s="37"/>
      <c r="J17" s="37"/>
      <c r="K17" s="37"/>
    </row>
    <row r="18" spans="1:11" x14ac:dyDescent="0.75">
      <c r="A18" s="199"/>
      <c r="B18" s="37"/>
      <c r="C18" s="37"/>
      <c r="D18" s="37"/>
      <c r="E18" s="37"/>
      <c r="F18" s="37"/>
      <c r="G18" s="79" t="s">
        <v>59</v>
      </c>
      <c r="H18" s="66"/>
      <c r="I18" s="67"/>
      <c r="J18" s="67"/>
      <c r="K18" s="68"/>
    </row>
    <row r="19" spans="1:11" ht="31.5" x14ac:dyDescent="0.75">
      <c r="B19" s="37"/>
      <c r="C19" s="37"/>
      <c r="D19" s="37"/>
      <c r="E19" s="37"/>
      <c r="F19" s="37"/>
      <c r="G19" s="76" t="s">
        <v>92</v>
      </c>
      <c r="H19" s="77" t="s">
        <v>109</v>
      </c>
      <c r="I19" s="77" t="s">
        <v>110</v>
      </c>
      <c r="J19" s="77" t="s">
        <v>111</v>
      </c>
      <c r="K19" s="78" t="s">
        <v>108</v>
      </c>
    </row>
    <row r="20" spans="1:11" x14ac:dyDescent="0.75">
      <c r="B20" s="37"/>
      <c r="C20" s="37"/>
      <c r="D20" s="37"/>
      <c r="E20" s="37"/>
      <c r="F20" s="37"/>
      <c r="G20" s="69" t="s">
        <v>84</v>
      </c>
      <c r="H20" s="37">
        <v>70775</v>
      </c>
      <c r="I20" s="37">
        <f>H8*1000</f>
        <v>1027407000</v>
      </c>
      <c r="J20" s="37">
        <f>I20/H20</f>
        <v>14516.524196397033</v>
      </c>
      <c r="K20" s="70">
        <f>J20/365</f>
        <v>39.771299168211051</v>
      </c>
    </row>
    <row r="21" spans="1:11" x14ac:dyDescent="0.75">
      <c r="B21" s="37"/>
      <c r="C21" s="37"/>
      <c r="D21" s="37"/>
      <c r="E21" s="37"/>
      <c r="F21" s="37"/>
      <c r="G21" s="71" t="s">
        <v>107</v>
      </c>
      <c r="H21" s="72">
        <v>529525</v>
      </c>
      <c r="I21" s="72">
        <f>I8*1000</f>
        <v>2064050000</v>
      </c>
      <c r="J21" s="72">
        <f>I21/H21</f>
        <v>3897.927387753175</v>
      </c>
      <c r="K21" s="73">
        <f>J21/365</f>
        <v>10.679253117131987</v>
      </c>
    </row>
    <row r="22" spans="1:11" x14ac:dyDescent="0.75">
      <c r="B22" s="37"/>
      <c r="C22" s="37"/>
      <c r="D22" s="37"/>
      <c r="E22" s="37"/>
      <c r="F22" s="37"/>
      <c r="G22" s="79" t="s">
        <v>93</v>
      </c>
      <c r="H22" s="66"/>
      <c r="I22" s="67"/>
      <c r="J22" s="67"/>
      <c r="K22" s="68"/>
    </row>
    <row r="23" spans="1:11" ht="31.5" x14ac:dyDescent="0.75">
      <c r="B23" s="37"/>
      <c r="C23" s="37"/>
      <c r="D23" s="37"/>
      <c r="E23" s="37"/>
      <c r="F23" s="37"/>
      <c r="G23" s="76" t="s">
        <v>92</v>
      </c>
      <c r="H23" s="77" t="s">
        <v>109</v>
      </c>
      <c r="I23" s="77" t="s">
        <v>110</v>
      </c>
      <c r="J23" s="77" t="s">
        <v>111</v>
      </c>
      <c r="K23" s="78" t="s">
        <v>108</v>
      </c>
    </row>
    <row r="24" spans="1:11" x14ac:dyDescent="0.75">
      <c r="G24" s="74" t="s">
        <v>84</v>
      </c>
      <c r="H24" s="37">
        <v>29453</v>
      </c>
      <c r="I24" s="37">
        <f>H13*1000</f>
        <v>79294278000</v>
      </c>
      <c r="J24" s="37">
        <f>I24/H24</f>
        <v>2692230.944216209</v>
      </c>
      <c r="K24" s="70">
        <f>J24/365</f>
        <v>7375.9751896334492</v>
      </c>
    </row>
    <row r="25" spans="1:11" x14ac:dyDescent="0.75">
      <c r="G25" s="75" t="s">
        <v>107</v>
      </c>
      <c r="H25" s="72">
        <v>47447</v>
      </c>
      <c r="I25" s="72">
        <f>I13*1000</f>
        <v>63372273000</v>
      </c>
      <c r="J25" s="72">
        <f>I25/H25</f>
        <v>1335643.4126499041</v>
      </c>
      <c r="K25" s="73">
        <f>J25/365</f>
        <v>3659.2970209586415</v>
      </c>
    </row>
    <row r="26" spans="1:11" x14ac:dyDescent="0.75">
      <c r="G26" s="37"/>
      <c r="H26" s="37"/>
      <c r="I26" s="37"/>
      <c r="J26" s="37"/>
      <c r="K26" s="37"/>
    </row>
    <row r="27" spans="1:11" x14ac:dyDescent="0.75">
      <c r="G27" s="37"/>
      <c r="H27" s="37"/>
      <c r="I27" s="37"/>
      <c r="J27" s="37"/>
      <c r="K27" s="37"/>
    </row>
  </sheetData>
  <mergeCells count="5">
    <mergeCell ref="J3:J4"/>
    <mergeCell ref="K3:K4"/>
    <mergeCell ref="B3:F3"/>
    <mergeCell ref="A3:A4"/>
    <mergeCell ref="L3:L4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FDBC1-334D-42EF-A82C-67BAD70D4765}">
  <dimension ref="A1:J18"/>
  <sheetViews>
    <sheetView workbookViewId="0">
      <selection activeCell="F6" sqref="F6"/>
    </sheetView>
  </sheetViews>
  <sheetFormatPr defaultRowHeight="14.75" x14ac:dyDescent="0.75"/>
  <cols>
    <col min="1" max="1" width="21.54296875" customWidth="1"/>
    <col min="2" max="6" width="15.54296875" customWidth="1"/>
  </cols>
  <sheetData>
    <row r="1" spans="1:10" x14ac:dyDescent="0.75">
      <c r="A1" s="216" t="s">
        <v>97</v>
      </c>
      <c r="B1" s="217" t="s">
        <v>98</v>
      </c>
      <c r="C1" s="217"/>
      <c r="D1" s="217"/>
      <c r="E1" s="217"/>
      <c r="F1" s="217"/>
    </row>
    <row r="2" spans="1:10" x14ac:dyDescent="0.75">
      <c r="A2" s="216"/>
      <c r="B2" s="217" t="s">
        <v>99</v>
      </c>
      <c r="C2" s="217"/>
      <c r="D2" s="217"/>
      <c r="E2" s="217"/>
      <c r="F2" s="216" t="s">
        <v>100</v>
      </c>
    </row>
    <row r="3" spans="1:10" ht="15.5" thickBot="1" x14ac:dyDescent="0.9">
      <c r="A3" s="216"/>
      <c r="B3" s="50" t="s">
        <v>101</v>
      </c>
      <c r="C3" s="50" t="s">
        <v>102</v>
      </c>
      <c r="D3" s="50" t="s">
        <v>103</v>
      </c>
      <c r="E3" s="50" t="s">
        <v>104</v>
      </c>
      <c r="F3" s="216"/>
      <c r="G3" s="51"/>
      <c r="H3" s="51"/>
      <c r="I3" s="51"/>
      <c r="J3" s="51"/>
    </row>
    <row r="4" spans="1:10" ht="15.75" x14ac:dyDescent="0.75">
      <c r="A4" s="35" t="s">
        <v>208</v>
      </c>
      <c r="B4" s="52"/>
      <c r="C4" s="52"/>
      <c r="D4" s="52"/>
      <c r="E4" s="52"/>
      <c r="F4" s="53"/>
      <c r="G4" s="54"/>
      <c r="H4" s="54"/>
      <c r="I4" s="54"/>
      <c r="J4" s="54"/>
    </row>
    <row r="5" spans="1:10" x14ac:dyDescent="0.75">
      <c r="A5" s="55" t="s">
        <v>84</v>
      </c>
      <c r="B5" s="56">
        <v>1907.0440000000001</v>
      </c>
      <c r="C5" s="56">
        <v>923.88800000000003</v>
      </c>
      <c r="D5" s="56">
        <v>737.39599999999996</v>
      </c>
      <c r="E5" s="56">
        <v>57.588999999999999</v>
      </c>
      <c r="F5" s="57">
        <v>3672.9070000000002</v>
      </c>
    </row>
    <row r="6" spans="1:10" x14ac:dyDescent="0.75">
      <c r="A6" s="55" t="s">
        <v>105</v>
      </c>
      <c r="B6" s="56">
        <v>41078.720999999998</v>
      </c>
      <c r="C6" s="56">
        <v>39802.071000000004</v>
      </c>
      <c r="D6" s="56">
        <v>7941.9459999999999</v>
      </c>
      <c r="E6" s="56">
        <v>723.61800000000005</v>
      </c>
      <c r="F6" s="57">
        <v>120341.916</v>
      </c>
    </row>
    <row r="7" spans="1:10" x14ac:dyDescent="0.75">
      <c r="A7" s="58" t="s">
        <v>106</v>
      </c>
      <c r="B7" s="59">
        <f>B5/SUM(B5:B6)</f>
        <v>4.4364547193704709E-2</v>
      </c>
      <c r="C7" s="59">
        <f>C5/SUM(C5:C6)</f>
        <v>2.2685481758698424E-2</v>
      </c>
      <c r="D7" s="59">
        <f>D5/SUM(D5:D6)</f>
        <v>8.4959896729498607E-2</v>
      </c>
      <c r="E7" s="59">
        <f>E5/SUM(E5:E6)</f>
        <v>7.3717977437478141E-2</v>
      </c>
      <c r="F7" s="60">
        <f>F5/SUM(F5:F6)</f>
        <v>2.9616677354770728E-2</v>
      </c>
    </row>
    <row r="8" spans="1:10" ht="15.75" x14ac:dyDescent="0.75">
      <c r="A8" s="35" t="s">
        <v>207</v>
      </c>
      <c r="B8" s="52"/>
      <c r="C8" s="52"/>
      <c r="D8" s="52"/>
      <c r="E8" s="52"/>
      <c r="F8" s="53"/>
    </row>
    <row r="9" spans="1:10" x14ac:dyDescent="0.75">
      <c r="A9" s="55" t="s">
        <v>84</v>
      </c>
      <c r="B9" s="56">
        <v>1638.6369999999999</v>
      </c>
      <c r="C9" s="56">
        <v>883.75699999999995</v>
      </c>
      <c r="D9" s="56">
        <v>1060.1859999999999</v>
      </c>
      <c r="E9" s="56">
        <v>732.42</v>
      </c>
      <c r="F9" s="57">
        <v>1909.2739999999999</v>
      </c>
    </row>
    <row r="10" spans="1:10" x14ac:dyDescent="0.75">
      <c r="A10" s="55" t="s">
        <v>105</v>
      </c>
      <c r="B10" s="61">
        <v>6280.0569999999998</v>
      </c>
      <c r="C10" s="61">
        <v>6773.98</v>
      </c>
      <c r="D10" s="61">
        <v>2031.576</v>
      </c>
      <c r="E10" s="61">
        <v>1637.413</v>
      </c>
      <c r="F10" s="62">
        <v>39415.942000000003</v>
      </c>
    </row>
    <row r="11" spans="1:10" x14ac:dyDescent="0.75">
      <c r="A11" s="58" t="s">
        <v>106</v>
      </c>
      <c r="B11" s="63">
        <f>B9/SUM(B9:B10)</f>
        <v>0.2069327341099429</v>
      </c>
      <c r="C11" s="63">
        <f>C9/SUM(C9:C10)</f>
        <v>0.11540707130579178</v>
      </c>
      <c r="D11" s="63">
        <f>D9/SUM(D9:D10)</f>
        <v>0.34290673085444484</v>
      </c>
      <c r="E11" s="63">
        <f>E9/SUM(E9:E10)</f>
        <v>0.30905975231166077</v>
      </c>
      <c r="F11" s="64">
        <f>F9/SUM(F9:F10)</f>
        <v>4.6201186220055084E-2</v>
      </c>
    </row>
    <row r="12" spans="1:10" ht="15.75" x14ac:dyDescent="0.75">
      <c r="A12" s="30" t="s">
        <v>96</v>
      </c>
    </row>
    <row r="13" spans="1:10" x14ac:dyDescent="0.75">
      <c r="B13" s="65"/>
      <c r="C13" s="65"/>
      <c r="D13" s="65"/>
      <c r="E13" s="65"/>
      <c r="F13" s="65"/>
    </row>
    <row r="14" spans="1:10" x14ac:dyDescent="0.75">
      <c r="B14" s="65"/>
      <c r="C14" s="65"/>
      <c r="D14" s="65"/>
      <c r="E14" s="65"/>
      <c r="F14" s="65"/>
    </row>
    <row r="15" spans="1:10" x14ac:dyDescent="0.75">
      <c r="B15" s="65"/>
      <c r="C15" s="65"/>
      <c r="D15" s="65"/>
      <c r="E15" s="65"/>
      <c r="F15" s="65"/>
    </row>
    <row r="16" spans="1:10" x14ac:dyDescent="0.75">
      <c r="B16" s="65"/>
      <c r="C16" s="65"/>
      <c r="D16" s="65"/>
      <c r="E16" s="65"/>
      <c r="F16" s="65"/>
    </row>
    <row r="17" spans="2:6" x14ac:dyDescent="0.75">
      <c r="B17" s="65"/>
      <c r="C17" s="65"/>
      <c r="D17" s="65"/>
      <c r="E17" s="65"/>
      <c r="F17" s="65"/>
    </row>
    <row r="18" spans="2:6" x14ac:dyDescent="0.75">
      <c r="B18" s="65"/>
      <c r="C18" s="65"/>
      <c r="D18" s="65"/>
      <c r="E18" s="65"/>
      <c r="F18" s="65"/>
    </row>
  </sheetData>
  <mergeCells count="4">
    <mergeCell ref="A1:A3"/>
    <mergeCell ref="B1:F1"/>
    <mergeCell ref="B2:E2"/>
    <mergeCell ref="F2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C88CE-BBC7-485B-896D-D1FC88F6B797}">
  <sheetPr>
    <outlinePr summaryBelow="0" summaryRight="0"/>
  </sheetPr>
  <dimension ref="A1:G1017"/>
  <sheetViews>
    <sheetView zoomScale="80" zoomScaleNormal="80" workbookViewId="0">
      <selection activeCell="D18" sqref="D18"/>
    </sheetView>
  </sheetViews>
  <sheetFormatPr defaultColWidth="14.40625" defaultRowHeight="15" customHeight="1" x14ac:dyDescent="0.75"/>
  <cols>
    <col min="1" max="1" width="52.7265625" style="15" customWidth="1"/>
    <col min="2" max="3" width="14.40625" style="15"/>
    <col min="4" max="4" width="17.6796875" style="15" customWidth="1"/>
    <col min="5" max="6" width="14.40625" style="15"/>
    <col min="7" max="7" width="16.81640625" style="15" customWidth="1"/>
    <col min="8" max="16384" width="14.40625" style="15"/>
  </cols>
  <sheetData>
    <row r="1" spans="1:7" ht="27" customHeight="1" x14ac:dyDescent="0.9">
      <c r="A1" s="145"/>
      <c r="B1" s="218" t="s">
        <v>185</v>
      </c>
      <c r="C1" s="219"/>
      <c r="D1" s="220"/>
      <c r="E1" s="218" t="s">
        <v>184</v>
      </c>
      <c r="F1" s="219"/>
      <c r="G1" s="220"/>
    </row>
    <row r="2" spans="1:7" ht="54.95" customHeight="1" x14ac:dyDescent="0.75">
      <c r="A2" s="146" t="s">
        <v>35</v>
      </c>
      <c r="B2" s="147" t="s">
        <v>36</v>
      </c>
      <c r="C2" s="147" t="s">
        <v>15</v>
      </c>
      <c r="D2" s="148" t="s">
        <v>37</v>
      </c>
      <c r="E2" s="147" t="s">
        <v>36</v>
      </c>
      <c r="F2" s="147" t="s">
        <v>15</v>
      </c>
      <c r="G2" s="148" t="s">
        <v>37</v>
      </c>
    </row>
    <row r="3" spans="1:7" ht="41.25" customHeight="1" x14ac:dyDescent="0.75">
      <c r="A3" s="149" t="s">
        <v>38</v>
      </c>
      <c r="B3" s="150">
        <v>0.11</v>
      </c>
      <c r="C3" s="150">
        <v>5.2999999999999999E-2</v>
      </c>
      <c r="D3" s="150">
        <v>9.7571428571428587E-2</v>
      </c>
      <c r="E3" s="150">
        <v>4.3333333333333328E-2</v>
      </c>
      <c r="F3" s="150">
        <v>5.4000000000000006E-2</v>
      </c>
      <c r="G3" s="151">
        <v>6.5325842696629208E-2</v>
      </c>
    </row>
    <row r="4" spans="1:7" ht="51" customHeight="1" x14ac:dyDescent="0.75">
      <c r="A4" s="152" t="s">
        <v>39</v>
      </c>
      <c r="B4" s="153">
        <v>0.10333333333333333</v>
      </c>
      <c r="C4" s="153">
        <v>0</v>
      </c>
      <c r="D4" s="153">
        <v>3.0809523809523807E-2</v>
      </c>
      <c r="E4" s="153">
        <v>6.1333333333333337E-2</v>
      </c>
      <c r="F4" s="153">
        <v>1.9E-2</v>
      </c>
      <c r="G4" s="154">
        <v>7.530337078651686E-2</v>
      </c>
    </row>
    <row r="5" spans="1:7" ht="33.75" customHeight="1" x14ac:dyDescent="0.75">
      <c r="A5" s="152" t="s">
        <v>40</v>
      </c>
      <c r="B5" s="153">
        <v>0.01</v>
      </c>
      <c r="C5" s="153">
        <v>4.2999999999999997E-2</v>
      </c>
      <c r="D5" s="153">
        <v>9.0687830687830678E-2</v>
      </c>
      <c r="E5" s="153">
        <v>5.0666666666666665E-2</v>
      </c>
      <c r="F5" s="153">
        <v>0.14099999999999999</v>
      </c>
      <c r="G5" s="154">
        <v>9.1101123595505623E-2</v>
      </c>
    </row>
    <row r="6" spans="1:7" ht="54.25" customHeight="1" x14ac:dyDescent="0.75">
      <c r="A6" s="152" t="s">
        <v>41</v>
      </c>
      <c r="B6" s="153">
        <v>1.5333333333333334E-2</v>
      </c>
      <c r="C6" s="153">
        <v>6.9999999999999993E-3</v>
      </c>
      <c r="D6" s="153">
        <v>4.4269841269841265E-2</v>
      </c>
      <c r="E6" s="153">
        <v>1.5333333333333334E-2</v>
      </c>
      <c r="F6" s="153">
        <v>1.8000000000000002E-2</v>
      </c>
      <c r="G6" s="154">
        <v>3.2741573033707866E-2</v>
      </c>
    </row>
    <row r="7" spans="1:7" ht="33.75" customHeight="1" x14ac:dyDescent="0.75">
      <c r="A7" s="152" t="s">
        <v>42</v>
      </c>
      <c r="B7" s="153">
        <v>6.6666666666666662E-3</v>
      </c>
      <c r="C7" s="153">
        <v>1.1000000000000001E-2</v>
      </c>
      <c r="D7" s="153">
        <v>2.7708994708994711E-2</v>
      </c>
      <c r="E7" s="153">
        <v>5.3333333333333332E-3</v>
      </c>
      <c r="F7" s="153">
        <v>9.6999999999999989E-2</v>
      </c>
      <c r="G7" s="154">
        <v>4.1483146067415738E-2</v>
      </c>
    </row>
    <row r="8" spans="1:7" ht="33.75" customHeight="1" x14ac:dyDescent="0.75">
      <c r="A8" s="152" t="s">
        <v>156</v>
      </c>
      <c r="B8" s="153">
        <v>0</v>
      </c>
      <c r="C8" s="153">
        <v>0</v>
      </c>
      <c r="D8" s="153">
        <v>1.8148148148148149E-3</v>
      </c>
      <c r="E8" s="153">
        <v>0</v>
      </c>
      <c r="F8" s="153">
        <v>0</v>
      </c>
      <c r="G8" s="154">
        <v>1.1528089887640451E-2</v>
      </c>
    </row>
    <row r="9" spans="1:7" ht="18" customHeight="1" x14ac:dyDescent="0.75">
      <c r="A9" s="152" t="s">
        <v>44</v>
      </c>
      <c r="B9" s="153">
        <v>0</v>
      </c>
      <c r="C9" s="153">
        <v>0</v>
      </c>
      <c r="D9" s="153">
        <v>0</v>
      </c>
      <c r="E9" s="153">
        <v>5.3333333333333332E-3</v>
      </c>
      <c r="F9" s="153">
        <v>7.2999999999999995E-2</v>
      </c>
      <c r="G9" s="154">
        <v>2.507865168539326E-2</v>
      </c>
    </row>
    <row r="10" spans="1:7" ht="51.75" customHeight="1" x14ac:dyDescent="0.75">
      <c r="A10" s="152" t="s">
        <v>45</v>
      </c>
      <c r="B10" s="153">
        <v>0.128</v>
      </c>
      <c r="C10" s="153">
        <v>0.11299999999999999</v>
      </c>
      <c r="D10" s="153">
        <v>8.2285714285714268E-2</v>
      </c>
      <c r="E10" s="153">
        <v>0.28466666666666662</v>
      </c>
      <c r="F10" s="153">
        <v>7.0000000000000007E-2</v>
      </c>
      <c r="G10" s="154">
        <v>0.1264943820224719</v>
      </c>
    </row>
    <row r="11" spans="1:7" ht="18" customHeight="1" x14ac:dyDescent="0.75">
      <c r="A11" s="152" t="s">
        <v>46</v>
      </c>
      <c r="B11" s="153">
        <v>0.15733333333333333</v>
      </c>
      <c r="C11" s="153">
        <v>0.30399999999999999</v>
      </c>
      <c r="D11" s="153">
        <v>0.13216402116402118</v>
      </c>
      <c r="E11" s="153">
        <v>0.10733333333333332</v>
      </c>
      <c r="F11" s="153">
        <v>0.26899999999999996</v>
      </c>
      <c r="G11" s="154">
        <v>0.14755056179775281</v>
      </c>
    </row>
    <row r="12" spans="1:7" ht="41.25" customHeight="1" x14ac:dyDescent="0.75">
      <c r="A12" s="152" t="s">
        <v>47</v>
      </c>
      <c r="B12" s="153">
        <v>0.40933333333333333</v>
      </c>
      <c r="C12" s="153">
        <v>0.39899999999999997</v>
      </c>
      <c r="D12" s="153">
        <v>0.37382010582010583</v>
      </c>
      <c r="E12" s="153">
        <v>0.36266666666666669</v>
      </c>
      <c r="F12" s="153">
        <v>0.20400000000000001</v>
      </c>
      <c r="G12" s="154">
        <v>0.29584269662921353</v>
      </c>
    </row>
    <row r="13" spans="1:7" ht="16.5" customHeight="1" x14ac:dyDescent="0.75">
      <c r="A13" s="152" t="s">
        <v>186</v>
      </c>
      <c r="B13" s="153">
        <v>2.2000000000000002E-2</v>
      </c>
      <c r="C13" s="153">
        <v>2.4E-2</v>
      </c>
      <c r="D13" s="153">
        <v>4.8814814814814811E-2</v>
      </c>
      <c r="E13" s="153">
        <v>4.0666666666666663E-2</v>
      </c>
      <c r="F13" s="153">
        <v>3.9E-2</v>
      </c>
      <c r="G13" s="154">
        <v>6.6404494382022478E-2</v>
      </c>
    </row>
    <row r="14" spans="1:7" ht="16.5" customHeight="1" x14ac:dyDescent="0.75">
      <c r="A14" s="155" t="s">
        <v>187</v>
      </c>
      <c r="B14" s="156">
        <v>3.7999999999999999E-2</v>
      </c>
      <c r="C14" s="156">
        <v>4.5999999999999999E-2</v>
      </c>
      <c r="D14" s="156">
        <v>7.0052910052910061E-2</v>
      </c>
      <c r="E14" s="156">
        <v>2.3333333333333334E-2</v>
      </c>
      <c r="F14" s="156">
        <v>1.6E-2</v>
      </c>
      <c r="G14" s="157">
        <v>2.114606741573034E-2</v>
      </c>
    </row>
    <row r="15" spans="1:7" ht="16.5" customHeight="1" x14ac:dyDescent="0.9">
      <c r="A15" s="158" t="s">
        <v>48</v>
      </c>
      <c r="B15" s="159"/>
      <c r="C15" s="159"/>
      <c r="D15" s="159"/>
      <c r="E15" s="159"/>
      <c r="F15" s="159"/>
      <c r="G15" s="159"/>
    </row>
    <row r="16" spans="1:7" ht="16.5" customHeight="1" x14ac:dyDescent="0.9">
      <c r="A16" s="160" t="s">
        <v>49</v>
      </c>
      <c r="B16" s="150">
        <v>0.9946666666666667</v>
      </c>
      <c r="C16" s="150">
        <v>1</v>
      </c>
      <c r="D16" s="150">
        <v>0.65820105820105823</v>
      </c>
      <c r="E16" s="150">
        <v>1</v>
      </c>
      <c r="F16" s="150">
        <v>1</v>
      </c>
      <c r="G16" s="150">
        <v>0.81932584269662923</v>
      </c>
    </row>
    <row r="17" spans="1:7" ht="16.5" customHeight="1" x14ac:dyDescent="0.9">
      <c r="A17" s="161" t="s">
        <v>50</v>
      </c>
      <c r="B17" s="153">
        <v>0.66666666666666674</v>
      </c>
      <c r="C17" s="153">
        <v>0.8</v>
      </c>
      <c r="D17" s="153">
        <v>0.81044973544973531</v>
      </c>
      <c r="E17" s="153">
        <v>1</v>
      </c>
      <c r="F17" s="153">
        <v>1</v>
      </c>
      <c r="G17" s="153">
        <v>0.97752808988764062</v>
      </c>
    </row>
    <row r="18" spans="1:7" ht="27" customHeight="1" x14ac:dyDescent="0.75">
      <c r="A18" s="162" t="s">
        <v>51</v>
      </c>
      <c r="B18" s="156">
        <v>0.35666666666666663</v>
      </c>
      <c r="C18" s="156">
        <v>0.25</v>
      </c>
      <c r="D18" s="156">
        <v>0.23827513227513222</v>
      </c>
      <c r="E18" s="156">
        <v>0.32083333333333336</v>
      </c>
      <c r="F18" s="156">
        <v>0.218</v>
      </c>
      <c r="G18" s="156">
        <v>0.20961797752808992</v>
      </c>
    </row>
    <row r="19" spans="1:7" ht="16.5" customHeight="1" x14ac:dyDescent="0.9">
      <c r="A19" s="163" t="s">
        <v>52</v>
      </c>
      <c r="B19" s="164">
        <v>15</v>
      </c>
      <c r="C19" s="164">
        <v>10</v>
      </c>
      <c r="D19" s="164">
        <v>15</v>
      </c>
      <c r="E19" s="164">
        <v>15</v>
      </c>
      <c r="F19" s="164">
        <v>10</v>
      </c>
      <c r="G19" s="164">
        <v>15</v>
      </c>
    </row>
    <row r="20" spans="1:7" ht="16.5" customHeight="1" x14ac:dyDescent="0.75">
      <c r="A20" s="15" t="s">
        <v>170</v>
      </c>
      <c r="B20" s="15" t="s">
        <v>165</v>
      </c>
      <c r="C20" s="15" t="s">
        <v>166</v>
      </c>
      <c r="D20" s="15" t="s">
        <v>167</v>
      </c>
      <c r="E20" s="15" t="s">
        <v>168</v>
      </c>
      <c r="F20" s="15" t="s">
        <v>169</v>
      </c>
      <c r="G20" s="15" t="s">
        <v>171</v>
      </c>
    </row>
    <row r="21" spans="1:7" ht="16.5" customHeight="1" x14ac:dyDescent="0.75">
      <c r="A21" s="126" t="s">
        <v>157</v>
      </c>
      <c r="B21" s="125">
        <f t="shared" ref="B21:G21" si="0">SUM(B3:B6)*B17</f>
        <v>0.15911111111111112</v>
      </c>
      <c r="C21" s="125">
        <f t="shared" si="0"/>
        <v>8.2400000000000015E-2</v>
      </c>
      <c r="D21" s="125">
        <f t="shared" si="0"/>
        <v>0.21342271842893532</v>
      </c>
      <c r="E21" s="125">
        <f t="shared" si="0"/>
        <v>0.17066666666666666</v>
      </c>
      <c r="F21" s="125">
        <f t="shared" si="0"/>
        <v>0.23199999999999998</v>
      </c>
      <c r="G21" s="125">
        <f t="shared" si="0"/>
        <v>0.25852872112107061</v>
      </c>
    </row>
    <row r="22" spans="1:7" ht="16.5" customHeight="1" x14ac:dyDescent="0.75">
      <c r="A22" s="126" t="s">
        <v>163</v>
      </c>
      <c r="B22" s="125">
        <f t="shared" ref="B22:G22" si="1">B18*B16</f>
        <v>0.35476444444444444</v>
      </c>
      <c r="C22" s="125">
        <f t="shared" si="1"/>
        <v>0.25</v>
      </c>
      <c r="D22" s="125">
        <f t="shared" si="1"/>
        <v>0.15683294420648916</v>
      </c>
      <c r="E22" s="125">
        <f t="shared" si="1"/>
        <v>0.32083333333333336</v>
      </c>
      <c r="F22" s="125">
        <f t="shared" si="1"/>
        <v>0.218</v>
      </c>
      <c r="G22" s="125">
        <f t="shared" si="1"/>
        <v>0.17174542608256535</v>
      </c>
    </row>
    <row r="23" spans="1:7" ht="16.5" customHeight="1" x14ac:dyDescent="0.75">
      <c r="A23" s="126" t="s">
        <v>158</v>
      </c>
      <c r="B23" s="125">
        <f t="shared" ref="B23:G23" si="2">SUM(B7:B11)</f>
        <v>0.29199999999999998</v>
      </c>
      <c r="C23" s="125">
        <f t="shared" si="2"/>
        <v>0.42799999999999999</v>
      </c>
      <c r="D23" s="125">
        <f t="shared" si="2"/>
        <v>0.24397354497354495</v>
      </c>
      <c r="E23" s="125">
        <f t="shared" si="2"/>
        <v>0.40266666666666662</v>
      </c>
      <c r="F23" s="125">
        <f t="shared" si="2"/>
        <v>0.5089999999999999</v>
      </c>
      <c r="G23" s="125">
        <f t="shared" si="2"/>
        <v>0.35213483146067415</v>
      </c>
    </row>
    <row r="24" spans="1:7" ht="16.5" customHeight="1" x14ac:dyDescent="0.75">
      <c r="A24" s="126" t="s">
        <v>161</v>
      </c>
      <c r="B24" s="125">
        <f t="shared" ref="B24:G24" si="3">SUM(B3:B6)-B21</f>
        <v>7.9555555555555546E-2</v>
      </c>
      <c r="C24" s="125">
        <f t="shared" si="3"/>
        <v>2.0599999999999993E-2</v>
      </c>
      <c r="D24" s="125">
        <f t="shared" si="3"/>
        <v>4.9915905909689001E-2</v>
      </c>
      <c r="E24" s="125">
        <f t="shared" si="3"/>
        <v>0</v>
      </c>
      <c r="F24" s="125">
        <f t="shared" si="3"/>
        <v>0</v>
      </c>
      <c r="G24" s="125">
        <f t="shared" si="3"/>
        <v>5.943188991288928E-3</v>
      </c>
    </row>
    <row r="25" spans="1:7" ht="16.5" customHeight="1" x14ac:dyDescent="0.75">
      <c r="A25" s="126" t="s">
        <v>164</v>
      </c>
      <c r="B25" s="125">
        <f t="shared" ref="B25:G25" si="4">B18-B22</f>
        <v>1.9022222222221941E-3</v>
      </c>
      <c r="C25" s="125">
        <f t="shared" si="4"/>
        <v>0</v>
      </c>
      <c r="D25" s="125">
        <f t="shared" si="4"/>
        <v>8.1442188068643062E-2</v>
      </c>
      <c r="E25" s="125">
        <f t="shared" si="4"/>
        <v>0</v>
      </c>
      <c r="F25" s="125">
        <f t="shared" si="4"/>
        <v>0</v>
      </c>
      <c r="G25" s="125">
        <f t="shared" si="4"/>
        <v>3.7872551445524566E-2</v>
      </c>
    </row>
    <row r="26" spans="1:7" ht="16.5" customHeight="1" x14ac:dyDescent="0.75">
      <c r="A26" s="126" t="s">
        <v>159</v>
      </c>
      <c r="B26" s="125">
        <f t="shared" ref="B26:G26" si="5">B12</f>
        <v>0.40933333333333333</v>
      </c>
      <c r="C26" s="125">
        <f t="shared" si="5"/>
        <v>0.39899999999999997</v>
      </c>
      <c r="D26" s="125">
        <f t="shared" si="5"/>
        <v>0.37382010582010583</v>
      </c>
      <c r="E26" s="125">
        <f t="shared" si="5"/>
        <v>0.36266666666666669</v>
      </c>
      <c r="F26" s="125">
        <f t="shared" si="5"/>
        <v>0.20400000000000001</v>
      </c>
      <c r="G26" s="125">
        <f t="shared" si="5"/>
        <v>0.29584269662921353</v>
      </c>
    </row>
    <row r="27" spans="1:7" ht="16.5" customHeight="1" x14ac:dyDescent="0.75">
      <c r="A27" s="126" t="s">
        <v>160</v>
      </c>
      <c r="B27" s="125">
        <f t="shared" ref="B27:G27" si="6">B14</f>
        <v>3.7999999999999999E-2</v>
      </c>
      <c r="C27" s="125">
        <f t="shared" si="6"/>
        <v>4.5999999999999999E-2</v>
      </c>
      <c r="D27" s="125">
        <f t="shared" si="6"/>
        <v>7.0052910052910061E-2</v>
      </c>
      <c r="E27" s="125">
        <f t="shared" si="6"/>
        <v>2.3333333333333334E-2</v>
      </c>
      <c r="F27" s="125">
        <f t="shared" si="6"/>
        <v>1.6E-2</v>
      </c>
      <c r="G27" s="125">
        <f t="shared" si="6"/>
        <v>2.114606741573034E-2</v>
      </c>
    </row>
    <row r="28" spans="1:7" ht="16.5" customHeight="1" x14ac:dyDescent="0.75">
      <c r="A28" s="126" t="s">
        <v>162</v>
      </c>
      <c r="B28" s="125">
        <f t="shared" ref="B28:G28" si="7">SUM(B24:B27)</f>
        <v>0.5287911111111111</v>
      </c>
      <c r="C28" s="125">
        <f t="shared" si="7"/>
        <v>0.46559999999999996</v>
      </c>
      <c r="D28" s="125">
        <f t="shared" si="7"/>
        <v>0.57523110985134795</v>
      </c>
      <c r="E28" s="125">
        <f t="shared" si="7"/>
        <v>0.38600000000000001</v>
      </c>
      <c r="F28" s="125">
        <f t="shared" si="7"/>
        <v>0.22000000000000003</v>
      </c>
      <c r="G28" s="125">
        <f t="shared" si="7"/>
        <v>0.36080450448175738</v>
      </c>
    </row>
    <row r="29" spans="1:7" ht="16.5" customHeight="1" x14ac:dyDescent="0.75"/>
    <row r="30" spans="1:7" ht="16.5" customHeight="1" x14ac:dyDescent="0.75"/>
    <row r="31" spans="1:7" ht="16.5" customHeight="1" x14ac:dyDescent="0.75"/>
    <row r="32" spans="1:7" ht="16.5" customHeight="1" x14ac:dyDescent="0.75"/>
    <row r="33" ht="16.5" customHeight="1" x14ac:dyDescent="0.75"/>
    <row r="34" ht="16.5" customHeight="1" x14ac:dyDescent="0.75"/>
    <row r="35" ht="16.5" customHeight="1" x14ac:dyDescent="0.75"/>
    <row r="36" ht="16.5" customHeight="1" x14ac:dyDescent="0.75"/>
    <row r="37" ht="16.5" customHeight="1" x14ac:dyDescent="0.75"/>
    <row r="38" ht="16.5" customHeight="1" x14ac:dyDescent="0.75"/>
    <row r="39" ht="16.5" customHeight="1" x14ac:dyDescent="0.75"/>
    <row r="40" ht="16.5" customHeight="1" x14ac:dyDescent="0.75"/>
    <row r="41" ht="16.5" customHeight="1" x14ac:dyDescent="0.75"/>
    <row r="42" ht="16.5" customHeight="1" x14ac:dyDescent="0.75"/>
    <row r="43" ht="16.5" customHeight="1" x14ac:dyDescent="0.75"/>
    <row r="44" ht="16.5" customHeight="1" x14ac:dyDescent="0.75"/>
    <row r="45" ht="33" customHeight="1" x14ac:dyDescent="0.75"/>
    <row r="46" ht="16.5" customHeight="1" x14ac:dyDescent="0.75"/>
    <row r="47" ht="16.5" customHeight="1" x14ac:dyDescent="0.75"/>
    <row r="48" ht="27" customHeight="1" x14ac:dyDescent="0.75"/>
    <row r="49" ht="27" customHeight="1" x14ac:dyDescent="0.75"/>
    <row r="50" ht="27" customHeight="1" x14ac:dyDescent="0.75"/>
    <row r="51" ht="27" customHeight="1" x14ac:dyDescent="0.75"/>
    <row r="52" ht="27" customHeight="1" x14ac:dyDescent="0.75"/>
    <row r="53" ht="27" customHeight="1" x14ac:dyDescent="0.75"/>
    <row r="54" ht="27" customHeight="1" x14ac:dyDescent="0.75"/>
    <row r="55" ht="27" customHeight="1" x14ac:dyDescent="0.75"/>
    <row r="56" ht="27" customHeight="1" x14ac:dyDescent="0.75"/>
    <row r="57" ht="27" customHeight="1" x14ac:dyDescent="0.75"/>
    <row r="58" ht="27" customHeight="1" x14ac:dyDescent="0.75"/>
    <row r="59" ht="27" customHeight="1" x14ac:dyDescent="0.75"/>
    <row r="60" ht="27" customHeight="1" x14ac:dyDescent="0.75"/>
    <row r="61" ht="27" customHeight="1" x14ac:dyDescent="0.75"/>
    <row r="62" ht="27" customHeight="1" x14ac:dyDescent="0.75"/>
    <row r="63" ht="27" customHeight="1" x14ac:dyDescent="0.75"/>
    <row r="64" ht="27" customHeight="1" x14ac:dyDescent="0.75"/>
    <row r="65" ht="27" customHeight="1" x14ac:dyDescent="0.75"/>
    <row r="66" ht="27" customHeight="1" x14ac:dyDescent="0.75"/>
    <row r="67" ht="27" customHeight="1" x14ac:dyDescent="0.75"/>
    <row r="68" ht="27" customHeight="1" x14ac:dyDescent="0.75"/>
    <row r="69" ht="27" customHeight="1" x14ac:dyDescent="0.75"/>
    <row r="70" ht="27" customHeight="1" x14ac:dyDescent="0.75"/>
    <row r="71" ht="27" customHeight="1" x14ac:dyDescent="0.75"/>
    <row r="72" ht="27" customHeight="1" x14ac:dyDescent="0.75"/>
    <row r="73" ht="27" customHeight="1" x14ac:dyDescent="0.75"/>
    <row r="74" ht="27" customHeight="1" x14ac:dyDescent="0.75"/>
    <row r="75" ht="27" customHeight="1" x14ac:dyDescent="0.75"/>
    <row r="76" ht="27" customHeight="1" x14ac:dyDescent="0.75"/>
    <row r="77" ht="27" customHeight="1" x14ac:dyDescent="0.75"/>
    <row r="78" ht="27" customHeight="1" x14ac:dyDescent="0.75"/>
    <row r="79" ht="27" customHeight="1" x14ac:dyDescent="0.75"/>
    <row r="80" ht="27" customHeight="1" x14ac:dyDescent="0.75"/>
    <row r="81" ht="27" customHeight="1" x14ac:dyDescent="0.75"/>
    <row r="82" ht="27" customHeight="1" x14ac:dyDescent="0.75"/>
    <row r="83" ht="27" customHeight="1" x14ac:dyDescent="0.75"/>
    <row r="84" ht="27" customHeight="1" x14ac:dyDescent="0.75"/>
    <row r="85" ht="27" customHeight="1" x14ac:dyDescent="0.75"/>
    <row r="86" ht="27" customHeight="1" x14ac:dyDescent="0.75"/>
    <row r="87" ht="27" customHeight="1" x14ac:dyDescent="0.75"/>
    <row r="88" ht="27" customHeight="1" x14ac:dyDescent="0.75"/>
    <row r="89" ht="27" customHeight="1" x14ac:dyDescent="0.75"/>
    <row r="90" ht="27" customHeight="1" x14ac:dyDescent="0.75"/>
    <row r="91" ht="27" customHeight="1" x14ac:dyDescent="0.75"/>
    <row r="92" ht="27" customHeight="1" x14ac:dyDescent="0.75"/>
    <row r="93" ht="27" customHeight="1" x14ac:dyDescent="0.75"/>
    <row r="94" ht="27" customHeight="1" x14ac:dyDescent="0.75"/>
    <row r="95" ht="27" customHeight="1" x14ac:dyDescent="0.75"/>
    <row r="96" ht="27" customHeight="1" x14ac:dyDescent="0.75"/>
    <row r="97" ht="27" customHeight="1" x14ac:dyDescent="0.75"/>
    <row r="98" ht="27" customHeight="1" x14ac:dyDescent="0.75"/>
    <row r="99" ht="27" customHeight="1" x14ac:dyDescent="0.75"/>
    <row r="100" ht="27" customHeight="1" x14ac:dyDescent="0.75"/>
    <row r="101" ht="27" customHeight="1" x14ac:dyDescent="0.75"/>
    <row r="102" ht="27" customHeight="1" x14ac:dyDescent="0.75"/>
    <row r="103" ht="27" customHeight="1" x14ac:dyDescent="0.75"/>
    <row r="104" ht="27" customHeight="1" x14ac:dyDescent="0.75"/>
    <row r="105" ht="27" customHeight="1" x14ac:dyDescent="0.75"/>
    <row r="106" ht="27" customHeight="1" x14ac:dyDescent="0.75"/>
    <row r="107" ht="27" customHeight="1" x14ac:dyDescent="0.75"/>
    <row r="108" ht="27" customHeight="1" x14ac:dyDescent="0.75"/>
    <row r="109" ht="27" customHeight="1" x14ac:dyDescent="0.75"/>
    <row r="110" ht="27" customHeight="1" x14ac:dyDescent="0.75"/>
    <row r="111" ht="27" customHeight="1" x14ac:dyDescent="0.75"/>
    <row r="112" ht="27" customHeight="1" x14ac:dyDescent="0.75"/>
    <row r="113" ht="27" customHeight="1" x14ac:dyDescent="0.75"/>
    <row r="114" ht="27" customHeight="1" x14ac:dyDescent="0.75"/>
    <row r="115" ht="27" customHeight="1" x14ac:dyDescent="0.75"/>
    <row r="116" ht="27" customHeight="1" x14ac:dyDescent="0.75"/>
    <row r="117" ht="27" customHeight="1" x14ac:dyDescent="0.75"/>
    <row r="118" ht="27" customHeight="1" x14ac:dyDescent="0.75"/>
    <row r="119" ht="27" customHeight="1" x14ac:dyDescent="0.75"/>
    <row r="120" ht="27" customHeight="1" x14ac:dyDescent="0.75"/>
    <row r="121" ht="27" customHeight="1" x14ac:dyDescent="0.75"/>
    <row r="122" ht="27" customHeight="1" x14ac:dyDescent="0.75"/>
    <row r="123" ht="27" customHeight="1" x14ac:dyDescent="0.75"/>
    <row r="124" ht="27" customHeight="1" x14ac:dyDescent="0.75"/>
    <row r="125" ht="27" customHeight="1" x14ac:dyDescent="0.75"/>
    <row r="126" ht="27" customHeight="1" x14ac:dyDescent="0.75"/>
    <row r="127" ht="27" customHeight="1" x14ac:dyDescent="0.75"/>
    <row r="128" ht="27" customHeight="1" x14ac:dyDescent="0.75"/>
    <row r="129" ht="27" customHeight="1" x14ac:dyDescent="0.75"/>
    <row r="130" ht="27" customHeight="1" x14ac:dyDescent="0.75"/>
    <row r="131" ht="27" customHeight="1" x14ac:dyDescent="0.75"/>
    <row r="132" ht="27" customHeight="1" x14ac:dyDescent="0.75"/>
    <row r="133" ht="27" customHeight="1" x14ac:dyDescent="0.75"/>
    <row r="134" ht="27" customHeight="1" x14ac:dyDescent="0.75"/>
    <row r="135" ht="27" customHeight="1" x14ac:dyDescent="0.75"/>
    <row r="136" ht="27" customHeight="1" x14ac:dyDescent="0.75"/>
    <row r="137" ht="27" customHeight="1" x14ac:dyDescent="0.75"/>
    <row r="138" ht="27" customHeight="1" x14ac:dyDescent="0.75"/>
    <row r="139" ht="27" customHeight="1" x14ac:dyDescent="0.75"/>
    <row r="140" ht="27" customHeight="1" x14ac:dyDescent="0.75"/>
    <row r="141" ht="27" customHeight="1" x14ac:dyDescent="0.75"/>
    <row r="142" ht="27" customHeight="1" x14ac:dyDescent="0.75"/>
    <row r="143" ht="27" customHeight="1" x14ac:dyDescent="0.75"/>
    <row r="144" ht="27" customHeight="1" x14ac:dyDescent="0.75"/>
    <row r="145" ht="27" customHeight="1" x14ac:dyDescent="0.75"/>
    <row r="146" ht="27" customHeight="1" x14ac:dyDescent="0.75"/>
    <row r="147" ht="27" customHeight="1" x14ac:dyDescent="0.75"/>
    <row r="148" ht="27" customHeight="1" x14ac:dyDescent="0.75"/>
    <row r="149" ht="27" customHeight="1" x14ac:dyDescent="0.75"/>
    <row r="150" ht="27" customHeight="1" x14ac:dyDescent="0.75"/>
    <row r="151" ht="27" customHeight="1" x14ac:dyDescent="0.75"/>
    <row r="152" ht="27" customHeight="1" x14ac:dyDescent="0.75"/>
    <row r="153" ht="27" customHeight="1" x14ac:dyDescent="0.75"/>
    <row r="154" ht="27" customHeight="1" x14ac:dyDescent="0.75"/>
    <row r="155" ht="27" customHeight="1" x14ac:dyDescent="0.75"/>
    <row r="156" ht="27" customHeight="1" x14ac:dyDescent="0.75"/>
    <row r="157" ht="27" customHeight="1" x14ac:dyDescent="0.75"/>
    <row r="158" ht="27" customHeight="1" x14ac:dyDescent="0.75"/>
    <row r="159" ht="27" customHeight="1" x14ac:dyDescent="0.75"/>
    <row r="160" ht="27" customHeight="1" x14ac:dyDescent="0.75"/>
    <row r="161" ht="27" customHeight="1" x14ac:dyDescent="0.75"/>
    <row r="162" ht="27" customHeight="1" x14ac:dyDescent="0.75"/>
    <row r="163" ht="27" customHeight="1" x14ac:dyDescent="0.75"/>
    <row r="164" ht="27" customHeight="1" x14ac:dyDescent="0.75"/>
    <row r="165" ht="27" customHeight="1" x14ac:dyDescent="0.75"/>
    <row r="166" ht="27" customHeight="1" x14ac:dyDescent="0.75"/>
    <row r="167" ht="27" customHeight="1" x14ac:dyDescent="0.75"/>
    <row r="168" ht="27" customHeight="1" x14ac:dyDescent="0.75"/>
    <row r="169" ht="27" customHeight="1" x14ac:dyDescent="0.75"/>
    <row r="170" ht="27" customHeight="1" x14ac:dyDescent="0.75"/>
    <row r="171" ht="27" customHeight="1" x14ac:dyDescent="0.75"/>
    <row r="172" ht="27" customHeight="1" x14ac:dyDescent="0.75"/>
    <row r="173" ht="27" customHeight="1" x14ac:dyDescent="0.75"/>
    <row r="174" ht="27" customHeight="1" x14ac:dyDescent="0.75"/>
    <row r="175" ht="27" customHeight="1" x14ac:dyDescent="0.75"/>
    <row r="176" ht="27" customHeight="1" x14ac:dyDescent="0.75"/>
    <row r="177" ht="27" customHeight="1" x14ac:dyDescent="0.75"/>
    <row r="178" ht="27" customHeight="1" x14ac:dyDescent="0.75"/>
    <row r="179" ht="27" customHeight="1" x14ac:dyDescent="0.75"/>
    <row r="180" ht="27" customHeight="1" x14ac:dyDescent="0.75"/>
    <row r="181" ht="27" customHeight="1" x14ac:dyDescent="0.75"/>
    <row r="182" ht="27" customHeight="1" x14ac:dyDescent="0.75"/>
    <row r="183" ht="27" customHeight="1" x14ac:dyDescent="0.75"/>
    <row r="184" ht="27" customHeight="1" x14ac:dyDescent="0.75"/>
    <row r="185" ht="27" customHeight="1" x14ac:dyDescent="0.75"/>
    <row r="186" ht="27" customHeight="1" x14ac:dyDescent="0.75"/>
    <row r="187" ht="27" customHeight="1" x14ac:dyDescent="0.75"/>
    <row r="188" ht="27" customHeight="1" x14ac:dyDescent="0.75"/>
    <row r="189" ht="27" customHeight="1" x14ac:dyDescent="0.75"/>
    <row r="190" ht="27" customHeight="1" x14ac:dyDescent="0.75"/>
    <row r="191" ht="27" customHeight="1" x14ac:dyDescent="0.75"/>
    <row r="192" ht="27" customHeight="1" x14ac:dyDescent="0.75"/>
    <row r="193" ht="27" customHeight="1" x14ac:dyDescent="0.75"/>
    <row r="194" ht="27" customHeight="1" x14ac:dyDescent="0.75"/>
    <row r="195" ht="27" customHeight="1" x14ac:dyDescent="0.75"/>
    <row r="196" ht="27" customHeight="1" x14ac:dyDescent="0.75"/>
    <row r="197" ht="27" customHeight="1" x14ac:dyDescent="0.75"/>
    <row r="198" ht="27" customHeight="1" x14ac:dyDescent="0.75"/>
    <row r="199" ht="27" customHeight="1" x14ac:dyDescent="0.75"/>
    <row r="200" ht="27" customHeight="1" x14ac:dyDescent="0.75"/>
    <row r="201" ht="27" customHeight="1" x14ac:dyDescent="0.75"/>
    <row r="202" ht="27" customHeight="1" x14ac:dyDescent="0.75"/>
    <row r="203" ht="27" customHeight="1" x14ac:dyDescent="0.75"/>
    <row r="204" ht="27" customHeight="1" x14ac:dyDescent="0.75"/>
    <row r="205" ht="27" customHeight="1" x14ac:dyDescent="0.75"/>
    <row r="206" ht="27" customHeight="1" x14ac:dyDescent="0.75"/>
    <row r="207" ht="27" customHeight="1" x14ac:dyDescent="0.75"/>
    <row r="208" ht="27" customHeight="1" x14ac:dyDescent="0.75"/>
    <row r="209" ht="27" customHeight="1" x14ac:dyDescent="0.75"/>
    <row r="210" ht="27" customHeight="1" x14ac:dyDescent="0.75"/>
    <row r="211" ht="27" customHeight="1" x14ac:dyDescent="0.75"/>
    <row r="212" ht="27" customHeight="1" x14ac:dyDescent="0.75"/>
    <row r="213" ht="27" customHeight="1" x14ac:dyDescent="0.75"/>
    <row r="214" ht="27" customHeight="1" x14ac:dyDescent="0.75"/>
    <row r="215" ht="27" customHeight="1" x14ac:dyDescent="0.75"/>
    <row r="216" ht="27" customHeight="1" x14ac:dyDescent="0.75"/>
    <row r="217" ht="27" customHeight="1" x14ac:dyDescent="0.75"/>
    <row r="218" ht="27" customHeight="1" x14ac:dyDescent="0.75"/>
    <row r="219" ht="27" customHeight="1" x14ac:dyDescent="0.75"/>
    <row r="220" ht="27" customHeight="1" x14ac:dyDescent="0.75"/>
    <row r="221" ht="27" customHeight="1" x14ac:dyDescent="0.75"/>
    <row r="222" ht="27" customHeight="1" x14ac:dyDescent="0.75"/>
    <row r="223" ht="27" customHeight="1" x14ac:dyDescent="0.75"/>
    <row r="224" ht="27" customHeight="1" x14ac:dyDescent="0.75"/>
    <row r="225" ht="27" customHeight="1" x14ac:dyDescent="0.75"/>
    <row r="226" ht="27" customHeight="1" x14ac:dyDescent="0.75"/>
    <row r="227" ht="27" customHeight="1" x14ac:dyDescent="0.75"/>
    <row r="228" ht="27" customHeight="1" x14ac:dyDescent="0.75"/>
    <row r="229" ht="27" customHeight="1" x14ac:dyDescent="0.75"/>
    <row r="230" ht="27" customHeight="1" x14ac:dyDescent="0.75"/>
    <row r="231" ht="27" customHeight="1" x14ac:dyDescent="0.75"/>
    <row r="232" ht="27" customHeight="1" x14ac:dyDescent="0.75"/>
    <row r="233" ht="27" customHeight="1" x14ac:dyDescent="0.75"/>
    <row r="234" ht="27" customHeight="1" x14ac:dyDescent="0.75"/>
    <row r="235" ht="27" customHeight="1" x14ac:dyDescent="0.75"/>
    <row r="236" ht="27" customHeight="1" x14ac:dyDescent="0.75"/>
    <row r="237" ht="27" customHeight="1" x14ac:dyDescent="0.75"/>
    <row r="238" ht="27" customHeight="1" x14ac:dyDescent="0.75"/>
    <row r="239" ht="27" customHeight="1" x14ac:dyDescent="0.75"/>
    <row r="240" ht="27" customHeight="1" x14ac:dyDescent="0.75"/>
    <row r="241" ht="27" customHeight="1" x14ac:dyDescent="0.75"/>
    <row r="242" ht="27" customHeight="1" x14ac:dyDescent="0.75"/>
    <row r="243" ht="27" customHeight="1" x14ac:dyDescent="0.75"/>
    <row r="244" ht="27" customHeight="1" x14ac:dyDescent="0.75"/>
    <row r="245" ht="27" customHeight="1" x14ac:dyDescent="0.75"/>
    <row r="246" ht="27" customHeight="1" x14ac:dyDescent="0.75"/>
    <row r="247" ht="27" customHeight="1" x14ac:dyDescent="0.75"/>
    <row r="248" ht="27" customHeight="1" x14ac:dyDescent="0.75"/>
    <row r="249" ht="27" customHeight="1" x14ac:dyDescent="0.75"/>
    <row r="250" ht="27" customHeight="1" x14ac:dyDescent="0.75"/>
    <row r="251" ht="27" customHeight="1" x14ac:dyDescent="0.75"/>
    <row r="252" ht="27" customHeight="1" x14ac:dyDescent="0.75"/>
    <row r="253" ht="27" customHeight="1" x14ac:dyDescent="0.75"/>
    <row r="254" ht="27" customHeight="1" x14ac:dyDescent="0.75"/>
    <row r="255" ht="27" customHeight="1" x14ac:dyDescent="0.75"/>
    <row r="256" ht="27" customHeight="1" x14ac:dyDescent="0.75"/>
    <row r="257" ht="27" customHeight="1" x14ac:dyDescent="0.75"/>
    <row r="258" ht="27" customHeight="1" x14ac:dyDescent="0.75"/>
    <row r="259" ht="27" customHeight="1" x14ac:dyDescent="0.75"/>
    <row r="260" ht="27" customHeight="1" x14ac:dyDescent="0.75"/>
    <row r="261" ht="27" customHeight="1" x14ac:dyDescent="0.75"/>
    <row r="262" ht="27" customHeight="1" x14ac:dyDescent="0.75"/>
    <row r="263" ht="27" customHeight="1" x14ac:dyDescent="0.75"/>
    <row r="264" ht="27" customHeight="1" x14ac:dyDescent="0.75"/>
    <row r="265" ht="27" customHeight="1" x14ac:dyDescent="0.75"/>
    <row r="266" ht="15.75" customHeight="1" x14ac:dyDescent="0.75"/>
    <row r="267" ht="15.75" customHeight="1" x14ac:dyDescent="0.75"/>
    <row r="268" ht="15.75" customHeight="1" x14ac:dyDescent="0.75"/>
    <row r="269" ht="15.75" customHeight="1" x14ac:dyDescent="0.75"/>
    <row r="270" ht="15.75" customHeight="1" x14ac:dyDescent="0.75"/>
    <row r="271" ht="15.75" customHeight="1" x14ac:dyDescent="0.75"/>
    <row r="272" ht="15.75" customHeight="1" x14ac:dyDescent="0.75"/>
    <row r="273" ht="15.75" customHeight="1" x14ac:dyDescent="0.75"/>
    <row r="274" ht="15.75" customHeight="1" x14ac:dyDescent="0.75"/>
    <row r="275" ht="15.75" customHeight="1" x14ac:dyDescent="0.75"/>
    <row r="276" ht="15.75" customHeight="1" x14ac:dyDescent="0.75"/>
    <row r="277" ht="15.75" customHeight="1" x14ac:dyDescent="0.75"/>
    <row r="278" ht="15.75" customHeight="1" x14ac:dyDescent="0.75"/>
    <row r="279" ht="15.75" customHeight="1" x14ac:dyDescent="0.75"/>
    <row r="280" ht="15.75" customHeight="1" x14ac:dyDescent="0.75"/>
    <row r="281" ht="15.75" customHeight="1" x14ac:dyDescent="0.75"/>
    <row r="282" ht="15.75" customHeight="1" x14ac:dyDescent="0.75"/>
    <row r="283" ht="15.75" customHeight="1" x14ac:dyDescent="0.75"/>
    <row r="284" ht="15.75" customHeight="1" x14ac:dyDescent="0.75"/>
    <row r="285" ht="15.75" customHeight="1" x14ac:dyDescent="0.75"/>
    <row r="286" ht="15.75" customHeight="1" x14ac:dyDescent="0.75"/>
    <row r="287" ht="15.75" customHeight="1" x14ac:dyDescent="0.75"/>
    <row r="288" ht="15.75" customHeight="1" x14ac:dyDescent="0.75"/>
    <row r="289" ht="15.75" customHeight="1" x14ac:dyDescent="0.75"/>
    <row r="290" ht="15.75" customHeight="1" x14ac:dyDescent="0.75"/>
    <row r="291" ht="15.75" customHeight="1" x14ac:dyDescent="0.75"/>
    <row r="292" ht="15.75" customHeight="1" x14ac:dyDescent="0.75"/>
    <row r="293" ht="15.75" customHeight="1" x14ac:dyDescent="0.75"/>
    <row r="294" ht="15.75" customHeight="1" x14ac:dyDescent="0.75"/>
    <row r="295" ht="15.75" customHeight="1" x14ac:dyDescent="0.75"/>
    <row r="296" ht="15.75" customHeight="1" x14ac:dyDescent="0.75"/>
    <row r="297" ht="15.75" customHeight="1" x14ac:dyDescent="0.75"/>
    <row r="298" ht="15.75" customHeight="1" x14ac:dyDescent="0.75"/>
    <row r="299" ht="15.75" customHeight="1" x14ac:dyDescent="0.75"/>
    <row r="300" ht="15.75" customHeight="1" x14ac:dyDescent="0.75"/>
    <row r="301" ht="15.75" customHeight="1" x14ac:dyDescent="0.75"/>
    <row r="302" ht="15.75" customHeight="1" x14ac:dyDescent="0.75"/>
    <row r="303" ht="15.75" customHeight="1" x14ac:dyDescent="0.75"/>
    <row r="304" ht="15.75" customHeight="1" x14ac:dyDescent="0.75"/>
    <row r="305" ht="15.75" customHeight="1" x14ac:dyDescent="0.75"/>
    <row r="306" ht="15.75" customHeight="1" x14ac:dyDescent="0.75"/>
    <row r="307" ht="15.75" customHeight="1" x14ac:dyDescent="0.75"/>
    <row r="308" ht="15.75" customHeight="1" x14ac:dyDescent="0.75"/>
    <row r="309" ht="15.75" customHeight="1" x14ac:dyDescent="0.75"/>
    <row r="310" ht="15.75" customHeight="1" x14ac:dyDescent="0.75"/>
    <row r="311" ht="15.75" customHeight="1" x14ac:dyDescent="0.75"/>
    <row r="312" ht="15.75" customHeight="1" x14ac:dyDescent="0.75"/>
    <row r="313" ht="15.75" customHeight="1" x14ac:dyDescent="0.75"/>
    <row r="314" ht="15.75" customHeight="1" x14ac:dyDescent="0.75"/>
    <row r="315" ht="15.75" customHeight="1" x14ac:dyDescent="0.75"/>
    <row r="316" ht="15.75" customHeight="1" x14ac:dyDescent="0.75"/>
    <row r="317" ht="15.75" customHeight="1" x14ac:dyDescent="0.75"/>
    <row r="318" ht="15.75" customHeight="1" x14ac:dyDescent="0.75"/>
    <row r="319" ht="15.75" customHeight="1" x14ac:dyDescent="0.75"/>
    <row r="320" ht="15.75" customHeight="1" x14ac:dyDescent="0.75"/>
    <row r="321" ht="15.75" customHeight="1" x14ac:dyDescent="0.75"/>
    <row r="322" ht="15.75" customHeight="1" x14ac:dyDescent="0.75"/>
    <row r="323" ht="15.75" customHeight="1" x14ac:dyDescent="0.75"/>
    <row r="324" ht="15.75" customHeight="1" x14ac:dyDescent="0.75"/>
    <row r="325" ht="15.75" customHeight="1" x14ac:dyDescent="0.75"/>
    <row r="326" ht="15.75" customHeight="1" x14ac:dyDescent="0.75"/>
    <row r="327" ht="15.75" customHeight="1" x14ac:dyDescent="0.75"/>
    <row r="328" ht="15.75" customHeight="1" x14ac:dyDescent="0.75"/>
    <row r="329" ht="15.75" customHeight="1" x14ac:dyDescent="0.75"/>
    <row r="330" ht="15.75" customHeight="1" x14ac:dyDescent="0.75"/>
    <row r="331" ht="15.75" customHeight="1" x14ac:dyDescent="0.75"/>
    <row r="332" ht="15.75" customHeight="1" x14ac:dyDescent="0.75"/>
    <row r="333" ht="15.75" customHeight="1" x14ac:dyDescent="0.75"/>
    <row r="334" ht="15.75" customHeight="1" x14ac:dyDescent="0.75"/>
    <row r="335" ht="15.75" customHeight="1" x14ac:dyDescent="0.75"/>
    <row r="336" ht="15.75" customHeight="1" x14ac:dyDescent="0.75"/>
    <row r="337" ht="15.75" customHeight="1" x14ac:dyDescent="0.75"/>
    <row r="338" ht="15.75" customHeight="1" x14ac:dyDescent="0.75"/>
    <row r="339" ht="15.75" customHeight="1" x14ac:dyDescent="0.75"/>
    <row r="340" ht="15.75" customHeight="1" x14ac:dyDescent="0.75"/>
    <row r="341" ht="15.75" customHeight="1" x14ac:dyDescent="0.75"/>
    <row r="342" ht="15.75" customHeight="1" x14ac:dyDescent="0.75"/>
    <row r="343" ht="15.75" customHeight="1" x14ac:dyDescent="0.75"/>
    <row r="344" ht="15.75" customHeight="1" x14ac:dyDescent="0.75"/>
    <row r="345" ht="15.75" customHeight="1" x14ac:dyDescent="0.75"/>
    <row r="346" ht="15.75" customHeight="1" x14ac:dyDescent="0.75"/>
    <row r="347" ht="15.75" customHeight="1" x14ac:dyDescent="0.75"/>
    <row r="348" ht="15.75" customHeight="1" x14ac:dyDescent="0.75"/>
    <row r="349" ht="15.75" customHeight="1" x14ac:dyDescent="0.75"/>
    <row r="350" ht="15.75" customHeight="1" x14ac:dyDescent="0.75"/>
    <row r="351" ht="15.75" customHeight="1" x14ac:dyDescent="0.75"/>
    <row r="352" ht="15.75" customHeight="1" x14ac:dyDescent="0.75"/>
    <row r="353" ht="15.75" customHeight="1" x14ac:dyDescent="0.75"/>
    <row r="354" ht="15.75" customHeight="1" x14ac:dyDescent="0.75"/>
    <row r="355" ht="15.75" customHeight="1" x14ac:dyDescent="0.75"/>
    <row r="356" ht="15.75" customHeight="1" x14ac:dyDescent="0.75"/>
    <row r="357" ht="15.75" customHeight="1" x14ac:dyDescent="0.75"/>
    <row r="358" ht="15.75" customHeight="1" x14ac:dyDescent="0.75"/>
    <row r="359" ht="15.75" customHeight="1" x14ac:dyDescent="0.75"/>
    <row r="360" ht="15.75" customHeight="1" x14ac:dyDescent="0.75"/>
    <row r="361" ht="15.75" customHeight="1" x14ac:dyDescent="0.75"/>
    <row r="362" ht="15.75" customHeight="1" x14ac:dyDescent="0.75"/>
    <row r="363" ht="15.75" customHeight="1" x14ac:dyDescent="0.75"/>
    <row r="364" ht="15.75" customHeight="1" x14ac:dyDescent="0.75"/>
    <row r="365" ht="15.75" customHeight="1" x14ac:dyDescent="0.75"/>
    <row r="366" ht="15.75" customHeight="1" x14ac:dyDescent="0.75"/>
    <row r="367" ht="15.75" customHeight="1" x14ac:dyDescent="0.75"/>
    <row r="368" ht="15.75" customHeight="1" x14ac:dyDescent="0.75"/>
    <row r="369" ht="15.75" customHeight="1" x14ac:dyDescent="0.75"/>
    <row r="370" ht="15.75" customHeight="1" x14ac:dyDescent="0.75"/>
    <row r="371" ht="15.75" customHeight="1" x14ac:dyDescent="0.75"/>
    <row r="372" ht="15.75" customHeight="1" x14ac:dyDescent="0.75"/>
    <row r="373" ht="15.75" customHeight="1" x14ac:dyDescent="0.75"/>
    <row r="374" ht="15.75" customHeight="1" x14ac:dyDescent="0.75"/>
    <row r="375" ht="15.75" customHeight="1" x14ac:dyDescent="0.75"/>
    <row r="376" ht="15.75" customHeight="1" x14ac:dyDescent="0.75"/>
    <row r="377" ht="15.75" customHeight="1" x14ac:dyDescent="0.75"/>
    <row r="378" ht="15.75" customHeight="1" x14ac:dyDescent="0.75"/>
    <row r="379" ht="15.75" customHeight="1" x14ac:dyDescent="0.75"/>
    <row r="380" ht="15.75" customHeight="1" x14ac:dyDescent="0.75"/>
    <row r="381" ht="15.75" customHeight="1" x14ac:dyDescent="0.75"/>
    <row r="382" ht="15.75" customHeight="1" x14ac:dyDescent="0.75"/>
    <row r="383" ht="15.75" customHeight="1" x14ac:dyDescent="0.75"/>
    <row r="384" ht="15.75" customHeight="1" x14ac:dyDescent="0.75"/>
    <row r="385" ht="15.75" customHeight="1" x14ac:dyDescent="0.75"/>
    <row r="386" ht="15.75" customHeight="1" x14ac:dyDescent="0.75"/>
    <row r="387" ht="15.75" customHeight="1" x14ac:dyDescent="0.75"/>
    <row r="388" ht="15.75" customHeight="1" x14ac:dyDescent="0.75"/>
    <row r="389" ht="15.75" customHeight="1" x14ac:dyDescent="0.75"/>
    <row r="390" ht="15.75" customHeight="1" x14ac:dyDescent="0.75"/>
    <row r="391" ht="15.75" customHeight="1" x14ac:dyDescent="0.75"/>
    <row r="392" ht="15.75" customHeight="1" x14ac:dyDescent="0.75"/>
    <row r="393" ht="15.75" customHeight="1" x14ac:dyDescent="0.75"/>
    <row r="394" ht="15.75" customHeight="1" x14ac:dyDescent="0.75"/>
    <row r="395" ht="15.75" customHeight="1" x14ac:dyDescent="0.75"/>
    <row r="396" ht="15.75" customHeight="1" x14ac:dyDescent="0.75"/>
    <row r="397" ht="15.75" customHeight="1" x14ac:dyDescent="0.75"/>
    <row r="398" ht="15.75" customHeight="1" x14ac:dyDescent="0.75"/>
    <row r="399" ht="15.75" customHeight="1" x14ac:dyDescent="0.75"/>
    <row r="400" ht="15.75" customHeight="1" x14ac:dyDescent="0.75"/>
    <row r="401" ht="15.75" customHeight="1" x14ac:dyDescent="0.75"/>
    <row r="402" ht="15.75" customHeight="1" x14ac:dyDescent="0.75"/>
    <row r="403" ht="15.75" customHeight="1" x14ac:dyDescent="0.75"/>
    <row r="404" ht="15.75" customHeight="1" x14ac:dyDescent="0.75"/>
    <row r="405" ht="15.75" customHeight="1" x14ac:dyDescent="0.75"/>
    <row r="406" ht="15.75" customHeight="1" x14ac:dyDescent="0.75"/>
    <row r="407" ht="15.75" customHeight="1" x14ac:dyDescent="0.75"/>
    <row r="408" ht="15.75" customHeight="1" x14ac:dyDescent="0.75"/>
    <row r="409" ht="15.75" customHeight="1" x14ac:dyDescent="0.75"/>
    <row r="410" ht="15.75" customHeight="1" x14ac:dyDescent="0.75"/>
    <row r="411" ht="15.75" customHeight="1" x14ac:dyDescent="0.75"/>
    <row r="412" ht="15.75" customHeight="1" x14ac:dyDescent="0.75"/>
    <row r="413" ht="15.75" customHeight="1" x14ac:dyDescent="0.75"/>
    <row r="414" ht="15.75" customHeight="1" x14ac:dyDescent="0.75"/>
    <row r="415" ht="15.75" customHeight="1" x14ac:dyDescent="0.75"/>
    <row r="416" ht="15.75" customHeight="1" x14ac:dyDescent="0.75"/>
    <row r="417" ht="15.75" customHeight="1" x14ac:dyDescent="0.75"/>
    <row r="418" ht="15.75" customHeight="1" x14ac:dyDescent="0.75"/>
    <row r="419" ht="15.75" customHeight="1" x14ac:dyDescent="0.75"/>
    <row r="420" ht="15.75" customHeight="1" x14ac:dyDescent="0.75"/>
    <row r="421" ht="15.75" customHeight="1" x14ac:dyDescent="0.75"/>
    <row r="422" ht="15.75" customHeight="1" x14ac:dyDescent="0.75"/>
    <row r="423" ht="15.75" customHeight="1" x14ac:dyDescent="0.75"/>
    <row r="424" ht="15.75" customHeight="1" x14ac:dyDescent="0.75"/>
    <row r="425" ht="15.75" customHeight="1" x14ac:dyDescent="0.75"/>
    <row r="426" ht="15.75" customHeight="1" x14ac:dyDescent="0.75"/>
    <row r="427" ht="15.75" customHeight="1" x14ac:dyDescent="0.75"/>
    <row r="428" ht="15.75" customHeight="1" x14ac:dyDescent="0.75"/>
    <row r="429" ht="15.75" customHeight="1" x14ac:dyDescent="0.75"/>
    <row r="430" ht="15.75" customHeight="1" x14ac:dyDescent="0.75"/>
    <row r="431" ht="15.75" customHeight="1" x14ac:dyDescent="0.75"/>
    <row r="432" ht="15.75" customHeight="1" x14ac:dyDescent="0.75"/>
    <row r="433" ht="15.75" customHeight="1" x14ac:dyDescent="0.75"/>
    <row r="434" ht="15.75" customHeight="1" x14ac:dyDescent="0.75"/>
    <row r="435" ht="15.75" customHeight="1" x14ac:dyDescent="0.75"/>
    <row r="436" ht="15.75" customHeight="1" x14ac:dyDescent="0.75"/>
    <row r="437" ht="15.75" customHeight="1" x14ac:dyDescent="0.75"/>
    <row r="438" ht="15.75" customHeight="1" x14ac:dyDescent="0.75"/>
    <row r="439" ht="15.75" customHeight="1" x14ac:dyDescent="0.75"/>
    <row r="440" ht="15.75" customHeight="1" x14ac:dyDescent="0.75"/>
    <row r="441" ht="15.75" customHeight="1" x14ac:dyDescent="0.75"/>
    <row r="442" ht="15.75" customHeight="1" x14ac:dyDescent="0.75"/>
    <row r="443" ht="15.75" customHeight="1" x14ac:dyDescent="0.75"/>
    <row r="444" ht="15.75" customHeight="1" x14ac:dyDescent="0.75"/>
    <row r="445" ht="15.75" customHeight="1" x14ac:dyDescent="0.75"/>
    <row r="446" ht="15.75" customHeight="1" x14ac:dyDescent="0.75"/>
    <row r="447" ht="15.75" customHeight="1" x14ac:dyDescent="0.75"/>
    <row r="448" ht="15.75" customHeight="1" x14ac:dyDescent="0.75"/>
    <row r="449" ht="15.75" customHeight="1" x14ac:dyDescent="0.75"/>
    <row r="450" ht="15.75" customHeight="1" x14ac:dyDescent="0.75"/>
    <row r="451" ht="15.75" customHeight="1" x14ac:dyDescent="0.75"/>
    <row r="452" ht="15.75" customHeight="1" x14ac:dyDescent="0.75"/>
    <row r="453" ht="15.75" customHeight="1" x14ac:dyDescent="0.75"/>
    <row r="454" ht="15.75" customHeight="1" x14ac:dyDescent="0.75"/>
    <row r="455" ht="15.75" customHeight="1" x14ac:dyDescent="0.75"/>
    <row r="456" ht="15.75" customHeight="1" x14ac:dyDescent="0.75"/>
    <row r="457" ht="15.75" customHeight="1" x14ac:dyDescent="0.75"/>
    <row r="458" ht="15.75" customHeight="1" x14ac:dyDescent="0.75"/>
    <row r="459" ht="15.75" customHeight="1" x14ac:dyDescent="0.75"/>
    <row r="460" ht="15.75" customHeight="1" x14ac:dyDescent="0.75"/>
    <row r="461" ht="15.75" customHeight="1" x14ac:dyDescent="0.75"/>
    <row r="462" ht="15.75" customHeight="1" x14ac:dyDescent="0.75"/>
    <row r="463" ht="15.75" customHeight="1" x14ac:dyDescent="0.75"/>
    <row r="464" ht="15.75" customHeight="1" x14ac:dyDescent="0.75"/>
    <row r="465" ht="15.75" customHeight="1" x14ac:dyDescent="0.75"/>
    <row r="466" ht="15.75" customHeight="1" x14ac:dyDescent="0.75"/>
    <row r="467" ht="15.75" customHeight="1" x14ac:dyDescent="0.75"/>
    <row r="468" ht="15.75" customHeight="1" x14ac:dyDescent="0.75"/>
    <row r="469" ht="15.75" customHeight="1" x14ac:dyDescent="0.75"/>
    <row r="470" ht="15.75" customHeight="1" x14ac:dyDescent="0.75"/>
    <row r="471" ht="15.75" customHeight="1" x14ac:dyDescent="0.75"/>
    <row r="472" ht="15.75" customHeight="1" x14ac:dyDescent="0.75"/>
    <row r="473" ht="15.75" customHeight="1" x14ac:dyDescent="0.75"/>
    <row r="474" ht="15.75" customHeight="1" x14ac:dyDescent="0.75"/>
    <row r="475" ht="15.75" customHeight="1" x14ac:dyDescent="0.75"/>
    <row r="476" ht="15.75" customHeight="1" x14ac:dyDescent="0.75"/>
    <row r="477" ht="15.75" customHeight="1" x14ac:dyDescent="0.75"/>
    <row r="478" ht="15.75" customHeight="1" x14ac:dyDescent="0.75"/>
    <row r="479" ht="15.75" customHeight="1" x14ac:dyDescent="0.75"/>
    <row r="480" ht="15.75" customHeight="1" x14ac:dyDescent="0.75"/>
    <row r="481" ht="15.75" customHeight="1" x14ac:dyDescent="0.75"/>
    <row r="482" ht="15.75" customHeight="1" x14ac:dyDescent="0.75"/>
    <row r="483" ht="15.75" customHeight="1" x14ac:dyDescent="0.75"/>
    <row r="484" ht="15.75" customHeight="1" x14ac:dyDescent="0.75"/>
    <row r="485" ht="15.75" customHeight="1" x14ac:dyDescent="0.75"/>
    <row r="486" ht="15.75" customHeight="1" x14ac:dyDescent="0.75"/>
    <row r="487" ht="15.75" customHeight="1" x14ac:dyDescent="0.75"/>
    <row r="488" ht="15.75" customHeight="1" x14ac:dyDescent="0.75"/>
    <row r="489" ht="15.75" customHeight="1" x14ac:dyDescent="0.75"/>
    <row r="490" ht="15.75" customHeight="1" x14ac:dyDescent="0.75"/>
    <row r="491" ht="15.75" customHeight="1" x14ac:dyDescent="0.75"/>
    <row r="492" ht="15.75" customHeight="1" x14ac:dyDescent="0.75"/>
    <row r="493" ht="15.75" customHeight="1" x14ac:dyDescent="0.75"/>
    <row r="494" ht="15.75" customHeight="1" x14ac:dyDescent="0.75"/>
    <row r="495" ht="15.75" customHeight="1" x14ac:dyDescent="0.75"/>
    <row r="496" ht="15.75" customHeight="1" x14ac:dyDescent="0.75"/>
    <row r="497" ht="15.75" customHeight="1" x14ac:dyDescent="0.75"/>
    <row r="498" ht="15.75" customHeight="1" x14ac:dyDescent="0.75"/>
    <row r="499" ht="15.75" customHeight="1" x14ac:dyDescent="0.75"/>
    <row r="500" ht="15.75" customHeight="1" x14ac:dyDescent="0.75"/>
    <row r="501" ht="15.75" customHeight="1" x14ac:dyDescent="0.75"/>
    <row r="502" ht="15.75" customHeight="1" x14ac:dyDescent="0.75"/>
    <row r="503" ht="15.75" customHeight="1" x14ac:dyDescent="0.75"/>
    <row r="504" ht="15.75" customHeight="1" x14ac:dyDescent="0.75"/>
    <row r="505" ht="15.75" customHeight="1" x14ac:dyDescent="0.75"/>
    <row r="506" ht="15.75" customHeight="1" x14ac:dyDescent="0.75"/>
    <row r="507" ht="15.75" customHeight="1" x14ac:dyDescent="0.75"/>
    <row r="508" ht="15.75" customHeight="1" x14ac:dyDescent="0.75"/>
    <row r="509" ht="15.75" customHeight="1" x14ac:dyDescent="0.75"/>
    <row r="510" ht="15.75" customHeight="1" x14ac:dyDescent="0.75"/>
    <row r="511" ht="15.75" customHeight="1" x14ac:dyDescent="0.75"/>
    <row r="512" ht="15.75" customHeight="1" x14ac:dyDescent="0.75"/>
    <row r="513" ht="15.75" customHeight="1" x14ac:dyDescent="0.75"/>
    <row r="514" ht="15.75" customHeight="1" x14ac:dyDescent="0.75"/>
    <row r="515" ht="15.75" customHeight="1" x14ac:dyDescent="0.75"/>
    <row r="516" ht="15.75" customHeight="1" x14ac:dyDescent="0.75"/>
    <row r="517" ht="15.75" customHeight="1" x14ac:dyDescent="0.75"/>
    <row r="518" ht="15.75" customHeight="1" x14ac:dyDescent="0.75"/>
    <row r="519" ht="15.75" customHeight="1" x14ac:dyDescent="0.75"/>
    <row r="520" ht="15.75" customHeight="1" x14ac:dyDescent="0.75"/>
    <row r="521" ht="15.75" customHeight="1" x14ac:dyDescent="0.75"/>
    <row r="522" ht="15.75" customHeight="1" x14ac:dyDescent="0.75"/>
    <row r="523" ht="15.75" customHeight="1" x14ac:dyDescent="0.75"/>
    <row r="524" ht="15.75" customHeight="1" x14ac:dyDescent="0.75"/>
    <row r="525" ht="15.75" customHeight="1" x14ac:dyDescent="0.75"/>
    <row r="526" ht="15.75" customHeight="1" x14ac:dyDescent="0.75"/>
    <row r="527" ht="15.75" customHeight="1" x14ac:dyDescent="0.75"/>
    <row r="528" ht="15.75" customHeight="1" x14ac:dyDescent="0.75"/>
    <row r="529" ht="15.75" customHeight="1" x14ac:dyDescent="0.75"/>
    <row r="530" ht="15.75" customHeight="1" x14ac:dyDescent="0.75"/>
    <row r="531" ht="15.75" customHeight="1" x14ac:dyDescent="0.75"/>
    <row r="532" ht="15.75" customHeight="1" x14ac:dyDescent="0.75"/>
    <row r="533" ht="15.75" customHeight="1" x14ac:dyDescent="0.75"/>
    <row r="534" ht="15.75" customHeight="1" x14ac:dyDescent="0.75"/>
    <row r="535" ht="15.75" customHeight="1" x14ac:dyDescent="0.75"/>
    <row r="536" ht="15.75" customHeight="1" x14ac:dyDescent="0.75"/>
    <row r="537" ht="15.75" customHeight="1" x14ac:dyDescent="0.75"/>
    <row r="538" ht="15.75" customHeight="1" x14ac:dyDescent="0.75"/>
    <row r="539" ht="15.75" customHeight="1" x14ac:dyDescent="0.75"/>
    <row r="540" ht="15.75" customHeight="1" x14ac:dyDescent="0.75"/>
    <row r="541" ht="15.75" customHeight="1" x14ac:dyDescent="0.75"/>
    <row r="542" ht="15.75" customHeight="1" x14ac:dyDescent="0.75"/>
    <row r="543" ht="15.75" customHeight="1" x14ac:dyDescent="0.75"/>
    <row r="544" ht="15.75" customHeight="1" x14ac:dyDescent="0.75"/>
    <row r="545" ht="15.75" customHeight="1" x14ac:dyDescent="0.75"/>
    <row r="546" ht="15.75" customHeight="1" x14ac:dyDescent="0.75"/>
    <row r="547" ht="15.75" customHeight="1" x14ac:dyDescent="0.75"/>
    <row r="548" ht="15.75" customHeight="1" x14ac:dyDescent="0.75"/>
    <row r="549" ht="15.75" customHeight="1" x14ac:dyDescent="0.75"/>
    <row r="550" ht="15.75" customHeight="1" x14ac:dyDescent="0.75"/>
    <row r="551" ht="15.75" customHeight="1" x14ac:dyDescent="0.75"/>
    <row r="552" ht="15.75" customHeight="1" x14ac:dyDescent="0.75"/>
    <row r="553" ht="15.75" customHeight="1" x14ac:dyDescent="0.75"/>
    <row r="554" ht="15.75" customHeight="1" x14ac:dyDescent="0.75"/>
    <row r="555" ht="15.75" customHeight="1" x14ac:dyDescent="0.75"/>
    <row r="556" ht="15.75" customHeight="1" x14ac:dyDescent="0.75"/>
    <row r="557" ht="15.75" customHeight="1" x14ac:dyDescent="0.75"/>
    <row r="558" ht="15.75" customHeight="1" x14ac:dyDescent="0.75"/>
    <row r="559" ht="15.75" customHeight="1" x14ac:dyDescent="0.75"/>
    <row r="560" ht="15.75" customHeight="1" x14ac:dyDescent="0.75"/>
    <row r="561" ht="15.75" customHeight="1" x14ac:dyDescent="0.75"/>
    <row r="562" ht="15.75" customHeight="1" x14ac:dyDescent="0.75"/>
    <row r="563" ht="15.75" customHeight="1" x14ac:dyDescent="0.75"/>
    <row r="564" ht="15.75" customHeight="1" x14ac:dyDescent="0.75"/>
    <row r="565" ht="15.75" customHeight="1" x14ac:dyDescent="0.75"/>
    <row r="566" ht="15.75" customHeight="1" x14ac:dyDescent="0.75"/>
    <row r="567" ht="15.75" customHeight="1" x14ac:dyDescent="0.75"/>
    <row r="568" ht="15.75" customHeight="1" x14ac:dyDescent="0.75"/>
    <row r="569" ht="15.75" customHeight="1" x14ac:dyDescent="0.75"/>
    <row r="570" ht="15.75" customHeight="1" x14ac:dyDescent="0.75"/>
    <row r="571" ht="15.75" customHeight="1" x14ac:dyDescent="0.75"/>
    <row r="572" ht="15.75" customHeight="1" x14ac:dyDescent="0.75"/>
    <row r="573" ht="15.75" customHeight="1" x14ac:dyDescent="0.75"/>
    <row r="574" ht="15.75" customHeight="1" x14ac:dyDescent="0.75"/>
    <row r="575" ht="15.75" customHeight="1" x14ac:dyDescent="0.75"/>
    <row r="576" ht="15.75" customHeight="1" x14ac:dyDescent="0.75"/>
    <row r="577" ht="15.75" customHeight="1" x14ac:dyDescent="0.75"/>
    <row r="578" ht="15.75" customHeight="1" x14ac:dyDescent="0.75"/>
    <row r="579" ht="15.75" customHeight="1" x14ac:dyDescent="0.75"/>
    <row r="580" ht="15.75" customHeight="1" x14ac:dyDescent="0.75"/>
    <row r="581" ht="15.75" customHeight="1" x14ac:dyDescent="0.75"/>
    <row r="582" ht="15.75" customHeight="1" x14ac:dyDescent="0.75"/>
    <row r="583" ht="15.75" customHeight="1" x14ac:dyDescent="0.75"/>
    <row r="584" ht="15.75" customHeight="1" x14ac:dyDescent="0.75"/>
    <row r="585" ht="15.75" customHeight="1" x14ac:dyDescent="0.75"/>
    <row r="586" ht="15.75" customHeight="1" x14ac:dyDescent="0.75"/>
    <row r="587" ht="15.75" customHeight="1" x14ac:dyDescent="0.75"/>
    <row r="588" ht="15.75" customHeight="1" x14ac:dyDescent="0.75"/>
    <row r="589" ht="15.75" customHeight="1" x14ac:dyDescent="0.75"/>
    <row r="590" ht="15.75" customHeight="1" x14ac:dyDescent="0.75"/>
    <row r="591" ht="15.75" customHeight="1" x14ac:dyDescent="0.75"/>
    <row r="592" ht="15.75" customHeight="1" x14ac:dyDescent="0.75"/>
    <row r="593" ht="15.75" customHeight="1" x14ac:dyDescent="0.75"/>
    <row r="594" ht="15.75" customHeight="1" x14ac:dyDescent="0.75"/>
    <row r="595" ht="15.75" customHeight="1" x14ac:dyDescent="0.75"/>
    <row r="596" ht="15.75" customHeight="1" x14ac:dyDescent="0.75"/>
    <row r="597" ht="15.75" customHeight="1" x14ac:dyDescent="0.75"/>
    <row r="598" ht="15.75" customHeight="1" x14ac:dyDescent="0.75"/>
    <row r="599" ht="15.75" customHeight="1" x14ac:dyDescent="0.75"/>
    <row r="600" ht="15.75" customHeight="1" x14ac:dyDescent="0.75"/>
    <row r="601" ht="15.75" customHeight="1" x14ac:dyDescent="0.75"/>
    <row r="602" ht="15.75" customHeight="1" x14ac:dyDescent="0.75"/>
    <row r="603" ht="15.75" customHeight="1" x14ac:dyDescent="0.75"/>
    <row r="604" ht="15.75" customHeight="1" x14ac:dyDescent="0.75"/>
    <row r="605" ht="15.75" customHeight="1" x14ac:dyDescent="0.75"/>
    <row r="606" ht="15.75" customHeight="1" x14ac:dyDescent="0.75"/>
    <row r="607" ht="15.75" customHeight="1" x14ac:dyDescent="0.75"/>
    <row r="608" ht="15.75" customHeight="1" x14ac:dyDescent="0.75"/>
    <row r="609" ht="15.75" customHeight="1" x14ac:dyDescent="0.75"/>
    <row r="610" ht="15.75" customHeight="1" x14ac:dyDescent="0.75"/>
    <row r="611" ht="15.75" customHeight="1" x14ac:dyDescent="0.75"/>
    <row r="612" ht="15.75" customHeight="1" x14ac:dyDescent="0.75"/>
    <row r="613" ht="15.75" customHeight="1" x14ac:dyDescent="0.75"/>
    <row r="614" ht="15.75" customHeight="1" x14ac:dyDescent="0.75"/>
    <row r="615" ht="15.75" customHeight="1" x14ac:dyDescent="0.75"/>
    <row r="616" ht="15.75" customHeight="1" x14ac:dyDescent="0.75"/>
    <row r="617" ht="15.75" customHeight="1" x14ac:dyDescent="0.75"/>
    <row r="618" ht="15.75" customHeight="1" x14ac:dyDescent="0.75"/>
    <row r="619" ht="15.75" customHeight="1" x14ac:dyDescent="0.75"/>
    <row r="620" ht="15.75" customHeight="1" x14ac:dyDescent="0.75"/>
    <row r="621" ht="15.75" customHeight="1" x14ac:dyDescent="0.75"/>
    <row r="622" ht="15.75" customHeight="1" x14ac:dyDescent="0.75"/>
    <row r="623" ht="15.75" customHeight="1" x14ac:dyDescent="0.75"/>
    <row r="624" ht="15.75" customHeight="1" x14ac:dyDescent="0.75"/>
    <row r="625" ht="15.75" customHeight="1" x14ac:dyDescent="0.75"/>
    <row r="626" ht="15.75" customHeight="1" x14ac:dyDescent="0.75"/>
    <row r="627" ht="15.75" customHeight="1" x14ac:dyDescent="0.75"/>
    <row r="628" ht="15.75" customHeight="1" x14ac:dyDescent="0.75"/>
    <row r="629" ht="15.75" customHeight="1" x14ac:dyDescent="0.75"/>
    <row r="630" ht="15.75" customHeight="1" x14ac:dyDescent="0.75"/>
    <row r="631" ht="15.75" customHeight="1" x14ac:dyDescent="0.75"/>
    <row r="632" ht="15.75" customHeight="1" x14ac:dyDescent="0.75"/>
    <row r="633" ht="15.75" customHeight="1" x14ac:dyDescent="0.75"/>
    <row r="634" ht="15.75" customHeight="1" x14ac:dyDescent="0.75"/>
    <row r="635" ht="15.75" customHeight="1" x14ac:dyDescent="0.75"/>
    <row r="636" ht="15.75" customHeight="1" x14ac:dyDescent="0.75"/>
    <row r="637" ht="15.75" customHeight="1" x14ac:dyDescent="0.75"/>
    <row r="638" ht="15.75" customHeight="1" x14ac:dyDescent="0.75"/>
    <row r="639" ht="15.75" customHeight="1" x14ac:dyDescent="0.75"/>
    <row r="640" ht="15.75" customHeight="1" x14ac:dyDescent="0.75"/>
    <row r="641" ht="15.75" customHeight="1" x14ac:dyDescent="0.75"/>
    <row r="642" ht="15.75" customHeight="1" x14ac:dyDescent="0.75"/>
    <row r="643" ht="15.75" customHeight="1" x14ac:dyDescent="0.75"/>
    <row r="644" ht="15.75" customHeight="1" x14ac:dyDescent="0.75"/>
    <row r="645" ht="15.75" customHeight="1" x14ac:dyDescent="0.75"/>
    <row r="646" ht="15.75" customHeight="1" x14ac:dyDescent="0.75"/>
    <row r="647" ht="15.75" customHeight="1" x14ac:dyDescent="0.75"/>
    <row r="648" ht="15.75" customHeight="1" x14ac:dyDescent="0.75"/>
    <row r="649" ht="15.75" customHeight="1" x14ac:dyDescent="0.75"/>
    <row r="650" ht="15.75" customHeight="1" x14ac:dyDescent="0.75"/>
    <row r="651" ht="15.75" customHeight="1" x14ac:dyDescent="0.75"/>
    <row r="652" ht="15.75" customHeight="1" x14ac:dyDescent="0.75"/>
    <row r="653" ht="15.75" customHeight="1" x14ac:dyDescent="0.75"/>
    <row r="654" ht="15.75" customHeight="1" x14ac:dyDescent="0.75"/>
    <row r="655" ht="15.75" customHeight="1" x14ac:dyDescent="0.75"/>
    <row r="656" ht="15.75" customHeight="1" x14ac:dyDescent="0.75"/>
    <row r="657" ht="15.75" customHeight="1" x14ac:dyDescent="0.75"/>
    <row r="658" ht="15.75" customHeight="1" x14ac:dyDescent="0.75"/>
    <row r="659" ht="15.75" customHeight="1" x14ac:dyDescent="0.75"/>
    <row r="660" ht="15.75" customHeight="1" x14ac:dyDescent="0.75"/>
    <row r="661" ht="15.75" customHeight="1" x14ac:dyDescent="0.75"/>
    <row r="662" ht="15.75" customHeight="1" x14ac:dyDescent="0.75"/>
    <row r="663" ht="15.75" customHeight="1" x14ac:dyDescent="0.75"/>
    <row r="664" ht="15.75" customHeight="1" x14ac:dyDescent="0.75"/>
    <row r="665" ht="15.75" customHeight="1" x14ac:dyDescent="0.75"/>
    <row r="666" ht="15.75" customHeight="1" x14ac:dyDescent="0.75"/>
    <row r="667" ht="15.75" customHeight="1" x14ac:dyDescent="0.75"/>
    <row r="668" ht="15.75" customHeight="1" x14ac:dyDescent="0.75"/>
    <row r="669" ht="15.75" customHeight="1" x14ac:dyDescent="0.75"/>
    <row r="670" ht="15.75" customHeight="1" x14ac:dyDescent="0.75"/>
    <row r="671" ht="15.75" customHeight="1" x14ac:dyDescent="0.75"/>
    <row r="672" ht="15.75" customHeight="1" x14ac:dyDescent="0.75"/>
    <row r="673" ht="15.75" customHeight="1" x14ac:dyDescent="0.75"/>
    <row r="674" ht="15.75" customHeight="1" x14ac:dyDescent="0.75"/>
    <row r="675" ht="15.75" customHeight="1" x14ac:dyDescent="0.75"/>
    <row r="676" ht="15.75" customHeight="1" x14ac:dyDescent="0.75"/>
    <row r="677" ht="15.75" customHeight="1" x14ac:dyDescent="0.75"/>
    <row r="678" ht="15.75" customHeight="1" x14ac:dyDescent="0.75"/>
    <row r="679" ht="15.75" customHeight="1" x14ac:dyDescent="0.75"/>
    <row r="680" ht="15.75" customHeight="1" x14ac:dyDescent="0.75"/>
    <row r="681" ht="15.75" customHeight="1" x14ac:dyDescent="0.75"/>
    <row r="682" ht="15.75" customHeight="1" x14ac:dyDescent="0.75"/>
    <row r="683" ht="15.75" customHeight="1" x14ac:dyDescent="0.75"/>
    <row r="684" ht="15.75" customHeight="1" x14ac:dyDescent="0.75"/>
    <row r="685" ht="15.75" customHeight="1" x14ac:dyDescent="0.75"/>
    <row r="686" ht="15.75" customHeight="1" x14ac:dyDescent="0.75"/>
    <row r="687" ht="15.75" customHeight="1" x14ac:dyDescent="0.75"/>
    <row r="688" ht="15.75" customHeight="1" x14ac:dyDescent="0.75"/>
    <row r="689" ht="15.75" customHeight="1" x14ac:dyDescent="0.75"/>
    <row r="690" ht="15.75" customHeight="1" x14ac:dyDescent="0.75"/>
    <row r="691" ht="15.75" customHeight="1" x14ac:dyDescent="0.75"/>
    <row r="692" ht="15.75" customHeight="1" x14ac:dyDescent="0.75"/>
    <row r="693" ht="15.75" customHeight="1" x14ac:dyDescent="0.75"/>
    <row r="694" ht="15.75" customHeight="1" x14ac:dyDescent="0.75"/>
    <row r="695" ht="15.75" customHeight="1" x14ac:dyDescent="0.75"/>
    <row r="696" ht="15.75" customHeight="1" x14ac:dyDescent="0.75"/>
    <row r="697" ht="15.75" customHeight="1" x14ac:dyDescent="0.75"/>
    <row r="698" ht="15.75" customHeight="1" x14ac:dyDescent="0.75"/>
    <row r="699" ht="15.75" customHeight="1" x14ac:dyDescent="0.75"/>
    <row r="700" ht="15.75" customHeight="1" x14ac:dyDescent="0.75"/>
    <row r="701" ht="15.75" customHeight="1" x14ac:dyDescent="0.75"/>
    <row r="702" ht="15.75" customHeight="1" x14ac:dyDescent="0.75"/>
    <row r="703" ht="15.75" customHeight="1" x14ac:dyDescent="0.75"/>
    <row r="704" ht="15.75" customHeight="1" x14ac:dyDescent="0.75"/>
    <row r="705" ht="15.75" customHeight="1" x14ac:dyDescent="0.75"/>
    <row r="706" ht="15.75" customHeight="1" x14ac:dyDescent="0.75"/>
    <row r="707" ht="15.75" customHeight="1" x14ac:dyDescent="0.75"/>
    <row r="708" ht="15.75" customHeight="1" x14ac:dyDescent="0.75"/>
    <row r="709" ht="15.75" customHeight="1" x14ac:dyDescent="0.75"/>
    <row r="710" ht="15.75" customHeight="1" x14ac:dyDescent="0.75"/>
    <row r="711" ht="15.75" customHeight="1" x14ac:dyDescent="0.75"/>
    <row r="712" ht="15.75" customHeight="1" x14ac:dyDescent="0.75"/>
    <row r="713" ht="15.75" customHeight="1" x14ac:dyDescent="0.75"/>
    <row r="714" ht="15.75" customHeight="1" x14ac:dyDescent="0.75"/>
    <row r="715" ht="15.75" customHeight="1" x14ac:dyDescent="0.75"/>
    <row r="716" ht="15.75" customHeight="1" x14ac:dyDescent="0.75"/>
    <row r="717" ht="15.75" customHeight="1" x14ac:dyDescent="0.75"/>
    <row r="718" ht="15.75" customHeight="1" x14ac:dyDescent="0.75"/>
    <row r="719" ht="15.75" customHeight="1" x14ac:dyDescent="0.75"/>
    <row r="720" ht="15.75" customHeight="1" x14ac:dyDescent="0.75"/>
    <row r="721" ht="15.75" customHeight="1" x14ac:dyDescent="0.75"/>
    <row r="722" ht="15.75" customHeight="1" x14ac:dyDescent="0.75"/>
    <row r="723" ht="15.75" customHeight="1" x14ac:dyDescent="0.75"/>
    <row r="724" ht="15.75" customHeight="1" x14ac:dyDescent="0.75"/>
    <row r="725" ht="15.75" customHeight="1" x14ac:dyDescent="0.75"/>
    <row r="726" ht="15.75" customHeight="1" x14ac:dyDescent="0.75"/>
    <row r="727" ht="15.75" customHeight="1" x14ac:dyDescent="0.75"/>
    <row r="728" ht="15.75" customHeight="1" x14ac:dyDescent="0.75"/>
    <row r="729" ht="15.75" customHeight="1" x14ac:dyDescent="0.75"/>
    <row r="730" ht="15.75" customHeight="1" x14ac:dyDescent="0.75"/>
    <row r="731" ht="15.75" customHeight="1" x14ac:dyDescent="0.75"/>
    <row r="732" ht="15.75" customHeight="1" x14ac:dyDescent="0.75"/>
    <row r="733" ht="15.75" customHeight="1" x14ac:dyDescent="0.75"/>
    <row r="734" ht="15.75" customHeight="1" x14ac:dyDescent="0.75"/>
    <row r="735" ht="15.75" customHeight="1" x14ac:dyDescent="0.75"/>
    <row r="736" ht="15.75" customHeight="1" x14ac:dyDescent="0.75"/>
    <row r="737" ht="15.75" customHeight="1" x14ac:dyDescent="0.75"/>
    <row r="738" ht="15.75" customHeight="1" x14ac:dyDescent="0.75"/>
    <row r="739" ht="15.75" customHeight="1" x14ac:dyDescent="0.75"/>
    <row r="740" ht="15.75" customHeight="1" x14ac:dyDescent="0.75"/>
    <row r="741" ht="15.75" customHeight="1" x14ac:dyDescent="0.75"/>
    <row r="742" ht="15.75" customHeight="1" x14ac:dyDescent="0.75"/>
    <row r="743" ht="15.75" customHeight="1" x14ac:dyDescent="0.75"/>
    <row r="744" ht="15.75" customHeight="1" x14ac:dyDescent="0.75"/>
    <row r="745" ht="15.75" customHeight="1" x14ac:dyDescent="0.75"/>
    <row r="746" ht="15.75" customHeight="1" x14ac:dyDescent="0.75"/>
    <row r="747" ht="15.75" customHeight="1" x14ac:dyDescent="0.75"/>
    <row r="748" ht="15.75" customHeight="1" x14ac:dyDescent="0.75"/>
    <row r="749" ht="15.75" customHeight="1" x14ac:dyDescent="0.75"/>
    <row r="750" ht="15.75" customHeight="1" x14ac:dyDescent="0.75"/>
    <row r="751" ht="15.75" customHeight="1" x14ac:dyDescent="0.75"/>
    <row r="752" ht="15.75" customHeight="1" x14ac:dyDescent="0.75"/>
    <row r="753" ht="15.75" customHeight="1" x14ac:dyDescent="0.75"/>
    <row r="754" ht="15.75" customHeight="1" x14ac:dyDescent="0.75"/>
    <row r="755" ht="15.75" customHeight="1" x14ac:dyDescent="0.75"/>
    <row r="756" ht="15.75" customHeight="1" x14ac:dyDescent="0.75"/>
    <row r="757" ht="15.75" customHeight="1" x14ac:dyDescent="0.75"/>
    <row r="758" ht="15.75" customHeight="1" x14ac:dyDescent="0.75"/>
    <row r="759" ht="15.75" customHeight="1" x14ac:dyDescent="0.75"/>
    <row r="760" ht="15.75" customHeight="1" x14ac:dyDescent="0.75"/>
    <row r="761" ht="15.75" customHeight="1" x14ac:dyDescent="0.75"/>
    <row r="762" ht="15.75" customHeight="1" x14ac:dyDescent="0.75"/>
    <row r="763" ht="15.75" customHeight="1" x14ac:dyDescent="0.75"/>
    <row r="764" ht="15.75" customHeight="1" x14ac:dyDescent="0.75"/>
    <row r="765" ht="15.75" customHeight="1" x14ac:dyDescent="0.75"/>
    <row r="766" ht="15.75" customHeight="1" x14ac:dyDescent="0.75"/>
    <row r="767" ht="15.75" customHeight="1" x14ac:dyDescent="0.75"/>
    <row r="768" ht="15.75" customHeight="1" x14ac:dyDescent="0.75"/>
    <row r="769" ht="15.75" customHeight="1" x14ac:dyDescent="0.75"/>
    <row r="770" ht="15.75" customHeight="1" x14ac:dyDescent="0.75"/>
    <row r="771" ht="15.75" customHeight="1" x14ac:dyDescent="0.75"/>
    <row r="772" ht="15.75" customHeight="1" x14ac:dyDescent="0.75"/>
    <row r="773" ht="15.75" customHeight="1" x14ac:dyDescent="0.75"/>
    <row r="774" ht="15.75" customHeight="1" x14ac:dyDescent="0.75"/>
    <row r="775" ht="15.75" customHeight="1" x14ac:dyDescent="0.75"/>
    <row r="776" ht="15.75" customHeight="1" x14ac:dyDescent="0.75"/>
    <row r="777" ht="15.75" customHeight="1" x14ac:dyDescent="0.75"/>
    <row r="778" ht="15.75" customHeight="1" x14ac:dyDescent="0.75"/>
    <row r="779" ht="15.75" customHeight="1" x14ac:dyDescent="0.75"/>
    <row r="780" ht="15.75" customHeight="1" x14ac:dyDescent="0.75"/>
    <row r="781" ht="15.75" customHeight="1" x14ac:dyDescent="0.75"/>
    <row r="782" ht="15.75" customHeight="1" x14ac:dyDescent="0.75"/>
    <row r="783" ht="15.75" customHeight="1" x14ac:dyDescent="0.75"/>
    <row r="784" ht="15.75" customHeight="1" x14ac:dyDescent="0.75"/>
    <row r="785" ht="15.75" customHeight="1" x14ac:dyDescent="0.75"/>
    <row r="786" ht="15.75" customHeight="1" x14ac:dyDescent="0.75"/>
    <row r="787" ht="15.75" customHeight="1" x14ac:dyDescent="0.75"/>
    <row r="788" ht="15.75" customHeight="1" x14ac:dyDescent="0.75"/>
    <row r="789" ht="15.75" customHeight="1" x14ac:dyDescent="0.75"/>
    <row r="790" ht="15.75" customHeight="1" x14ac:dyDescent="0.75"/>
    <row r="791" ht="15.75" customHeight="1" x14ac:dyDescent="0.75"/>
    <row r="792" ht="15.75" customHeight="1" x14ac:dyDescent="0.75"/>
    <row r="793" ht="15.75" customHeight="1" x14ac:dyDescent="0.75"/>
    <row r="794" ht="15.75" customHeight="1" x14ac:dyDescent="0.75"/>
    <row r="795" ht="15.75" customHeight="1" x14ac:dyDescent="0.75"/>
    <row r="796" ht="15.75" customHeight="1" x14ac:dyDescent="0.75"/>
    <row r="797" ht="15.75" customHeight="1" x14ac:dyDescent="0.75"/>
    <row r="798" ht="15.75" customHeight="1" x14ac:dyDescent="0.75"/>
    <row r="799" ht="15.75" customHeight="1" x14ac:dyDescent="0.75"/>
    <row r="800" ht="15.75" customHeight="1" x14ac:dyDescent="0.75"/>
    <row r="801" ht="15.75" customHeight="1" x14ac:dyDescent="0.75"/>
    <row r="802" ht="15.75" customHeight="1" x14ac:dyDescent="0.75"/>
    <row r="803" ht="15.75" customHeight="1" x14ac:dyDescent="0.75"/>
    <row r="804" ht="15.75" customHeight="1" x14ac:dyDescent="0.75"/>
    <row r="805" ht="15.75" customHeight="1" x14ac:dyDescent="0.75"/>
    <row r="806" ht="15.75" customHeight="1" x14ac:dyDescent="0.75"/>
    <row r="807" ht="15.75" customHeight="1" x14ac:dyDescent="0.75"/>
    <row r="808" ht="15.75" customHeight="1" x14ac:dyDescent="0.75"/>
    <row r="809" ht="15.75" customHeight="1" x14ac:dyDescent="0.75"/>
    <row r="810" ht="15.75" customHeight="1" x14ac:dyDescent="0.75"/>
    <row r="811" ht="15.75" customHeight="1" x14ac:dyDescent="0.75"/>
    <row r="812" ht="15.75" customHeight="1" x14ac:dyDescent="0.75"/>
    <row r="813" ht="15.75" customHeight="1" x14ac:dyDescent="0.75"/>
    <row r="814" ht="15.75" customHeight="1" x14ac:dyDescent="0.75"/>
    <row r="815" ht="15.75" customHeight="1" x14ac:dyDescent="0.75"/>
    <row r="816" ht="15.75" customHeight="1" x14ac:dyDescent="0.75"/>
    <row r="817" ht="15.75" customHeight="1" x14ac:dyDescent="0.75"/>
    <row r="818" ht="15.75" customHeight="1" x14ac:dyDescent="0.75"/>
    <row r="819" ht="15.75" customHeight="1" x14ac:dyDescent="0.75"/>
    <row r="820" ht="15.75" customHeight="1" x14ac:dyDescent="0.75"/>
    <row r="821" ht="15.75" customHeight="1" x14ac:dyDescent="0.75"/>
    <row r="822" ht="15.75" customHeight="1" x14ac:dyDescent="0.75"/>
    <row r="823" ht="15.75" customHeight="1" x14ac:dyDescent="0.75"/>
    <row r="824" ht="15.75" customHeight="1" x14ac:dyDescent="0.75"/>
    <row r="825" ht="15.75" customHeight="1" x14ac:dyDescent="0.75"/>
    <row r="826" ht="15.75" customHeight="1" x14ac:dyDescent="0.75"/>
    <row r="827" ht="15.75" customHeight="1" x14ac:dyDescent="0.75"/>
    <row r="828" ht="15.75" customHeight="1" x14ac:dyDescent="0.75"/>
    <row r="829" ht="15.75" customHeight="1" x14ac:dyDescent="0.75"/>
    <row r="830" ht="15.75" customHeight="1" x14ac:dyDescent="0.75"/>
    <row r="831" ht="15.75" customHeight="1" x14ac:dyDescent="0.75"/>
    <row r="832" ht="15.75" customHeight="1" x14ac:dyDescent="0.75"/>
    <row r="833" ht="15.75" customHeight="1" x14ac:dyDescent="0.75"/>
    <row r="834" ht="15.75" customHeight="1" x14ac:dyDescent="0.75"/>
    <row r="835" ht="15.75" customHeight="1" x14ac:dyDescent="0.75"/>
    <row r="836" ht="15.75" customHeight="1" x14ac:dyDescent="0.75"/>
    <row r="837" ht="15.75" customHeight="1" x14ac:dyDescent="0.75"/>
    <row r="838" ht="15.75" customHeight="1" x14ac:dyDescent="0.75"/>
    <row r="839" ht="15.75" customHeight="1" x14ac:dyDescent="0.75"/>
    <row r="840" ht="15.75" customHeight="1" x14ac:dyDescent="0.75"/>
    <row r="841" ht="15.75" customHeight="1" x14ac:dyDescent="0.75"/>
    <row r="842" ht="15.75" customHeight="1" x14ac:dyDescent="0.75"/>
    <row r="843" ht="15.75" customHeight="1" x14ac:dyDescent="0.75"/>
    <row r="844" ht="15.75" customHeight="1" x14ac:dyDescent="0.75"/>
    <row r="845" ht="15.75" customHeight="1" x14ac:dyDescent="0.75"/>
    <row r="846" ht="15.75" customHeight="1" x14ac:dyDescent="0.75"/>
    <row r="847" ht="15.75" customHeight="1" x14ac:dyDescent="0.75"/>
    <row r="848" ht="15.75" customHeight="1" x14ac:dyDescent="0.75"/>
    <row r="849" ht="15.75" customHeight="1" x14ac:dyDescent="0.75"/>
    <row r="850" ht="15.75" customHeight="1" x14ac:dyDescent="0.75"/>
    <row r="851" ht="15.75" customHeight="1" x14ac:dyDescent="0.75"/>
    <row r="852" ht="15.75" customHeight="1" x14ac:dyDescent="0.75"/>
    <row r="853" ht="15.75" customHeight="1" x14ac:dyDescent="0.75"/>
    <row r="854" ht="15.75" customHeight="1" x14ac:dyDescent="0.75"/>
    <row r="855" ht="15.75" customHeight="1" x14ac:dyDescent="0.75"/>
    <row r="856" ht="15.75" customHeight="1" x14ac:dyDescent="0.75"/>
    <row r="857" ht="15.75" customHeight="1" x14ac:dyDescent="0.75"/>
    <row r="858" ht="15.75" customHeight="1" x14ac:dyDescent="0.75"/>
    <row r="859" ht="15.75" customHeight="1" x14ac:dyDescent="0.75"/>
    <row r="860" ht="15.75" customHeight="1" x14ac:dyDescent="0.75"/>
    <row r="861" ht="15.75" customHeight="1" x14ac:dyDescent="0.75"/>
    <row r="862" ht="15.75" customHeight="1" x14ac:dyDescent="0.75"/>
    <row r="863" ht="15.75" customHeight="1" x14ac:dyDescent="0.75"/>
    <row r="864" ht="15.75" customHeight="1" x14ac:dyDescent="0.75"/>
    <row r="865" ht="15.75" customHeight="1" x14ac:dyDescent="0.75"/>
    <row r="866" ht="15.75" customHeight="1" x14ac:dyDescent="0.75"/>
    <row r="867" ht="15.75" customHeight="1" x14ac:dyDescent="0.75"/>
    <row r="868" ht="15.75" customHeight="1" x14ac:dyDescent="0.75"/>
    <row r="869" ht="15.75" customHeight="1" x14ac:dyDescent="0.75"/>
    <row r="870" ht="15.75" customHeight="1" x14ac:dyDescent="0.75"/>
    <row r="871" ht="15.75" customHeight="1" x14ac:dyDescent="0.75"/>
    <row r="872" ht="15.75" customHeight="1" x14ac:dyDescent="0.75"/>
    <row r="873" ht="15.75" customHeight="1" x14ac:dyDescent="0.75"/>
    <row r="874" ht="15.75" customHeight="1" x14ac:dyDescent="0.75"/>
    <row r="875" ht="15.75" customHeight="1" x14ac:dyDescent="0.75"/>
    <row r="876" ht="15.75" customHeight="1" x14ac:dyDescent="0.75"/>
    <row r="877" ht="15.75" customHeight="1" x14ac:dyDescent="0.75"/>
    <row r="878" ht="15.75" customHeight="1" x14ac:dyDescent="0.75"/>
    <row r="879" ht="15.75" customHeight="1" x14ac:dyDescent="0.75"/>
    <row r="880" ht="15.75" customHeight="1" x14ac:dyDescent="0.75"/>
    <row r="881" ht="15.75" customHeight="1" x14ac:dyDescent="0.75"/>
    <row r="882" ht="15.75" customHeight="1" x14ac:dyDescent="0.75"/>
    <row r="883" ht="15.75" customHeight="1" x14ac:dyDescent="0.75"/>
    <row r="884" ht="15.75" customHeight="1" x14ac:dyDescent="0.75"/>
    <row r="885" ht="15.75" customHeight="1" x14ac:dyDescent="0.75"/>
    <row r="886" ht="15.75" customHeight="1" x14ac:dyDescent="0.75"/>
    <row r="887" ht="15.75" customHeight="1" x14ac:dyDescent="0.75"/>
    <row r="888" ht="15.75" customHeight="1" x14ac:dyDescent="0.75"/>
    <row r="889" ht="15.75" customHeight="1" x14ac:dyDescent="0.75"/>
    <row r="890" ht="15.75" customHeight="1" x14ac:dyDescent="0.75"/>
    <row r="891" ht="15.75" customHeight="1" x14ac:dyDescent="0.75"/>
    <row r="892" ht="15.75" customHeight="1" x14ac:dyDescent="0.75"/>
    <row r="893" ht="15.75" customHeight="1" x14ac:dyDescent="0.75"/>
    <row r="894" ht="15.75" customHeight="1" x14ac:dyDescent="0.75"/>
    <row r="895" ht="15.75" customHeight="1" x14ac:dyDescent="0.75"/>
    <row r="896" ht="15.75" customHeight="1" x14ac:dyDescent="0.75"/>
    <row r="897" ht="15.75" customHeight="1" x14ac:dyDescent="0.75"/>
    <row r="898" ht="15.75" customHeight="1" x14ac:dyDescent="0.75"/>
    <row r="899" ht="15.75" customHeight="1" x14ac:dyDescent="0.75"/>
    <row r="900" ht="15.75" customHeight="1" x14ac:dyDescent="0.75"/>
    <row r="901" ht="15.75" customHeight="1" x14ac:dyDescent="0.75"/>
    <row r="902" ht="15.75" customHeight="1" x14ac:dyDescent="0.75"/>
    <row r="903" ht="15.75" customHeight="1" x14ac:dyDescent="0.75"/>
    <row r="904" ht="15.75" customHeight="1" x14ac:dyDescent="0.75"/>
    <row r="905" ht="15.75" customHeight="1" x14ac:dyDescent="0.75"/>
    <row r="906" ht="15.75" customHeight="1" x14ac:dyDescent="0.75"/>
    <row r="907" ht="15.75" customHeight="1" x14ac:dyDescent="0.75"/>
    <row r="908" ht="15.75" customHeight="1" x14ac:dyDescent="0.75"/>
    <row r="909" ht="15.75" customHeight="1" x14ac:dyDescent="0.75"/>
    <row r="910" ht="15.75" customHeight="1" x14ac:dyDescent="0.75"/>
    <row r="911" ht="15.75" customHeight="1" x14ac:dyDescent="0.75"/>
    <row r="912" ht="15.75" customHeight="1" x14ac:dyDescent="0.75"/>
    <row r="913" ht="15.75" customHeight="1" x14ac:dyDescent="0.75"/>
    <row r="914" ht="15.75" customHeight="1" x14ac:dyDescent="0.75"/>
    <row r="915" ht="15.75" customHeight="1" x14ac:dyDescent="0.75"/>
    <row r="916" ht="15.75" customHeight="1" x14ac:dyDescent="0.75"/>
    <row r="917" ht="15.75" customHeight="1" x14ac:dyDescent="0.75"/>
    <row r="918" ht="15.75" customHeight="1" x14ac:dyDescent="0.75"/>
    <row r="919" ht="15.75" customHeight="1" x14ac:dyDescent="0.75"/>
    <row r="920" ht="15.75" customHeight="1" x14ac:dyDescent="0.75"/>
    <row r="921" ht="15.75" customHeight="1" x14ac:dyDescent="0.75"/>
    <row r="922" ht="15.75" customHeight="1" x14ac:dyDescent="0.75"/>
    <row r="923" ht="15.75" customHeight="1" x14ac:dyDescent="0.75"/>
    <row r="924" ht="15.75" customHeight="1" x14ac:dyDescent="0.75"/>
    <row r="925" ht="15.75" customHeight="1" x14ac:dyDescent="0.75"/>
    <row r="926" ht="15.75" customHeight="1" x14ac:dyDescent="0.75"/>
    <row r="927" ht="15.75" customHeight="1" x14ac:dyDescent="0.75"/>
    <row r="928" ht="15.75" customHeight="1" x14ac:dyDescent="0.75"/>
    <row r="929" ht="15.75" customHeight="1" x14ac:dyDescent="0.75"/>
    <row r="930" ht="15.75" customHeight="1" x14ac:dyDescent="0.75"/>
    <row r="931" ht="15.75" customHeight="1" x14ac:dyDescent="0.75"/>
    <row r="932" ht="15.75" customHeight="1" x14ac:dyDescent="0.75"/>
    <row r="933" ht="15.75" customHeight="1" x14ac:dyDescent="0.75"/>
    <row r="934" ht="15.75" customHeight="1" x14ac:dyDescent="0.75"/>
    <row r="935" ht="15.75" customHeight="1" x14ac:dyDescent="0.75"/>
    <row r="936" ht="15.75" customHeight="1" x14ac:dyDescent="0.75"/>
    <row r="937" ht="15.75" customHeight="1" x14ac:dyDescent="0.75"/>
    <row r="938" ht="15.75" customHeight="1" x14ac:dyDescent="0.75"/>
    <row r="939" ht="15.75" customHeight="1" x14ac:dyDescent="0.75"/>
    <row r="940" ht="15.75" customHeight="1" x14ac:dyDescent="0.75"/>
    <row r="941" ht="15.75" customHeight="1" x14ac:dyDescent="0.75"/>
    <row r="942" ht="15.75" customHeight="1" x14ac:dyDescent="0.75"/>
    <row r="943" ht="15.75" customHeight="1" x14ac:dyDescent="0.75"/>
    <row r="944" ht="15.75" customHeight="1" x14ac:dyDescent="0.75"/>
    <row r="945" ht="15.75" customHeight="1" x14ac:dyDescent="0.75"/>
    <row r="946" ht="15.75" customHeight="1" x14ac:dyDescent="0.75"/>
    <row r="947" ht="15.75" customHeight="1" x14ac:dyDescent="0.75"/>
    <row r="948" ht="15.75" customHeight="1" x14ac:dyDescent="0.75"/>
    <row r="949" ht="15.75" customHeight="1" x14ac:dyDescent="0.75"/>
    <row r="950" ht="15.75" customHeight="1" x14ac:dyDescent="0.75"/>
    <row r="951" ht="15.75" customHeight="1" x14ac:dyDescent="0.75"/>
    <row r="952" ht="15.75" customHeight="1" x14ac:dyDescent="0.75"/>
    <row r="953" ht="15.75" customHeight="1" x14ac:dyDescent="0.75"/>
    <row r="954" ht="15.75" customHeight="1" x14ac:dyDescent="0.75"/>
    <row r="955" ht="15.75" customHeight="1" x14ac:dyDescent="0.75"/>
    <row r="956" ht="15.75" customHeight="1" x14ac:dyDescent="0.75"/>
    <row r="957" ht="15.75" customHeight="1" x14ac:dyDescent="0.75"/>
    <row r="958" ht="15.75" customHeight="1" x14ac:dyDescent="0.75"/>
    <row r="959" ht="15.75" customHeight="1" x14ac:dyDescent="0.75"/>
    <row r="960" ht="15.75" customHeight="1" x14ac:dyDescent="0.75"/>
    <row r="961" ht="15.75" customHeight="1" x14ac:dyDescent="0.75"/>
    <row r="962" ht="15.75" customHeight="1" x14ac:dyDescent="0.75"/>
    <row r="963" ht="15.75" customHeight="1" x14ac:dyDescent="0.75"/>
    <row r="964" ht="15.75" customHeight="1" x14ac:dyDescent="0.75"/>
    <row r="965" ht="15.75" customHeight="1" x14ac:dyDescent="0.75"/>
    <row r="966" ht="15.75" customHeight="1" x14ac:dyDescent="0.75"/>
    <row r="967" ht="15.75" customHeight="1" x14ac:dyDescent="0.75"/>
    <row r="968" ht="15.75" customHeight="1" x14ac:dyDescent="0.75"/>
    <row r="969" ht="15.75" customHeight="1" x14ac:dyDescent="0.75"/>
    <row r="970" ht="15.75" customHeight="1" x14ac:dyDescent="0.75"/>
    <row r="971" ht="15.75" customHeight="1" x14ac:dyDescent="0.75"/>
    <row r="972" ht="15.75" customHeight="1" x14ac:dyDescent="0.75"/>
    <row r="973" ht="15.75" customHeight="1" x14ac:dyDescent="0.75"/>
    <row r="974" ht="15.75" customHeight="1" x14ac:dyDescent="0.75"/>
    <row r="975" ht="15.75" customHeight="1" x14ac:dyDescent="0.75"/>
    <row r="976" ht="15.75" customHeight="1" x14ac:dyDescent="0.75"/>
    <row r="977" ht="15.75" customHeight="1" x14ac:dyDescent="0.75"/>
    <row r="978" ht="15.75" customHeight="1" x14ac:dyDescent="0.75"/>
    <row r="979" ht="15.75" customHeight="1" x14ac:dyDescent="0.75"/>
    <row r="980" ht="15.75" customHeight="1" x14ac:dyDescent="0.75"/>
    <row r="981" ht="15.75" customHeight="1" x14ac:dyDescent="0.75"/>
    <row r="982" ht="15.75" customHeight="1" x14ac:dyDescent="0.75"/>
    <row r="983" ht="15.75" customHeight="1" x14ac:dyDescent="0.75"/>
    <row r="984" ht="15.75" customHeight="1" x14ac:dyDescent="0.75"/>
    <row r="985" ht="15.75" customHeight="1" x14ac:dyDescent="0.75"/>
    <row r="986" ht="15.75" customHeight="1" x14ac:dyDescent="0.75"/>
    <row r="987" ht="15.75" customHeight="1" x14ac:dyDescent="0.75"/>
    <row r="988" ht="15.75" customHeight="1" x14ac:dyDescent="0.75"/>
    <row r="989" ht="15.75" customHeight="1" x14ac:dyDescent="0.75"/>
    <row r="990" ht="15.75" customHeight="1" x14ac:dyDescent="0.75"/>
    <row r="991" ht="15.75" customHeight="1" x14ac:dyDescent="0.75"/>
    <row r="992" ht="15.75" customHeight="1" x14ac:dyDescent="0.75"/>
    <row r="993" ht="15.75" customHeight="1" x14ac:dyDescent="0.75"/>
    <row r="994" ht="15.75" customHeight="1" x14ac:dyDescent="0.75"/>
    <row r="995" ht="15.75" customHeight="1" x14ac:dyDescent="0.75"/>
    <row r="996" ht="15.75" customHeight="1" x14ac:dyDescent="0.75"/>
    <row r="997" ht="15.75" customHeight="1" x14ac:dyDescent="0.75"/>
    <row r="998" ht="15.75" customHeight="1" x14ac:dyDescent="0.75"/>
    <row r="999" ht="15.75" customHeight="1" x14ac:dyDescent="0.75"/>
    <row r="1000" ht="15.75" customHeight="1" x14ac:dyDescent="0.75"/>
    <row r="1001" ht="15.75" customHeight="1" x14ac:dyDescent="0.75"/>
    <row r="1002" ht="15.75" customHeight="1" x14ac:dyDescent="0.75"/>
    <row r="1003" ht="15.75" customHeight="1" x14ac:dyDescent="0.75"/>
    <row r="1004" ht="15.75" customHeight="1" x14ac:dyDescent="0.75"/>
    <row r="1005" ht="15.75" customHeight="1" x14ac:dyDescent="0.75"/>
    <row r="1006" ht="15.75" customHeight="1" x14ac:dyDescent="0.75"/>
    <row r="1007" ht="15.75" customHeight="1" x14ac:dyDescent="0.75"/>
    <row r="1008" ht="15.75" customHeight="1" x14ac:dyDescent="0.75"/>
    <row r="1009" ht="15.75" customHeight="1" x14ac:dyDescent="0.75"/>
    <row r="1010" ht="15.75" customHeight="1" x14ac:dyDescent="0.75"/>
    <row r="1011" ht="15.75" customHeight="1" x14ac:dyDescent="0.75"/>
    <row r="1012" ht="15.75" customHeight="1" x14ac:dyDescent="0.75"/>
    <row r="1013" ht="15.75" customHeight="1" x14ac:dyDescent="0.75"/>
    <row r="1014" ht="15.75" customHeight="1" x14ac:dyDescent="0.75"/>
    <row r="1015" ht="15.75" customHeight="1" x14ac:dyDescent="0.75"/>
    <row r="1016" ht="15.75" customHeight="1" x14ac:dyDescent="0.75"/>
    <row r="1017" ht="15.75" customHeight="1" x14ac:dyDescent="0.75"/>
  </sheetData>
  <mergeCells count="2">
    <mergeCell ref="B1:D1"/>
    <mergeCell ref="E1:G1"/>
  </mergeCells>
  <pageMargins left="0.7" right="0.7" top="0.75" bottom="0.75" header="0.3" footer="0.3"/>
  <pageSetup orientation="portrait" horizontalDpi="300" verticalDpi="300" r:id="rId1"/>
  <ignoredErrors>
    <ignoredError sqref="B21:G28" formulaRange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2DF5D-383D-428D-A1DB-626986C47054}">
  <sheetPr>
    <outlinePr summaryBelow="0" summaryRight="0"/>
  </sheetPr>
  <dimension ref="A1:G1017"/>
  <sheetViews>
    <sheetView zoomScale="80" zoomScaleNormal="80" workbookViewId="0">
      <selection sqref="A1:G19"/>
    </sheetView>
  </sheetViews>
  <sheetFormatPr defaultColWidth="14.40625" defaultRowHeight="15" customHeight="1" x14ac:dyDescent="0.75"/>
  <cols>
    <col min="1" max="1" width="52.7265625" style="15" customWidth="1"/>
    <col min="2" max="3" width="14.40625" style="15"/>
    <col min="4" max="4" width="17.6796875" style="15" customWidth="1"/>
    <col min="5" max="6" width="14.40625" style="15"/>
    <col min="7" max="7" width="16.81640625" style="15" customWidth="1"/>
    <col min="8" max="16384" width="14.40625" style="15"/>
  </cols>
  <sheetData>
    <row r="1" spans="1:7" ht="27" customHeight="1" x14ac:dyDescent="0.9">
      <c r="A1" s="145"/>
      <c r="B1" s="218" t="s">
        <v>185</v>
      </c>
      <c r="C1" s="219"/>
      <c r="D1" s="220"/>
      <c r="E1" s="218" t="s">
        <v>184</v>
      </c>
      <c r="F1" s="219"/>
      <c r="G1" s="220"/>
    </row>
    <row r="2" spans="1:7" ht="54.95" customHeight="1" x14ac:dyDescent="0.75">
      <c r="A2" s="146" t="s">
        <v>35</v>
      </c>
      <c r="B2" s="147" t="s">
        <v>53</v>
      </c>
      <c r="C2" s="147" t="s">
        <v>56</v>
      </c>
      <c r="D2" s="148" t="s">
        <v>55</v>
      </c>
      <c r="E2" s="147" t="s">
        <v>53</v>
      </c>
      <c r="F2" s="147" t="s">
        <v>191</v>
      </c>
      <c r="G2" s="148" t="s">
        <v>55</v>
      </c>
    </row>
    <row r="3" spans="1:7" ht="41.25" customHeight="1" x14ac:dyDescent="0.75">
      <c r="A3" s="149" t="s">
        <v>38</v>
      </c>
      <c r="B3" s="150">
        <v>0.245</v>
      </c>
      <c r="C3" s="150" t="s">
        <v>57</v>
      </c>
      <c r="D3" s="150">
        <v>0.13600000000000001</v>
      </c>
      <c r="E3" s="150">
        <v>0.21199999999999999</v>
      </c>
      <c r="F3" s="150">
        <v>0.33</v>
      </c>
      <c r="G3" s="151">
        <v>0.12533333333333332</v>
      </c>
    </row>
    <row r="4" spans="1:7" ht="51" customHeight="1" x14ac:dyDescent="0.75">
      <c r="A4" s="152" t="s">
        <v>39</v>
      </c>
      <c r="B4" s="153">
        <v>0</v>
      </c>
      <c r="C4" s="153" t="s">
        <v>57</v>
      </c>
      <c r="D4" s="153">
        <v>0</v>
      </c>
      <c r="E4" s="153">
        <v>8.0000000000000002E-3</v>
      </c>
      <c r="F4" s="153">
        <v>2.7999999999999997E-2</v>
      </c>
      <c r="G4" s="154">
        <v>5.333333333333333E-2</v>
      </c>
    </row>
    <row r="5" spans="1:7" ht="33.75" customHeight="1" x14ac:dyDescent="0.75">
      <c r="A5" s="152" t="s">
        <v>40</v>
      </c>
      <c r="B5" s="153">
        <v>5.2999999999999999E-2</v>
      </c>
      <c r="C5" s="153" t="s">
        <v>57</v>
      </c>
      <c r="D5" s="153">
        <v>8.0000000000000002E-3</v>
      </c>
      <c r="E5" s="153">
        <v>2.2000000000000002E-2</v>
      </c>
      <c r="F5" s="153">
        <v>0</v>
      </c>
      <c r="G5" s="154">
        <v>2.4E-2</v>
      </c>
    </row>
    <row r="6" spans="1:7" ht="54.25" customHeight="1" x14ac:dyDescent="0.75">
      <c r="A6" s="152" t="s">
        <v>41</v>
      </c>
      <c r="B6" s="153">
        <v>0</v>
      </c>
      <c r="C6" s="153" t="s">
        <v>57</v>
      </c>
      <c r="D6" s="153">
        <v>0</v>
      </c>
      <c r="E6" s="153">
        <v>1E-3</v>
      </c>
      <c r="F6" s="153">
        <v>0</v>
      </c>
      <c r="G6" s="154">
        <v>0.14800000000000002</v>
      </c>
    </row>
    <row r="7" spans="1:7" ht="51.5" customHeight="1" x14ac:dyDescent="0.75">
      <c r="A7" s="152" t="s">
        <v>189</v>
      </c>
      <c r="B7" s="153">
        <v>0.05</v>
      </c>
      <c r="C7" s="153" t="s">
        <v>57</v>
      </c>
      <c r="D7" s="153">
        <v>0</v>
      </c>
      <c r="E7" s="153">
        <v>0.10100000000000001</v>
      </c>
      <c r="F7" s="153">
        <v>1.7000000000000001E-2</v>
      </c>
      <c r="G7" s="154">
        <v>3.0666666666666668E-2</v>
      </c>
    </row>
    <row r="8" spans="1:7" ht="33.75" customHeight="1" x14ac:dyDescent="0.75">
      <c r="A8" s="152" t="s">
        <v>156</v>
      </c>
      <c r="B8" s="153">
        <v>0</v>
      </c>
      <c r="C8" s="153" t="s">
        <v>57</v>
      </c>
      <c r="D8" s="153">
        <v>0</v>
      </c>
      <c r="E8" s="153">
        <v>0</v>
      </c>
      <c r="F8" s="153">
        <v>0</v>
      </c>
      <c r="G8" s="154">
        <v>0</v>
      </c>
    </row>
    <row r="9" spans="1:7" ht="18" customHeight="1" x14ac:dyDescent="0.75">
      <c r="A9" s="152" t="s">
        <v>44</v>
      </c>
      <c r="B9" s="153">
        <v>0</v>
      </c>
      <c r="C9" s="153" t="s">
        <v>57</v>
      </c>
      <c r="D9" s="153">
        <v>0</v>
      </c>
      <c r="E9" s="153">
        <v>0</v>
      </c>
      <c r="F9" s="153">
        <v>0.14800000000000002</v>
      </c>
      <c r="G9" s="154">
        <v>0</v>
      </c>
    </row>
    <row r="10" spans="1:7" ht="51.75" customHeight="1" x14ac:dyDescent="0.75">
      <c r="A10" s="152" t="s">
        <v>45</v>
      </c>
      <c r="B10" s="153">
        <v>1.8000000000000002E-2</v>
      </c>
      <c r="C10" s="153" t="s">
        <v>57</v>
      </c>
      <c r="D10" s="153">
        <v>3.0000000000000006E-2</v>
      </c>
      <c r="E10" s="153">
        <v>0.20499999999999999</v>
      </c>
      <c r="F10" s="153">
        <v>0.20699999999999999</v>
      </c>
      <c r="G10" s="154">
        <v>0.10333333333333333</v>
      </c>
    </row>
    <row r="11" spans="1:7" ht="32.75" customHeight="1" x14ac:dyDescent="0.75">
      <c r="A11" s="152" t="s">
        <v>46</v>
      </c>
      <c r="B11" s="153">
        <v>0.311</v>
      </c>
      <c r="C11" s="153" t="s">
        <v>57</v>
      </c>
      <c r="D11" s="153">
        <v>7.400000000000001E-2</v>
      </c>
      <c r="E11" s="153">
        <v>0.33600000000000002</v>
      </c>
      <c r="F11" s="153">
        <v>0.21600000000000003</v>
      </c>
      <c r="G11" s="154">
        <v>0.16600000000000001</v>
      </c>
    </row>
    <row r="12" spans="1:7" ht="41.25" customHeight="1" x14ac:dyDescent="0.75">
      <c r="A12" s="152" t="s">
        <v>47</v>
      </c>
      <c r="B12" s="153">
        <v>0.29300000000000004</v>
      </c>
      <c r="C12" s="153" t="s">
        <v>57</v>
      </c>
      <c r="D12" s="153">
        <v>0.67933333333333334</v>
      </c>
      <c r="E12" s="153">
        <v>8.4000000000000005E-2</v>
      </c>
      <c r="F12" s="153">
        <v>4.1999999999999996E-2</v>
      </c>
      <c r="G12" s="154">
        <v>0.28400000000000003</v>
      </c>
    </row>
    <row r="13" spans="1:7" ht="16.5" customHeight="1" x14ac:dyDescent="0.75">
      <c r="A13" s="152" t="s">
        <v>190</v>
      </c>
      <c r="B13" s="153">
        <v>0.03</v>
      </c>
      <c r="C13" s="153" t="s">
        <v>57</v>
      </c>
      <c r="D13" s="153">
        <v>2.7999999999999997E-2</v>
      </c>
      <c r="E13" s="153">
        <v>2.4E-2</v>
      </c>
      <c r="F13" s="153">
        <v>1.2E-2</v>
      </c>
      <c r="G13" s="154">
        <v>3.0666666666666668E-2</v>
      </c>
    </row>
    <row r="14" spans="1:7" ht="37.25" customHeight="1" x14ac:dyDescent="0.75">
      <c r="A14" s="155" t="s">
        <v>188</v>
      </c>
      <c r="B14" s="156">
        <v>3.7999999999999999E-2</v>
      </c>
      <c r="C14" s="156" t="s">
        <v>57</v>
      </c>
      <c r="D14" s="156">
        <v>4.4666666666666667E-2</v>
      </c>
      <c r="E14" s="156">
        <v>6.9999999999999993E-3</v>
      </c>
      <c r="F14" s="156">
        <v>0</v>
      </c>
      <c r="G14" s="157">
        <v>3.4666666666666665E-2</v>
      </c>
    </row>
    <row r="15" spans="1:7" ht="16.5" customHeight="1" x14ac:dyDescent="0.9">
      <c r="A15" s="158" t="s">
        <v>48</v>
      </c>
      <c r="B15" s="159"/>
      <c r="C15" s="159"/>
      <c r="D15" s="159"/>
      <c r="E15" s="159"/>
      <c r="F15" s="159"/>
      <c r="G15" s="159"/>
    </row>
    <row r="16" spans="1:7" ht="16.5" customHeight="1" x14ac:dyDescent="0.9">
      <c r="A16" s="160" t="s">
        <v>49</v>
      </c>
      <c r="B16" s="150">
        <v>1</v>
      </c>
      <c r="C16" s="150" t="s">
        <v>57</v>
      </c>
      <c r="D16" s="150">
        <v>1</v>
      </c>
      <c r="E16" s="150">
        <v>1</v>
      </c>
      <c r="F16" s="150">
        <v>1</v>
      </c>
      <c r="G16" s="150">
        <v>1</v>
      </c>
    </row>
    <row r="17" spans="1:7" ht="16.5" customHeight="1" x14ac:dyDescent="0.9">
      <c r="A17" s="161" t="s">
        <v>50</v>
      </c>
      <c r="B17" s="153">
        <v>1</v>
      </c>
      <c r="C17" s="153" t="s">
        <v>57</v>
      </c>
      <c r="D17" s="153">
        <v>0.76666666666666672</v>
      </c>
      <c r="E17" s="153">
        <v>1</v>
      </c>
      <c r="F17" s="153">
        <v>1</v>
      </c>
      <c r="G17" s="153">
        <v>1</v>
      </c>
    </row>
    <row r="18" spans="1:7" ht="27" customHeight="1" x14ac:dyDescent="0.75">
      <c r="A18" s="162" t="s">
        <v>51</v>
      </c>
      <c r="B18" s="156">
        <v>0.37200000000000005</v>
      </c>
      <c r="C18" s="156" t="s">
        <v>57</v>
      </c>
      <c r="D18" s="156">
        <v>0.26133333333333331</v>
      </c>
      <c r="E18" s="156">
        <v>0.245</v>
      </c>
      <c r="F18" s="156">
        <v>0.29600000000000004</v>
      </c>
      <c r="G18" s="156">
        <v>0.18733333333333335</v>
      </c>
    </row>
    <row r="19" spans="1:7" ht="16.5" customHeight="1" x14ac:dyDescent="0.9">
      <c r="A19" s="163" t="s">
        <v>52</v>
      </c>
      <c r="B19" s="164">
        <v>10</v>
      </c>
      <c r="C19" s="164">
        <v>0</v>
      </c>
      <c r="D19" s="164">
        <v>15</v>
      </c>
      <c r="E19" s="164">
        <v>10</v>
      </c>
      <c r="F19" s="164">
        <v>10</v>
      </c>
      <c r="G19" s="164">
        <v>15</v>
      </c>
    </row>
    <row r="20" spans="1:7" ht="16.5" customHeight="1" x14ac:dyDescent="0.75"/>
    <row r="21" spans="1:7" ht="16.5" customHeight="1" x14ac:dyDescent="0.75">
      <c r="A21" s="126"/>
      <c r="B21" s="125"/>
      <c r="C21" s="125"/>
      <c r="D21" s="125"/>
      <c r="E21" s="125"/>
      <c r="F21" s="125"/>
      <c r="G21" s="125"/>
    </row>
    <row r="22" spans="1:7" ht="16.5" customHeight="1" x14ac:dyDescent="0.75">
      <c r="A22" s="126"/>
      <c r="B22" s="125"/>
      <c r="C22" s="125"/>
      <c r="D22" s="125"/>
      <c r="E22" s="125"/>
      <c r="F22" s="125"/>
      <c r="G22" s="125"/>
    </row>
    <row r="23" spans="1:7" ht="16.5" customHeight="1" x14ac:dyDescent="0.75">
      <c r="A23" s="126"/>
      <c r="B23" s="125"/>
      <c r="C23" s="125"/>
      <c r="D23" s="125"/>
      <c r="E23" s="125"/>
      <c r="F23" s="125"/>
      <c r="G23" s="125"/>
    </row>
    <row r="24" spans="1:7" ht="16.5" customHeight="1" x14ac:dyDescent="0.75">
      <c r="A24" s="126"/>
      <c r="B24" s="125"/>
      <c r="C24" s="125"/>
      <c r="D24" s="125"/>
      <c r="E24" s="125"/>
      <c r="F24" s="125"/>
      <c r="G24" s="125"/>
    </row>
    <row r="25" spans="1:7" ht="16.5" customHeight="1" x14ac:dyDescent="0.75">
      <c r="A25" s="126"/>
      <c r="B25" s="125"/>
      <c r="C25" s="125"/>
      <c r="D25" s="125"/>
      <c r="E25" s="125"/>
      <c r="F25" s="125"/>
      <c r="G25" s="125"/>
    </row>
    <row r="26" spans="1:7" ht="16.5" customHeight="1" x14ac:dyDescent="0.75">
      <c r="A26" s="126"/>
      <c r="B26" s="125"/>
      <c r="C26" s="125"/>
      <c r="D26" s="125"/>
      <c r="E26" s="125"/>
      <c r="F26" s="125"/>
      <c r="G26" s="125"/>
    </row>
    <row r="27" spans="1:7" ht="16.5" customHeight="1" x14ac:dyDescent="0.75">
      <c r="A27" s="126"/>
      <c r="B27" s="125"/>
      <c r="C27" s="125"/>
      <c r="D27" s="125"/>
      <c r="E27" s="125"/>
      <c r="F27" s="125"/>
      <c r="G27" s="125"/>
    </row>
    <row r="28" spans="1:7" ht="16.5" customHeight="1" x14ac:dyDescent="0.75">
      <c r="A28" s="126"/>
      <c r="B28" s="125"/>
      <c r="C28" s="125"/>
      <c r="D28" s="125"/>
      <c r="E28" s="125"/>
      <c r="F28" s="125"/>
      <c r="G28" s="125"/>
    </row>
    <row r="29" spans="1:7" ht="16.5" customHeight="1" x14ac:dyDescent="0.75"/>
    <row r="30" spans="1:7" ht="16.5" customHeight="1" x14ac:dyDescent="0.75"/>
    <row r="31" spans="1:7" ht="16.5" customHeight="1" x14ac:dyDescent="0.75"/>
    <row r="32" spans="1:7" ht="16.5" customHeight="1" x14ac:dyDescent="0.75"/>
    <row r="33" ht="16.5" customHeight="1" x14ac:dyDescent="0.75"/>
    <row r="34" ht="16.5" customHeight="1" x14ac:dyDescent="0.75"/>
    <row r="35" ht="16.5" customHeight="1" x14ac:dyDescent="0.75"/>
    <row r="36" ht="16.5" customHeight="1" x14ac:dyDescent="0.75"/>
    <row r="37" ht="16.5" customHeight="1" x14ac:dyDescent="0.75"/>
    <row r="38" ht="16.5" customHeight="1" x14ac:dyDescent="0.75"/>
    <row r="39" ht="16.5" customHeight="1" x14ac:dyDescent="0.75"/>
    <row r="40" ht="16.5" customHeight="1" x14ac:dyDescent="0.75"/>
    <row r="41" ht="16.5" customHeight="1" x14ac:dyDescent="0.75"/>
    <row r="42" ht="16.5" customHeight="1" x14ac:dyDescent="0.75"/>
    <row r="43" ht="16.5" customHeight="1" x14ac:dyDescent="0.75"/>
    <row r="44" ht="16.5" customHeight="1" x14ac:dyDescent="0.75"/>
    <row r="45" ht="33" customHeight="1" x14ac:dyDescent="0.75"/>
    <row r="46" ht="16.5" customHeight="1" x14ac:dyDescent="0.75"/>
    <row r="47" ht="16.5" customHeight="1" x14ac:dyDescent="0.75"/>
    <row r="48" ht="27" customHeight="1" x14ac:dyDescent="0.75"/>
    <row r="49" ht="27" customHeight="1" x14ac:dyDescent="0.75"/>
    <row r="50" ht="27" customHeight="1" x14ac:dyDescent="0.75"/>
    <row r="51" ht="27" customHeight="1" x14ac:dyDescent="0.75"/>
    <row r="52" ht="27" customHeight="1" x14ac:dyDescent="0.75"/>
    <row r="53" ht="27" customHeight="1" x14ac:dyDescent="0.75"/>
    <row r="54" ht="27" customHeight="1" x14ac:dyDescent="0.75"/>
    <row r="55" ht="27" customHeight="1" x14ac:dyDescent="0.75"/>
    <row r="56" ht="27" customHeight="1" x14ac:dyDescent="0.75"/>
    <row r="57" ht="27" customHeight="1" x14ac:dyDescent="0.75"/>
    <row r="58" ht="27" customHeight="1" x14ac:dyDescent="0.75"/>
    <row r="59" ht="27" customHeight="1" x14ac:dyDescent="0.75"/>
    <row r="60" ht="27" customHeight="1" x14ac:dyDescent="0.75"/>
    <row r="61" ht="27" customHeight="1" x14ac:dyDescent="0.75"/>
    <row r="62" ht="27" customHeight="1" x14ac:dyDescent="0.75"/>
    <row r="63" ht="27" customHeight="1" x14ac:dyDescent="0.75"/>
    <row r="64" ht="27" customHeight="1" x14ac:dyDescent="0.75"/>
    <row r="65" ht="27" customHeight="1" x14ac:dyDescent="0.75"/>
    <row r="66" ht="27" customHeight="1" x14ac:dyDescent="0.75"/>
    <row r="67" ht="27" customHeight="1" x14ac:dyDescent="0.75"/>
    <row r="68" ht="27" customHeight="1" x14ac:dyDescent="0.75"/>
    <row r="69" ht="27" customHeight="1" x14ac:dyDescent="0.75"/>
    <row r="70" ht="27" customHeight="1" x14ac:dyDescent="0.75"/>
    <row r="71" ht="27" customHeight="1" x14ac:dyDescent="0.75"/>
    <row r="72" ht="27" customHeight="1" x14ac:dyDescent="0.75"/>
    <row r="73" ht="27" customHeight="1" x14ac:dyDescent="0.75"/>
    <row r="74" ht="27" customHeight="1" x14ac:dyDescent="0.75"/>
    <row r="75" ht="27" customHeight="1" x14ac:dyDescent="0.75"/>
    <row r="76" ht="27" customHeight="1" x14ac:dyDescent="0.75"/>
    <row r="77" ht="27" customHeight="1" x14ac:dyDescent="0.75"/>
    <row r="78" ht="27" customHeight="1" x14ac:dyDescent="0.75"/>
    <row r="79" ht="27" customHeight="1" x14ac:dyDescent="0.75"/>
    <row r="80" ht="27" customHeight="1" x14ac:dyDescent="0.75"/>
    <row r="81" ht="27" customHeight="1" x14ac:dyDescent="0.75"/>
    <row r="82" ht="27" customHeight="1" x14ac:dyDescent="0.75"/>
    <row r="83" ht="27" customHeight="1" x14ac:dyDescent="0.75"/>
    <row r="84" ht="27" customHeight="1" x14ac:dyDescent="0.75"/>
    <row r="85" ht="27" customHeight="1" x14ac:dyDescent="0.75"/>
    <row r="86" ht="27" customHeight="1" x14ac:dyDescent="0.75"/>
    <row r="87" ht="27" customHeight="1" x14ac:dyDescent="0.75"/>
    <row r="88" ht="27" customHeight="1" x14ac:dyDescent="0.75"/>
    <row r="89" ht="27" customHeight="1" x14ac:dyDescent="0.75"/>
    <row r="90" ht="27" customHeight="1" x14ac:dyDescent="0.75"/>
    <row r="91" ht="27" customHeight="1" x14ac:dyDescent="0.75"/>
    <row r="92" ht="27" customHeight="1" x14ac:dyDescent="0.75"/>
    <row r="93" ht="27" customHeight="1" x14ac:dyDescent="0.75"/>
    <row r="94" ht="27" customHeight="1" x14ac:dyDescent="0.75"/>
    <row r="95" ht="27" customHeight="1" x14ac:dyDescent="0.75"/>
    <row r="96" ht="27" customHeight="1" x14ac:dyDescent="0.75"/>
    <row r="97" ht="27" customHeight="1" x14ac:dyDescent="0.75"/>
    <row r="98" ht="27" customHeight="1" x14ac:dyDescent="0.75"/>
    <row r="99" ht="27" customHeight="1" x14ac:dyDescent="0.75"/>
    <row r="100" ht="27" customHeight="1" x14ac:dyDescent="0.75"/>
    <row r="101" ht="27" customHeight="1" x14ac:dyDescent="0.75"/>
    <row r="102" ht="27" customHeight="1" x14ac:dyDescent="0.75"/>
    <row r="103" ht="27" customHeight="1" x14ac:dyDescent="0.75"/>
    <row r="104" ht="27" customHeight="1" x14ac:dyDescent="0.75"/>
    <row r="105" ht="27" customHeight="1" x14ac:dyDescent="0.75"/>
    <row r="106" ht="27" customHeight="1" x14ac:dyDescent="0.75"/>
    <row r="107" ht="27" customHeight="1" x14ac:dyDescent="0.75"/>
    <row r="108" ht="27" customHeight="1" x14ac:dyDescent="0.75"/>
    <row r="109" ht="27" customHeight="1" x14ac:dyDescent="0.75"/>
    <row r="110" ht="27" customHeight="1" x14ac:dyDescent="0.75"/>
    <row r="111" ht="27" customHeight="1" x14ac:dyDescent="0.75"/>
    <row r="112" ht="27" customHeight="1" x14ac:dyDescent="0.75"/>
    <row r="113" ht="27" customHeight="1" x14ac:dyDescent="0.75"/>
    <row r="114" ht="27" customHeight="1" x14ac:dyDescent="0.75"/>
    <row r="115" ht="27" customHeight="1" x14ac:dyDescent="0.75"/>
    <row r="116" ht="27" customHeight="1" x14ac:dyDescent="0.75"/>
    <row r="117" ht="27" customHeight="1" x14ac:dyDescent="0.75"/>
    <row r="118" ht="27" customHeight="1" x14ac:dyDescent="0.75"/>
    <row r="119" ht="27" customHeight="1" x14ac:dyDescent="0.75"/>
    <row r="120" ht="27" customHeight="1" x14ac:dyDescent="0.75"/>
    <row r="121" ht="27" customHeight="1" x14ac:dyDescent="0.75"/>
    <row r="122" ht="27" customHeight="1" x14ac:dyDescent="0.75"/>
    <row r="123" ht="27" customHeight="1" x14ac:dyDescent="0.75"/>
    <row r="124" ht="27" customHeight="1" x14ac:dyDescent="0.75"/>
    <row r="125" ht="27" customHeight="1" x14ac:dyDescent="0.75"/>
    <row r="126" ht="27" customHeight="1" x14ac:dyDescent="0.75"/>
    <row r="127" ht="27" customHeight="1" x14ac:dyDescent="0.75"/>
    <row r="128" ht="27" customHeight="1" x14ac:dyDescent="0.75"/>
    <row r="129" ht="27" customHeight="1" x14ac:dyDescent="0.75"/>
    <row r="130" ht="27" customHeight="1" x14ac:dyDescent="0.75"/>
    <row r="131" ht="27" customHeight="1" x14ac:dyDescent="0.75"/>
    <row r="132" ht="27" customHeight="1" x14ac:dyDescent="0.75"/>
    <row r="133" ht="27" customHeight="1" x14ac:dyDescent="0.75"/>
    <row r="134" ht="27" customHeight="1" x14ac:dyDescent="0.75"/>
    <row r="135" ht="27" customHeight="1" x14ac:dyDescent="0.75"/>
    <row r="136" ht="27" customHeight="1" x14ac:dyDescent="0.75"/>
    <row r="137" ht="27" customHeight="1" x14ac:dyDescent="0.75"/>
    <row r="138" ht="27" customHeight="1" x14ac:dyDescent="0.75"/>
    <row r="139" ht="27" customHeight="1" x14ac:dyDescent="0.75"/>
    <row r="140" ht="27" customHeight="1" x14ac:dyDescent="0.75"/>
    <row r="141" ht="27" customHeight="1" x14ac:dyDescent="0.75"/>
    <row r="142" ht="27" customHeight="1" x14ac:dyDescent="0.75"/>
    <row r="143" ht="27" customHeight="1" x14ac:dyDescent="0.75"/>
    <row r="144" ht="27" customHeight="1" x14ac:dyDescent="0.75"/>
    <row r="145" ht="27" customHeight="1" x14ac:dyDescent="0.75"/>
    <row r="146" ht="27" customHeight="1" x14ac:dyDescent="0.75"/>
    <row r="147" ht="27" customHeight="1" x14ac:dyDescent="0.75"/>
    <row r="148" ht="27" customHeight="1" x14ac:dyDescent="0.75"/>
    <row r="149" ht="27" customHeight="1" x14ac:dyDescent="0.75"/>
    <row r="150" ht="27" customHeight="1" x14ac:dyDescent="0.75"/>
    <row r="151" ht="27" customHeight="1" x14ac:dyDescent="0.75"/>
    <row r="152" ht="27" customHeight="1" x14ac:dyDescent="0.75"/>
    <row r="153" ht="27" customHeight="1" x14ac:dyDescent="0.75"/>
    <row r="154" ht="27" customHeight="1" x14ac:dyDescent="0.75"/>
    <row r="155" ht="27" customHeight="1" x14ac:dyDescent="0.75"/>
    <row r="156" ht="27" customHeight="1" x14ac:dyDescent="0.75"/>
    <row r="157" ht="27" customHeight="1" x14ac:dyDescent="0.75"/>
    <row r="158" ht="27" customHeight="1" x14ac:dyDescent="0.75"/>
    <row r="159" ht="27" customHeight="1" x14ac:dyDescent="0.75"/>
    <row r="160" ht="27" customHeight="1" x14ac:dyDescent="0.75"/>
    <row r="161" ht="27" customHeight="1" x14ac:dyDescent="0.75"/>
    <row r="162" ht="27" customHeight="1" x14ac:dyDescent="0.75"/>
    <row r="163" ht="27" customHeight="1" x14ac:dyDescent="0.75"/>
    <row r="164" ht="27" customHeight="1" x14ac:dyDescent="0.75"/>
    <row r="165" ht="27" customHeight="1" x14ac:dyDescent="0.75"/>
    <row r="166" ht="27" customHeight="1" x14ac:dyDescent="0.75"/>
    <row r="167" ht="27" customHeight="1" x14ac:dyDescent="0.75"/>
    <row r="168" ht="27" customHeight="1" x14ac:dyDescent="0.75"/>
    <row r="169" ht="27" customHeight="1" x14ac:dyDescent="0.75"/>
    <row r="170" ht="27" customHeight="1" x14ac:dyDescent="0.75"/>
    <row r="171" ht="27" customHeight="1" x14ac:dyDescent="0.75"/>
    <row r="172" ht="27" customHeight="1" x14ac:dyDescent="0.75"/>
    <row r="173" ht="27" customHeight="1" x14ac:dyDescent="0.75"/>
    <row r="174" ht="27" customHeight="1" x14ac:dyDescent="0.75"/>
    <row r="175" ht="27" customHeight="1" x14ac:dyDescent="0.75"/>
    <row r="176" ht="27" customHeight="1" x14ac:dyDescent="0.75"/>
    <row r="177" ht="27" customHeight="1" x14ac:dyDescent="0.75"/>
    <row r="178" ht="27" customHeight="1" x14ac:dyDescent="0.75"/>
    <row r="179" ht="27" customHeight="1" x14ac:dyDescent="0.75"/>
    <row r="180" ht="27" customHeight="1" x14ac:dyDescent="0.75"/>
    <row r="181" ht="27" customHeight="1" x14ac:dyDescent="0.75"/>
    <row r="182" ht="27" customHeight="1" x14ac:dyDescent="0.75"/>
    <row r="183" ht="27" customHeight="1" x14ac:dyDescent="0.75"/>
    <row r="184" ht="27" customHeight="1" x14ac:dyDescent="0.75"/>
    <row r="185" ht="27" customHeight="1" x14ac:dyDescent="0.75"/>
    <row r="186" ht="27" customHeight="1" x14ac:dyDescent="0.75"/>
    <row r="187" ht="27" customHeight="1" x14ac:dyDescent="0.75"/>
    <row r="188" ht="27" customHeight="1" x14ac:dyDescent="0.75"/>
    <row r="189" ht="27" customHeight="1" x14ac:dyDescent="0.75"/>
    <row r="190" ht="27" customHeight="1" x14ac:dyDescent="0.75"/>
    <row r="191" ht="27" customHeight="1" x14ac:dyDescent="0.75"/>
    <row r="192" ht="27" customHeight="1" x14ac:dyDescent="0.75"/>
    <row r="193" ht="27" customHeight="1" x14ac:dyDescent="0.75"/>
    <row r="194" ht="27" customHeight="1" x14ac:dyDescent="0.75"/>
    <row r="195" ht="27" customHeight="1" x14ac:dyDescent="0.75"/>
    <row r="196" ht="27" customHeight="1" x14ac:dyDescent="0.75"/>
    <row r="197" ht="27" customHeight="1" x14ac:dyDescent="0.75"/>
    <row r="198" ht="27" customHeight="1" x14ac:dyDescent="0.75"/>
    <row r="199" ht="27" customHeight="1" x14ac:dyDescent="0.75"/>
    <row r="200" ht="27" customHeight="1" x14ac:dyDescent="0.75"/>
    <row r="201" ht="27" customHeight="1" x14ac:dyDescent="0.75"/>
    <row r="202" ht="27" customHeight="1" x14ac:dyDescent="0.75"/>
    <row r="203" ht="27" customHeight="1" x14ac:dyDescent="0.75"/>
    <row r="204" ht="27" customHeight="1" x14ac:dyDescent="0.75"/>
    <row r="205" ht="27" customHeight="1" x14ac:dyDescent="0.75"/>
    <row r="206" ht="27" customHeight="1" x14ac:dyDescent="0.75"/>
    <row r="207" ht="27" customHeight="1" x14ac:dyDescent="0.75"/>
    <row r="208" ht="27" customHeight="1" x14ac:dyDescent="0.75"/>
    <row r="209" ht="27" customHeight="1" x14ac:dyDescent="0.75"/>
    <row r="210" ht="27" customHeight="1" x14ac:dyDescent="0.75"/>
    <row r="211" ht="27" customHeight="1" x14ac:dyDescent="0.75"/>
    <row r="212" ht="27" customHeight="1" x14ac:dyDescent="0.75"/>
    <row r="213" ht="27" customHeight="1" x14ac:dyDescent="0.75"/>
    <row r="214" ht="27" customHeight="1" x14ac:dyDescent="0.75"/>
    <row r="215" ht="27" customHeight="1" x14ac:dyDescent="0.75"/>
    <row r="216" ht="27" customHeight="1" x14ac:dyDescent="0.75"/>
    <row r="217" ht="27" customHeight="1" x14ac:dyDescent="0.75"/>
    <row r="218" ht="27" customHeight="1" x14ac:dyDescent="0.75"/>
    <row r="219" ht="27" customHeight="1" x14ac:dyDescent="0.75"/>
    <row r="220" ht="27" customHeight="1" x14ac:dyDescent="0.75"/>
    <row r="221" ht="27" customHeight="1" x14ac:dyDescent="0.75"/>
    <row r="222" ht="27" customHeight="1" x14ac:dyDescent="0.75"/>
    <row r="223" ht="27" customHeight="1" x14ac:dyDescent="0.75"/>
    <row r="224" ht="27" customHeight="1" x14ac:dyDescent="0.75"/>
    <row r="225" ht="27" customHeight="1" x14ac:dyDescent="0.75"/>
    <row r="226" ht="27" customHeight="1" x14ac:dyDescent="0.75"/>
    <row r="227" ht="27" customHeight="1" x14ac:dyDescent="0.75"/>
    <row r="228" ht="27" customHeight="1" x14ac:dyDescent="0.75"/>
    <row r="229" ht="27" customHeight="1" x14ac:dyDescent="0.75"/>
    <row r="230" ht="27" customHeight="1" x14ac:dyDescent="0.75"/>
    <row r="231" ht="27" customHeight="1" x14ac:dyDescent="0.75"/>
    <row r="232" ht="27" customHeight="1" x14ac:dyDescent="0.75"/>
    <row r="233" ht="27" customHeight="1" x14ac:dyDescent="0.75"/>
    <row r="234" ht="27" customHeight="1" x14ac:dyDescent="0.75"/>
    <row r="235" ht="27" customHeight="1" x14ac:dyDescent="0.75"/>
    <row r="236" ht="27" customHeight="1" x14ac:dyDescent="0.75"/>
    <row r="237" ht="27" customHeight="1" x14ac:dyDescent="0.75"/>
    <row r="238" ht="27" customHeight="1" x14ac:dyDescent="0.75"/>
    <row r="239" ht="27" customHeight="1" x14ac:dyDescent="0.75"/>
    <row r="240" ht="27" customHeight="1" x14ac:dyDescent="0.75"/>
    <row r="241" ht="27" customHeight="1" x14ac:dyDescent="0.75"/>
    <row r="242" ht="27" customHeight="1" x14ac:dyDescent="0.75"/>
    <row r="243" ht="27" customHeight="1" x14ac:dyDescent="0.75"/>
    <row r="244" ht="27" customHeight="1" x14ac:dyDescent="0.75"/>
    <row r="245" ht="27" customHeight="1" x14ac:dyDescent="0.75"/>
    <row r="246" ht="27" customHeight="1" x14ac:dyDescent="0.75"/>
    <row r="247" ht="27" customHeight="1" x14ac:dyDescent="0.75"/>
    <row r="248" ht="27" customHeight="1" x14ac:dyDescent="0.75"/>
    <row r="249" ht="27" customHeight="1" x14ac:dyDescent="0.75"/>
    <row r="250" ht="27" customHeight="1" x14ac:dyDescent="0.75"/>
    <row r="251" ht="27" customHeight="1" x14ac:dyDescent="0.75"/>
    <row r="252" ht="27" customHeight="1" x14ac:dyDescent="0.75"/>
    <row r="253" ht="27" customHeight="1" x14ac:dyDescent="0.75"/>
    <row r="254" ht="27" customHeight="1" x14ac:dyDescent="0.75"/>
    <row r="255" ht="27" customHeight="1" x14ac:dyDescent="0.75"/>
    <row r="256" ht="27" customHeight="1" x14ac:dyDescent="0.75"/>
    <row r="257" ht="27" customHeight="1" x14ac:dyDescent="0.75"/>
    <row r="258" ht="27" customHeight="1" x14ac:dyDescent="0.75"/>
    <row r="259" ht="27" customHeight="1" x14ac:dyDescent="0.75"/>
    <row r="260" ht="27" customHeight="1" x14ac:dyDescent="0.75"/>
    <row r="261" ht="27" customHeight="1" x14ac:dyDescent="0.75"/>
    <row r="262" ht="27" customHeight="1" x14ac:dyDescent="0.75"/>
    <row r="263" ht="27" customHeight="1" x14ac:dyDescent="0.75"/>
    <row r="264" ht="27" customHeight="1" x14ac:dyDescent="0.75"/>
    <row r="265" ht="27" customHeight="1" x14ac:dyDescent="0.75"/>
    <row r="266" ht="15.75" customHeight="1" x14ac:dyDescent="0.75"/>
    <row r="267" ht="15.75" customHeight="1" x14ac:dyDescent="0.75"/>
    <row r="268" ht="15.75" customHeight="1" x14ac:dyDescent="0.75"/>
    <row r="269" ht="15.75" customHeight="1" x14ac:dyDescent="0.75"/>
    <row r="270" ht="15.75" customHeight="1" x14ac:dyDescent="0.75"/>
    <row r="271" ht="15.75" customHeight="1" x14ac:dyDescent="0.75"/>
    <row r="272" ht="15.75" customHeight="1" x14ac:dyDescent="0.75"/>
    <row r="273" ht="15.75" customHeight="1" x14ac:dyDescent="0.75"/>
    <row r="274" ht="15.75" customHeight="1" x14ac:dyDescent="0.75"/>
    <row r="275" ht="15.75" customHeight="1" x14ac:dyDescent="0.75"/>
    <row r="276" ht="15.75" customHeight="1" x14ac:dyDescent="0.75"/>
    <row r="277" ht="15.75" customHeight="1" x14ac:dyDescent="0.75"/>
    <row r="278" ht="15.75" customHeight="1" x14ac:dyDescent="0.75"/>
    <row r="279" ht="15.75" customHeight="1" x14ac:dyDescent="0.75"/>
    <row r="280" ht="15.75" customHeight="1" x14ac:dyDescent="0.75"/>
    <row r="281" ht="15.75" customHeight="1" x14ac:dyDescent="0.75"/>
    <row r="282" ht="15.75" customHeight="1" x14ac:dyDescent="0.75"/>
    <row r="283" ht="15.75" customHeight="1" x14ac:dyDescent="0.75"/>
    <row r="284" ht="15.75" customHeight="1" x14ac:dyDescent="0.75"/>
    <row r="285" ht="15.75" customHeight="1" x14ac:dyDescent="0.75"/>
    <row r="286" ht="15.75" customHeight="1" x14ac:dyDescent="0.75"/>
    <row r="287" ht="15.75" customHeight="1" x14ac:dyDescent="0.75"/>
    <row r="288" ht="15.75" customHeight="1" x14ac:dyDescent="0.75"/>
    <row r="289" ht="15.75" customHeight="1" x14ac:dyDescent="0.75"/>
    <row r="290" ht="15.75" customHeight="1" x14ac:dyDescent="0.75"/>
    <row r="291" ht="15.75" customHeight="1" x14ac:dyDescent="0.75"/>
    <row r="292" ht="15.75" customHeight="1" x14ac:dyDescent="0.75"/>
    <row r="293" ht="15.75" customHeight="1" x14ac:dyDescent="0.75"/>
    <row r="294" ht="15.75" customHeight="1" x14ac:dyDescent="0.75"/>
    <row r="295" ht="15.75" customHeight="1" x14ac:dyDescent="0.75"/>
    <row r="296" ht="15.75" customHeight="1" x14ac:dyDescent="0.75"/>
    <row r="297" ht="15.75" customHeight="1" x14ac:dyDescent="0.75"/>
    <row r="298" ht="15.75" customHeight="1" x14ac:dyDescent="0.75"/>
    <row r="299" ht="15.75" customHeight="1" x14ac:dyDescent="0.75"/>
    <row r="300" ht="15.75" customHeight="1" x14ac:dyDescent="0.75"/>
    <row r="301" ht="15.75" customHeight="1" x14ac:dyDescent="0.75"/>
    <row r="302" ht="15.75" customHeight="1" x14ac:dyDescent="0.75"/>
    <row r="303" ht="15.75" customHeight="1" x14ac:dyDescent="0.75"/>
    <row r="304" ht="15.75" customHeight="1" x14ac:dyDescent="0.75"/>
    <row r="305" ht="15.75" customHeight="1" x14ac:dyDescent="0.75"/>
    <row r="306" ht="15.75" customHeight="1" x14ac:dyDescent="0.75"/>
    <row r="307" ht="15.75" customHeight="1" x14ac:dyDescent="0.75"/>
    <row r="308" ht="15.75" customHeight="1" x14ac:dyDescent="0.75"/>
    <row r="309" ht="15.75" customHeight="1" x14ac:dyDescent="0.75"/>
    <row r="310" ht="15.75" customHeight="1" x14ac:dyDescent="0.75"/>
    <row r="311" ht="15.75" customHeight="1" x14ac:dyDescent="0.75"/>
    <row r="312" ht="15.75" customHeight="1" x14ac:dyDescent="0.75"/>
    <row r="313" ht="15.75" customHeight="1" x14ac:dyDescent="0.75"/>
    <row r="314" ht="15.75" customHeight="1" x14ac:dyDescent="0.75"/>
    <row r="315" ht="15.75" customHeight="1" x14ac:dyDescent="0.75"/>
    <row r="316" ht="15.75" customHeight="1" x14ac:dyDescent="0.75"/>
    <row r="317" ht="15.75" customHeight="1" x14ac:dyDescent="0.75"/>
    <row r="318" ht="15.75" customHeight="1" x14ac:dyDescent="0.75"/>
    <row r="319" ht="15.75" customHeight="1" x14ac:dyDescent="0.75"/>
    <row r="320" ht="15.75" customHeight="1" x14ac:dyDescent="0.75"/>
    <row r="321" ht="15.75" customHeight="1" x14ac:dyDescent="0.75"/>
    <row r="322" ht="15.75" customHeight="1" x14ac:dyDescent="0.75"/>
    <row r="323" ht="15.75" customHeight="1" x14ac:dyDescent="0.75"/>
    <row r="324" ht="15.75" customHeight="1" x14ac:dyDescent="0.75"/>
    <row r="325" ht="15.75" customHeight="1" x14ac:dyDescent="0.75"/>
    <row r="326" ht="15.75" customHeight="1" x14ac:dyDescent="0.75"/>
    <row r="327" ht="15.75" customHeight="1" x14ac:dyDescent="0.75"/>
    <row r="328" ht="15.75" customHeight="1" x14ac:dyDescent="0.75"/>
    <row r="329" ht="15.75" customHeight="1" x14ac:dyDescent="0.75"/>
    <row r="330" ht="15.75" customHeight="1" x14ac:dyDescent="0.75"/>
    <row r="331" ht="15.75" customHeight="1" x14ac:dyDescent="0.75"/>
    <row r="332" ht="15.75" customHeight="1" x14ac:dyDescent="0.75"/>
    <row r="333" ht="15.75" customHeight="1" x14ac:dyDescent="0.75"/>
    <row r="334" ht="15.75" customHeight="1" x14ac:dyDescent="0.75"/>
    <row r="335" ht="15.75" customHeight="1" x14ac:dyDescent="0.75"/>
    <row r="336" ht="15.75" customHeight="1" x14ac:dyDescent="0.75"/>
    <row r="337" ht="15.75" customHeight="1" x14ac:dyDescent="0.75"/>
    <row r="338" ht="15.75" customHeight="1" x14ac:dyDescent="0.75"/>
    <row r="339" ht="15.75" customHeight="1" x14ac:dyDescent="0.75"/>
    <row r="340" ht="15.75" customHeight="1" x14ac:dyDescent="0.75"/>
    <row r="341" ht="15.75" customHeight="1" x14ac:dyDescent="0.75"/>
    <row r="342" ht="15.75" customHeight="1" x14ac:dyDescent="0.75"/>
    <row r="343" ht="15.75" customHeight="1" x14ac:dyDescent="0.75"/>
    <row r="344" ht="15.75" customHeight="1" x14ac:dyDescent="0.75"/>
    <row r="345" ht="15.75" customHeight="1" x14ac:dyDescent="0.75"/>
    <row r="346" ht="15.75" customHeight="1" x14ac:dyDescent="0.75"/>
    <row r="347" ht="15.75" customHeight="1" x14ac:dyDescent="0.75"/>
    <row r="348" ht="15.75" customHeight="1" x14ac:dyDescent="0.75"/>
    <row r="349" ht="15.75" customHeight="1" x14ac:dyDescent="0.75"/>
    <row r="350" ht="15.75" customHeight="1" x14ac:dyDescent="0.75"/>
    <row r="351" ht="15.75" customHeight="1" x14ac:dyDescent="0.75"/>
    <row r="352" ht="15.75" customHeight="1" x14ac:dyDescent="0.75"/>
    <row r="353" ht="15.75" customHeight="1" x14ac:dyDescent="0.75"/>
    <row r="354" ht="15.75" customHeight="1" x14ac:dyDescent="0.75"/>
    <row r="355" ht="15.75" customHeight="1" x14ac:dyDescent="0.75"/>
    <row r="356" ht="15.75" customHeight="1" x14ac:dyDescent="0.75"/>
    <row r="357" ht="15.75" customHeight="1" x14ac:dyDescent="0.75"/>
    <row r="358" ht="15.75" customHeight="1" x14ac:dyDescent="0.75"/>
    <row r="359" ht="15.75" customHeight="1" x14ac:dyDescent="0.75"/>
    <row r="360" ht="15.75" customHeight="1" x14ac:dyDescent="0.75"/>
    <row r="361" ht="15.75" customHeight="1" x14ac:dyDescent="0.75"/>
    <row r="362" ht="15.75" customHeight="1" x14ac:dyDescent="0.75"/>
    <row r="363" ht="15.75" customHeight="1" x14ac:dyDescent="0.75"/>
    <row r="364" ht="15.75" customHeight="1" x14ac:dyDescent="0.75"/>
    <row r="365" ht="15.75" customHeight="1" x14ac:dyDescent="0.75"/>
    <row r="366" ht="15.75" customHeight="1" x14ac:dyDescent="0.75"/>
    <row r="367" ht="15.75" customHeight="1" x14ac:dyDescent="0.75"/>
    <row r="368" ht="15.75" customHeight="1" x14ac:dyDescent="0.75"/>
    <row r="369" ht="15.75" customHeight="1" x14ac:dyDescent="0.75"/>
    <row r="370" ht="15.75" customHeight="1" x14ac:dyDescent="0.75"/>
    <row r="371" ht="15.75" customHeight="1" x14ac:dyDescent="0.75"/>
    <row r="372" ht="15.75" customHeight="1" x14ac:dyDescent="0.75"/>
    <row r="373" ht="15.75" customHeight="1" x14ac:dyDescent="0.75"/>
    <row r="374" ht="15.75" customHeight="1" x14ac:dyDescent="0.75"/>
    <row r="375" ht="15.75" customHeight="1" x14ac:dyDescent="0.75"/>
    <row r="376" ht="15.75" customHeight="1" x14ac:dyDescent="0.75"/>
    <row r="377" ht="15.75" customHeight="1" x14ac:dyDescent="0.75"/>
    <row r="378" ht="15.75" customHeight="1" x14ac:dyDescent="0.75"/>
    <row r="379" ht="15.75" customHeight="1" x14ac:dyDescent="0.75"/>
    <row r="380" ht="15.75" customHeight="1" x14ac:dyDescent="0.75"/>
    <row r="381" ht="15.75" customHeight="1" x14ac:dyDescent="0.75"/>
    <row r="382" ht="15.75" customHeight="1" x14ac:dyDescent="0.75"/>
    <row r="383" ht="15.75" customHeight="1" x14ac:dyDescent="0.75"/>
    <row r="384" ht="15.75" customHeight="1" x14ac:dyDescent="0.75"/>
    <row r="385" ht="15.75" customHeight="1" x14ac:dyDescent="0.75"/>
    <row r="386" ht="15.75" customHeight="1" x14ac:dyDescent="0.75"/>
    <row r="387" ht="15.75" customHeight="1" x14ac:dyDescent="0.75"/>
    <row r="388" ht="15.75" customHeight="1" x14ac:dyDescent="0.75"/>
    <row r="389" ht="15.75" customHeight="1" x14ac:dyDescent="0.75"/>
    <row r="390" ht="15.75" customHeight="1" x14ac:dyDescent="0.75"/>
    <row r="391" ht="15.75" customHeight="1" x14ac:dyDescent="0.75"/>
    <row r="392" ht="15.75" customHeight="1" x14ac:dyDescent="0.75"/>
    <row r="393" ht="15.75" customHeight="1" x14ac:dyDescent="0.75"/>
    <row r="394" ht="15.75" customHeight="1" x14ac:dyDescent="0.75"/>
    <row r="395" ht="15.75" customHeight="1" x14ac:dyDescent="0.75"/>
    <row r="396" ht="15.75" customHeight="1" x14ac:dyDescent="0.75"/>
    <row r="397" ht="15.75" customHeight="1" x14ac:dyDescent="0.75"/>
    <row r="398" ht="15.75" customHeight="1" x14ac:dyDescent="0.75"/>
    <row r="399" ht="15.75" customHeight="1" x14ac:dyDescent="0.75"/>
    <row r="400" ht="15.75" customHeight="1" x14ac:dyDescent="0.75"/>
    <row r="401" ht="15.75" customHeight="1" x14ac:dyDescent="0.75"/>
    <row r="402" ht="15.75" customHeight="1" x14ac:dyDescent="0.75"/>
    <row r="403" ht="15.75" customHeight="1" x14ac:dyDescent="0.75"/>
    <row r="404" ht="15.75" customHeight="1" x14ac:dyDescent="0.75"/>
    <row r="405" ht="15.75" customHeight="1" x14ac:dyDescent="0.75"/>
    <row r="406" ht="15.75" customHeight="1" x14ac:dyDescent="0.75"/>
    <row r="407" ht="15.75" customHeight="1" x14ac:dyDescent="0.75"/>
    <row r="408" ht="15.75" customHeight="1" x14ac:dyDescent="0.75"/>
    <row r="409" ht="15.75" customHeight="1" x14ac:dyDescent="0.75"/>
    <row r="410" ht="15.75" customHeight="1" x14ac:dyDescent="0.75"/>
    <row r="411" ht="15.75" customHeight="1" x14ac:dyDescent="0.75"/>
    <row r="412" ht="15.75" customHeight="1" x14ac:dyDescent="0.75"/>
    <row r="413" ht="15.75" customHeight="1" x14ac:dyDescent="0.75"/>
    <row r="414" ht="15.75" customHeight="1" x14ac:dyDescent="0.75"/>
    <row r="415" ht="15.75" customHeight="1" x14ac:dyDescent="0.75"/>
    <row r="416" ht="15.75" customHeight="1" x14ac:dyDescent="0.75"/>
    <row r="417" ht="15.75" customHeight="1" x14ac:dyDescent="0.75"/>
    <row r="418" ht="15.75" customHeight="1" x14ac:dyDescent="0.75"/>
    <row r="419" ht="15.75" customHeight="1" x14ac:dyDescent="0.75"/>
    <row r="420" ht="15.75" customHeight="1" x14ac:dyDescent="0.75"/>
    <row r="421" ht="15.75" customHeight="1" x14ac:dyDescent="0.75"/>
    <row r="422" ht="15.75" customHeight="1" x14ac:dyDescent="0.75"/>
    <row r="423" ht="15.75" customHeight="1" x14ac:dyDescent="0.75"/>
    <row r="424" ht="15.75" customHeight="1" x14ac:dyDescent="0.75"/>
    <row r="425" ht="15.75" customHeight="1" x14ac:dyDescent="0.75"/>
    <row r="426" ht="15.75" customHeight="1" x14ac:dyDescent="0.75"/>
    <row r="427" ht="15.75" customHeight="1" x14ac:dyDescent="0.75"/>
    <row r="428" ht="15.75" customHeight="1" x14ac:dyDescent="0.75"/>
    <row r="429" ht="15.75" customHeight="1" x14ac:dyDescent="0.75"/>
    <row r="430" ht="15.75" customHeight="1" x14ac:dyDescent="0.75"/>
    <row r="431" ht="15.75" customHeight="1" x14ac:dyDescent="0.75"/>
    <row r="432" ht="15.75" customHeight="1" x14ac:dyDescent="0.75"/>
    <row r="433" ht="15.75" customHeight="1" x14ac:dyDescent="0.75"/>
    <row r="434" ht="15.75" customHeight="1" x14ac:dyDescent="0.75"/>
    <row r="435" ht="15.75" customHeight="1" x14ac:dyDescent="0.75"/>
    <row r="436" ht="15.75" customHeight="1" x14ac:dyDescent="0.75"/>
    <row r="437" ht="15.75" customHeight="1" x14ac:dyDescent="0.75"/>
    <row r="438" ht="15.75" customHeight="1" x14ac:dyDescent="0.75"/>
    <row r="439" ht="15.75" customHeight="1" x14ac:dyDescent="0.75"/>
    <row r="440" ht="15.75" customHeight="1" x14ac:dyDescent="0.75"/>
    <row r="441" ht="15.75" customHeight="1" x14ac:dyDescent="0.75"/>
    <row r="442" ht="15.75" customHeight="1" x14ac:dyDescent="0.75"/>
    <row r="443" ht="15.75" customHeight="1" x14ac:dyDescent="0.75"/>
    <row r="444" ht="15.75" customHeight="1" x14ac:dyDescent="0.75"/>
    <row r="445" ht="15.75" customHeight="1" x14ac:dyDescent="0.75"/>
    <row r="446" ht="15.75" customHeight="1" x14ac:dyDescent="0.75"/>
    <row r="447" ht="15.75" customHeight="1" x14ac:dyDescent="0.75"/>
    <row r="448" ht="15.75" customHeight="1" x14ac:dyDescent="0.75"/>
    <row r="449" ht="15.75" customHeight="1" x14ac:dyDescent="0.75"/>
    <row r="450" ht="15.75" customHeight="1" x14ac:dyDescent="0.75"/>
    <row r="451" ht="15.75" customHeight="1" x14ac:dyDescent="0.75"/>
    <row r="452" ht="15.75" customHeight="1" x14ac:dyDescent="0.75"/>
    <row r="453" ht="15.75" customHeight="1" x14ac:dyDescent="0.75"/>
    <row r="454" ht="15.75" customHeight="1" x14ac:dyDescent="0.75"/>
    <row r="455" ht="15.75" customHeight="1" x14ac:dyDescent="0.75"/>
    <row r="456" ht="15.75" customHeight="1" x14ac:dyDescent="0.75"/>
    <row r="457" ht="15.75" customHeight="1" x14ac:dyDescent="0.75"/>
    <row r="458" ht="15.75" customHeight="1" x14ac:dyDescent="0.75"/>
    <row r="459" ht="15.75" customHeight="1" x14ac:dyDescent="0.75"/>
    <row r="460" ht="15.75" customHeight="1" x14ac:dyDescent="0.75"/>
    <row r="461" ht="15.75" customHeight="1" x14ac:dyDescent="0.75"/>
    <row r="462" ht="15.75" customHeight="1" x14ac:dyDescent="0.75"/>
    <row r="463" ht="15.75" customHeight="1" x14ac:dyDescent="0.75"/>
    <row r="464" ht="15.75" customHeight="1" x14ac:dyDescent="0.75"/>
    <row r="465" ht="15.75" customHeight="1" x14ac:dyDescent="0.75"/>
    <row r="466" ht="15.75" customHeight="1" x14ac:dyDescent="0.75"/>
    <row r="467" ht="15.75" customHeight="1" x14ac:dyDescent="0.75"/>
    <row r="468" ht="15.75" customHeight="1" x14ac:dyDescent="0.75"/>
    <row r="469" ht="15.75" customHeight="1" x14ac:dyDescent="0.75"/>
    <row r="470" ht="15.75" customHeight="1" x14ac:dyDescent="0.75"/>
    <row r="471" ht="15.75" customHeight="1" x14ac:dyDescent="0.75"/>
    <row r="472" ht="15.75" customHeight="1" x14ac:dyDescent="0.75"/>
    <row r="473" ht="15.75" customHeight="1" x14ac:dyDescent="0.75"/>
    <row r="474" ht="15.75" customHeight="1" x14ac:dyDescent="0.75"/>
    <row r="475" ht="15.75" customHeight="1" x14ac:dyDescent="0.75"/>
    <row r="476" ht="15.75" customHeight="1" x14ac:dyDescent="0.75"/>
    <row r="477" ht="15.75" customHeight="1" x14ac:dyDescent="0.75"/>
    <row r="478" ht="15.75" customHeight="1" x14ac:dyDescent="0.75"/>
    <row r="479" ht="15.75" customHeight="1" x14ac:dyDescent="0.75"/>
    <row r="480" ht="15.75" customHeight="1" x14ac:dyDescent="0.75"/>
    <row r="481" ht="15.75" customHeight="1" x14ac:dyDescent="0.75"/>
    <row r="482" ht="15.75" customHeight="1" x14ac:dyDescent="0.75"/>
    <row r="483" ht="15.75" customHeight="1" x14ac:dyDescent="0.75"/>
    <row r="484" ht="15.75" customHeight="1" x14ac:dyDescent="0.75"/>
    <row r="485" ht="15.75" customHeight="1" x14ac:dyDescent="0.75"/>
    <row r="486" ht="15.75" customHeight="1" x14ac:dyDescent="0.75"/>
    <row r="487" ht="15.75" customHeight="1" x14ac:dyDescent="0.75"/>
    <row r="488" ht="15.75" customHeight="1" x14ac:dyDescent="0.75"/>
    <row r="489" ht="15.75" customHeight="1" x14ac:dyDescent="0.75"/>
    <row r="490" ht="15.75" customHeight="1" x14ac:dyDescent="0.75"/>
    <row r="491" ht="15.75" customHeight="1" x14ac:dyDescent="0.75"/>
    <row r="492" ht="15.75" customHeight="1" x14ac:dyDescent="0.75"/>
    <row r="493" ht="15.75" customHeight="1" x14ac:dyDescent="0.75"/>
    <row r="494" ht="15.75" customHeight="1" x14ac:dyDescent="0.75"/>
    <row r="495" ht="15.75" customHeight="1" x14ac:dyDescent="0.75"/>
    <row r="496" ht="15.75" customHeight="1" x14ac:dyDescent="0.75"/>
    <row r="497" ht="15.75" customHeight="1" x14ac:dyDescent="0.75"/>
    <row r="498" ht="15.75" customHeight="1" x14ac:dyDescent="0.75"/>
    <row r="499" ht="15.75" customHeight="1" x14ac:dyDescent="0.75"/>
    <row r="500" ht="15.75" customHeight="1" x14ac:dyDescent="0.75"/>
    <row r="501" ht="15.75" customHeight="1" x14ac:dyDescent="0.75"/>
    <row r="502" ht="15.75" customHeight="1" x14ac:dyDescent="0.75"/>
    <row r="503" ht="15.75" customHeight="1" x14ac:dyDescent="0.75"/>
    <row r="504" ht="15.75" customHeight="1" x14ac:dyDescent="0.75"/>
    <row r="505" ht="15.75" customHeight="1" x14ac:dyDescent="0.75"/>
    <row r="506" ht="15.75" customHeight="1" x14ac:dyDescent="0.75"/>
    <row r="507" ht="15.75" customHeight="1" x14ac:dyDescent="0.75"/>
    <row r="508" ht="15.75" customHeight="1" x14ac:dyDescent="0.75"/>
    <row r="509" ht="15.75" customHeight="1" x14ac:dyDescent="0.75"/>
    <row r="510" ht="15.75" customHeight="1" x14ac:dyDescent="0.75"/>
    <row r="511" ht="15.75" customHeight="1" x14ac:dyDescent="0.75"/>
    <row r="512" ht="15.75" customHeight="1" x14ac:dyDescent="0.75"/>
    <row r="513" ht="15.75" customHeight="1" x14ac:dyDescent="0.75"/>
    <row r="514" ht="15.75" customHeight="1" x14ac:dyDescent="0.75"/>
    <row r="515" ht="15.75" customHeight="1" x14ac:dyDescent="0.75"/>
    <row r="516" ht="15.75" customHeight="1" x14ac:dyDescent="0.75"/>
    <row r="517" ht="15.75" customHeight="1" x14ac:dyDescent="0.75"/>
    <row r="518" ht="15.75" customHeight="1" x14ac:dyDescent="0.75"/>
    <row r="519" ht="15.75" customHeight="1" x14ac:dyDescent="0.75"/>
    <row r="520" ht="15.75" customHeight="1" x14ac:dyDescent="0.75"/>
    <row r="521" ht="15.75" customHeight="1" x14ac:dyDescent="0.75"/>
    <row r="522" ht="15.75" customHeight="1" x14ac:dyDescent="0.75"/>
    <row r="523" ht="15.75" customHeight="1" x14ac:dyDescent="0.75"/>
    <row r="524" ht="15.75" customHeight="1" x14ac:dyDescent="0.75"/>
    <row r="525" ht="15.75" customHeight="1" x14ac:dyDescent="0.75"/>
    <row r="526" ht="15.75" customHeight="1" x14ac:dyDescent="0.75"/>
    <row r="527" ht="15.75" customHeight="1" x14ac:dyDescent="0.75"/>
    <row r="528" ht="15.75" customHeight="1" x14ac:dyDescent="0.75"/>
    <row r="529" ht="15.75" customHeight="1" x14ac:dyDescent="0.75"/>
    <row r="530" ht="15.75" customHeight="1" x14ac:dyDescent="0.75"/>
    <row r="531" ht="15.75" customHeight="1" x14ac:dyDescent="0.75"/>
    <row r="532" ht="15.75" customHeight="1" x14ac:dyDescent="0.75"/>
    <row r="533" ht="15.75" customHeight="1" x14ac:dyDescent="0.75"/>
    <row r="534" ht="15.75" customHeight="1" x14ac:dyDescent="0.75"/>
    <row r="535" ht="15.75" customHeight="1" x14ac:dyDescent="0.75"/>
    <row r="536" ht="15.75" customHeight="1" x14ac:dyDescent="0.75"/>
    <row r="537" ht="15.75" customHeight="1" x14ac:dyDescent="0.75"/>
    <row r="538" ht="15.75" customHeight="1" x14ac:dyDescent="0.75"/>
    <row r="539" ht="15.75" customHeight="1" x14ac:dyDescent="0.75"/>
    <row r="540" ht="15.75" customHeight="1" x14ac:dyDescent="0.75"/>
    <row r="541" ht="15.75" customHeight="1" x14ac:dyDescent="0.75"/>
    <row r="542" ht="15.75" customHeight="1" x14ac:dyDescent="0.75"/>
    <row r="543" ht="15.75" customHeight="1" x14ac:dyDescent="0.75"/>
    <row r="544" ht="15.75" customHeight="1" x14ac:dyDescent="0.75"/>
    <row r="545" ht="15.75" customHeight="1" x14ac:dyDescent="0.75"/>
    <row r="546" ht="15.75" customHeight="1" x14ac:dyDescent="0.75"/>
    <row r="547" ht="15.75" customHeight="1" x14ac:dyDescent="0.75"/>
    <row r="548" ht="15.75" customHeight="1" x14ac:dyDescent="0.75"/>
    <row r="549" ht="15.75" customHeight="1" x14ac:dyDescent="0.75"/>
    <row r="550" ht="15.75" customHeight="1" x14ac:dyDescent="0.75"/>
    <row r="551" ht="15.75" customHeight="1" x14ac:dyDescent="0.75"/>
    <row r="552" ht="15.75" customHeight="1" x14ac:dyDescent="0.75"/>
    <row r="553" ht="15.75" customHeight="1" x14ac:dyDescent="0.75"/>
    <row r="554" ht="15.75" customHeight="1" x14ac:dyDescent="0.75"/>
    <row r="555" ht="15.75" customHeight="1" x14ac:dyDescent="0.75"/>
    <row r="556" ht="15.75" customHeight="1" x14ac:dyDescent="0.75"/>
    <row r="557" ht="15.75" customHeight="1" x14ac:dyDescent="0.75"/>
    <row r="558" ht="15.75" customHeight="1" x14ac:dyDescent="0.75"/>
    <row r="559" ht="15.75" customHeight="1" x14ac:dyDescent="0.75"/>
    <row r="560" ht="15.75" customHeight="1" x14ac:dyDescent="0.75"/>
    <row r="561" ht="15.75" customHeight="1" x14ac:dyDescent="0.75"/>
    <row r="562" ht="15.75" customHeight="1" x14ac:dyDescent="0.75"/>
    <row r="563" ht="15.75" customHeight="1" x14ac:dyDescent="0.75"/>
    <row r="564" ht="15.75" customHeight="1" x14ac:dyDescent="0.75"/>
    <row r="565" ht="15.75" customHeight="1" x14ac:dyDescent="0.75"/>
    <row r="566" ht="15.75" customHeight="1" x14ac:dyDescent="0.75"/>
    <row r="567" ht="15.75" customHeight="1" x14ac:dyDescent="0.75"/>
    <row r="568" ht="15.75" customHeight="1" x14ac:dyDescent="0.75"/>
    <row r="569" ht="15.75" customHeight="1" x14ac:dyDescent="0.75"/>
    <row r="570" ht="15.75" customHeight="1" x14ac:dyDescent="0.75"/>
    <row r="571" ht="15.75" customHeight="1" x14ac:dyDescent="0.75"/>
    <row r="572" ht="15.75" customHeight="1" x14ac:dyDescent="0.75"/>
    <row r="573" ht="15.75" customHeight="1" x14ac:dyDescent="0.75"/>
    <row r="574" ht="15.75" customHeight="1" x14ac:dyDescent="0.75"/>
    <row r="575" ht="15.75" customHeight="1" x14ac:dyDescent="0.75"/>
    <row r="576" ht="15.75" customHeight="1" x14ac:dyDescent="0.75"/>
    <row r="577" ht="15.75" customHeight="1" x14ac:dyDescent="0.75"/>
    <row r="578" ht="15.75" customHeight="1" x14ac:dyDescent="0.75"/>
    <row r="579" ht="15.75" customHeight="1" x14ac:dyDescent="0.75"/>
    <row r="580" ht="15.75" customHeight="1" x14ac:dyDescent="0.75"/>
    <row r="581" ht="15.75" customHeight="1" x14ac:dyDescent="0.75"/>
    <row r="582" ht="15.75" customHeight="1" x14ac:dyDescent="0.75"/>
    <row r="583" ht="15.75" customHeight="1" x14ac:dyDescent="0.75"/>
    <row r="584" ht="15.75" customHeight="1" x14ac:dyDescent="0.75"/>
    <row r="585" ht="15.75" customHeight="1" x14ac:dyDescent="0.75"/>
    <row r="586" ht="15.75" customHeight="1" x14ac:dyDescent="0.75"/>
    <row r="587" ht="15.75" customHeight="1" x14ac:dyDescent="0.75"/>
    <row r="588" ht="15.75" customHeight="1" x14ac:dyDescent="0.75"/>
    <row r="589" ht="15.75" customHeight="1" x14ac:dyDescent="0.75"/>
    <row r="590" ht="15.75" customHeight="1" x14ac:dyDescent="0.75"/>
    <row r="591" ht="15.75" customHeight="1" x14ac:dyDescent="0.75"/>
    <row r="592" ht="15.75" customHeight="1" x14ac:dyDescent="0.75"/>
    <row r="593" ht="15.75" customHeight="1" x14ac:dyDescent="0.75"/>
    <row r="594" ht="15.75" customHeight="1" x14ac:dyDescent="0.75"/>
    <row r="595" ht="15.75" customHeight="1" x14ac:dyDescent="0.75"/>
    <row r="596" ht="15.75" customHeight="1" x14ac:dyDescent="0.75"/>
    <row r="597" ht="15.75" customHeight="1" x14ac:dyDescent="0.75"/>
    <row r="598" ht="15.75" customHeight="1" x14ac:dyDescent="0.75"/>
    <row r="599" ht="15.75" customHeight="1" x14ac:dyDescent="0.75"/>
    <row r="600" ht="15.75" customHeight="1" x14ac:dyDescent="0.75"/>
    <row r="601" ht="15.75" customHeight="1" x14ac:dyDescent="0.75"/>
    <row r="602" ht="15.75" customHeight="1" x14ac:dyDescent="0.75"/>
    <row r="603" ht="15.75" customHeight="1" x14ac:dyDescent="0.75"/>
    <row r="604" ht="15.75" customHeight="1" x14ac:dyDescent="0.75"/>
    <row r="605" ht="15.75" customHeight="1" x14ac:dyDescent="0.75"/>
    <row r="606" ht="15.75" customHeight="1" x14ac:dyDescent="0.75"/>
    <row r="607" ht="15.75" customHeight="1" x14ac:dyDescent="0.75"/>
    <row r="608" ht="15.75" customHeight="1" x14ac:dyDescent="0.75"/>
    <row r="609" ht="15.75" customHeight="1" x14ac:dyDescent="0.75"/>
    <row r="610" ht="15.75" customHeight="1" x14ac:dyDescent="0.75"/>
    <row r="611" ht="15.75" customHeight="1" x14ac:dyDescent="0.75"/>
    <row r="612" ht="15.75" customHeight="1" x14ac:dyDescent="0.75"/>
    <row r="613" ht="15.75" customHeight="1" x14ac:dyDescent="0.75"/>
    <row r="614" ht="15.75" customHeight="1" x14ac:dyDescent="0.75"/>
    <row r="615" ht="15.75" customHeight="1" x14ac:dyDescent="0.75"/>
    <row r="616" ht="15.75" customHeight="1" x14ac:dyDescent="0.75"/>
    <row r="617" ht="15.75" customHeight="1" x14ac:dyDescent="0.75"/>
    <row r="618" ht="15.75" customHeight="1" x14ac:dyDescent="0.75"/>
    <row r="619" ht="15.75" customHeight="1" x14ac:dyDescent="0.75"/>
    <row r="620" ht="15.75" customHeight="1" x14ac:dyDescent="0.75"/>
    <row r="621" ht="15.75" customHeight="1" x14ac:dyDescent="0.75"/>
    <row r="622" ht="15.75" customHeight="1" x14ac:dyDescent="0.75"/>
    <row r="623" ht="15.75" customHeight="1" x14ac:dyDescent="0.75"/>
    <row r="624" ht="15.75" customHeight="1" x14ac:dyDescent="0.75"/>
    <row r="625" ht="15.75" customHeight="1" x14ac:dyDescent="0.75"/>
    <row r="626" ht="15.75" customHeight="1" x14ac:dyDescent="0.75"/>
    <row r="627" ht="15.75" customHeight="1" x14ac:dyDescent="0.75"/>
    <row r="628" ht="15.75" customHeight="1" x14ac:dyDescent="0.75"/>
    <row r="629" ht="15.75" customHeight="1" x14ac:dyDescent="0.75"/>
    <row r="630" ht="15.75" customHeight="1" x14ac:dyDescent="0.75"/>
    <row r="631" ht="15.75" customHeight="1" x14ac:dyDescent="0.75"/>
    <row r="632" ht="15.75" customHeight="1" x14ac:dyDescent="0.75"/>
    <row r="633" ht="15.75" customHeight="1" x14ac:dyDescent="0.75"/>
    <row r="634" ht="15.75" customHeight="1" x14ac:dyDescent="0.75"/>
    <row r="635" ht="15.75" customHeight="1" x14ac:dyDescent="0.75"/>
    <row r="636" ht="15.75" customHeight="1" x14ac:dyDescent="0.75"/>
    <row r="637" ht="15.75" customHeight="1" x14ac:dyDescent="0.75"/>
    <row r="638" ht="15.75" customHeight="1" x14ac:dyDescent="0.75"/>
    <row r="639" ht="15.75" customHeight="1" x14ac:dyDescent="0.75"/>
    <row r="640" ht="15.75" customHeight="1" x14ac:dyDescent="0.75"/>
    <row r="641" ht="15.75" customHeight="1" x14ac:dyDescent="0.75"/>
    <row r="642" ht="15.75" customHeight="1" x14ac:dyDescent="0.75"/>
    <row r="643" ht="15.75" customHeight="1" x14ac:dyDescent="0.75"/>
    <row r="644" ht="15.75" customHeight="1" x14ac:dyDescent="0.75"/>
    <row r="645" ht="15.75" customHeight="1" x14ac:dyDescent="0.75"/>
    <row r="646" ht="15.75" customHeight="1" x14ac:dyDescent="0.75"/>
    <row r="647" ht="15.75" customHeight="1" x14ac:dyDescent="0.75"/>
    <row r="648" ht="15.75" customHeight="1" x14ac:dyDescent="0.75"/>
    <row r="649" ht="15.75" customHeight="1" x14ac:dyDescent="0.75"/>
    <row r="650" ht="15.75" customHeight="1" x14ac:dyDescent="0.75"/>
    <row r="651" ht="15.75" customHeight="1" x14ac:dyDescent="0.75"/>
    <row r="652" ht="15.75" customHeight="1" x14ac:dyDescent="0.75"/>
    <row r="653" ht="15.75" customHeight="1" x14ac:dyDescent="0.75"/>
    <row r="654" ht="15.75" customHeight="1" x14ac:dyDescent="0.75"/>
    <row r="655" ht="15.75" customHeight="1" x14ac:dyDescent="0.75"/>
    <row r="656" ht="15.75" customHeight="1" x14ac:dyDescent="0.75"/>
    <row r="657" ht="15.75" customHeight="1" x14ac:dyDescent="0.75"/>
    <row r="658" ht="15.75" customHeight="1" x14ac:dyDescent="0.75"/>
    <row r="659" ht="15.75" customHeight="1" x14ac:dyDescent="0.75"/>
    <row r="660" ht="15.75" customHeight="1" x14ac:dyDescent="0.75"/>
    <row r="661" ht="15.75" customHeight="1" x14ac:dyDescent="0.75"/>
    <row r="662" ht="15.75" customHeight="1" x14ac:dyDescent="0.75"/>
    <row r="663" ht="15.75" customHeight="1" x14ac:dyDescent="0.75"/>
    <row r="664" ht="15.75" customHeight="1" x14ac:dyDescent="0.75"/>
    <row r="665" ht="15.75" customHeight="1" x14ac:dyDescent="0.75"/>
    <row r="666" ht="15.75" customHeight="1" x14ac:dyDescent="0.75"/>
    <row r="667" ht="15.75" customHeight="1" x14ac:dyDescent="0.75"/>
    <row r="668" ht="15.75" customHeight="1" x14ac:dyDescent="0.75"/>
    <row r="669" ht="15.75" customHeight="1" x14ac:dyDescent="0.75"/>
    <row r="670" ht="15.75" customHeight="1" x14ac:dyDescent="0.75"/>
    <row r="671" ht="15.75" customHeight="1" x14ac:dyDescent="0.75"/>
    <row r="672" ht="15.75" customHeight="1" x14ac:dyDescent="0.75"/>
    <row r="673" ht="15.75" customHeight="1" x14ac:dyDescent="0.75"/>
    <row r="674" ht="15.75" customHeight="1" x14ac:dyDescent="0.75"/>
    <row r="675" ht="15.75" customHeight="1" x14ac:dyDescent="0.75"/>
    <row r="676" ht="15.75" customHeight="1" x14ac:dyDescent="0.75"/>
    <row r="677" ht="15.75" customHeight="1" x14ac:dyDescent="0.75"/>
    <row r="678" ht="15.75" customHeight="1" x14ac:dyDescent="0.75"/>
    <row r="679" ht="15.75" customHeight="1" x14ac:dyDescent="0.75"/>
    <row r="680" ht="15.75" customHeight="1" x14ac:dyDescent="0.75"/>
    <row r="681" ht="15.75" customHeight="1" x14ac:dyDescent="0.75"/>
    <row r="682" ht="15.75" customHeight="1" x14ac:dyDescent="0.75"/>
    <row r="683" ht="15.75" customHeight="1" x14ac:dyDescent="0.75"/>
    <row r="684" ht="15.75" customHeight="1" x14ac:dyDescent="0.75"/>
    <row r="685" ht="15.75" customHeight="1" x14ac:dyDescent="0.75"/>
    <row r="686" ht="15.75" customHeight="1" x14ac:dyDescent="0.75"/>
    <row r="687" ht="15.75" customHeight="1" x14ac:dyDescent="0.75"/>
    <row r="688" ht="15.75" customHeight="1" x14ac:dyDescent="0.75"/>
    <row r="689" ht="15.75" customHeight="1" x14ac:dyDescent="0.75"/>
    <row r="690" ht="15.75" customHeight="1" x14ac:dyDescent="0.75"/>
    <row r="691" ht="15.75" customHeight="1" x14ac:dyDescent="0.75"/>
    <row r="692" ht="15.75" customHeight="1" x14ac:dyDescent="0.75"/>
    <row r="693" ht="15.75" customHeight="1" x14ac:dyDescent="0.75"/>
    <row r="694" ht="15.75" customHeight="1" x14ac:dyDescent="0.75"/>
    <row r="695" ht="15.75" customHeight="1" x14ac:dyDescent="0.75"/>
    <row r="696" ht="15.75" customHeight="1" x14ac:dyDescent="0.75"/>
    <row r="697" ht="15.75" customHeight="1" x14ac:dyDescent="0.75"/>
    <row r="698" ht="15.75" customHeight="1" x14ac:dyDescent="0.75"/>
    <row r="699" ht="15.75" customHeight="1" x14ac:dyDescent="0.75"/>
    <row r="700" ht="15.75" customHeight="1" x14ac:dyDescent="0.75"/>
    <row r="701" ht="15.75" customHeight="1" x14ac:dyDescent="0.75"/>
    <row r="702" ht="15.75" customHeight="1" x14ac:dyDescent="0.75"/>
    <row r="703" ht="15.75" customHeight="1" x14ac:dyDescent="0.75"/>
    <row r="704" ht="15.75" customHeight="1" x14ac:dyDescent="0.75"/>
    <row r="705" ht="15.75" customHeight="1" x14ac:dyDescent="0.75"/>
    <row r="706" ht="15.75" customHeight="1" x14ac:dyDescent="0.75"/>
    <row r="707" ht="15.75" customHeight="1" x14ac:dyDescent="0.75"/>
    <row r="708" ht="15.75" customHeight="1" x14ac:dyDescent="0.75"/>
    <row r="709" ht="15.75" customHeight="1" x14ac:dyDescent="0.75"/>
    <row r="710" ht="15.75" customHeight="1" x14ac:dyDescent="0.75"/>
    <row r="711" ht="15.75" customHeight="1" x14ac:dyDescent="0.75"/>
    <row r="712" ht="15.75" customHeight="1" x14ac:dyDescent="0.75"/>
    <row r="713" ht="15.75" customHeight="1" x14ac:dyDescent="0.75"/>
    <row r="714" ht="15.75" customHeight="1" x14ac:dyDescent="0.75"/>
    <row r="715" ht="15.75" customHeight="1" x14ac:dyDescent="0.75"/>
    <row r="716" ht="15.75" customHeight="1" x14ac:dyDescent="0.75"/>
    <row r="717" ht="15.75" customHeight="1" x14ac:dyDescent="0.75"/>
    <row r="718" ht="15.75" customHeight="1" x14ac:dyDescent="0.75"/>
    <row r="719" ht="15.75" customHeight="1" x14ac:dyDescent="0.75"/>
    <row r="720" ht="15.75" customHeight="1" x14ac:dyDescent="0.75"/>
    <row r="721" ht="15.75" customHeight="1" x14ac:dyDescent="0.75"/>
    <row r="722" ht="15.75" customHeight="1" x14ac:dyDescent="0.75"/>
    <row r="723" ht="15.75" customHeight="1" x14ac:dyDescent="0.75"/>
    <row r="724" ht="15.75" customHeight="1" x14ac:dyDescent="0.75"/>
    <row r="725" ht="15.75" customHeight="1" x14ac:dyDescent="0.75"/>
    <row r="726" ht="15.75" customHeight="1" x14ac:dyDescent="0.75"/>
    <row r="727" ht="15.75" customHeight="1" x14ac:dyDescent="0.75"/>
    <row r="728" ht="15.75" customHeight="1" x14ac:dyDescent="0.75"/>
    <row r="729" ht="15.75" customHeight="1" x14ac:dyDescent="0.75"/>
    <row r="730" ht="15.75" customHeight="1" x14ac:dyDescent="0.75"/>
    <row r="731" ht="15.75" customHeight="1" x14ac:dyDescent="0.75"/>
    <row r="732" ht="15.75" customHeight="1" x14ac:dyDescent="0.75"/>
    <row r="733" ht="15.75" customHeight="1" x14ac:dyDescent="0.75"/>
    <row r="734" ht="15.75" customHeight="1" x14ac:dyDescent="0.75"/>
    <row r="735" ht="15.75" customHeight="1" x14ac:dyDescent="0.75"/>
    <row r="736" ht="15.75" customHeight="1" x14ac:dyDescent="0.75"/>
    <row r="737" ht="15.75" customHeight="1" x14ac:dyDescent="0.75"/>
    <row r="738" ht="15.75" customHeight="1" x14ac:dyDescent="0.75"/>
    <row r="739" ht="15.75" customHeight="1" x14ac:dyDescent="0.75"/>
    <row r="740" ht="15.75" customHeight="1" x14ac:dyDescent="0.75"/>
    <row r="741" ht="15.75" customHeight="1" x14ac:dyDescent="0.75"/>
    <row r="742" ht="15.75" customHeight="1" x14ac:dyDescent="0.75"/>
    <row r="743" ht="15.75" customHeight="1" x14ac:dyDescent="0.75"/>
    <row r="744" ht="15.75" customHeight="1" x14ac:dyDescent="0.75"/>
    <row r="745" ht="15.75" customHeight="1" x14ac:dyDescent="0.75"/>
    <row r="746" ht="15.75" customHeight="1" x14ac:dyDescent="0.75"/>
    <row r="747" ht="15.75" customHeight="1" x14ac:dyDescent="0.75"/>
    <row r="748" ht="15.75" customHeight="1" x14ac:dyDescent="0.75"/>
    <row r="749" ht="15.75" customHeight="1" x14ac:dyDescent="0.75"/>
    <row r="750" ht="15.75" customHeight="1" x14ac:dyDescent="0.75"/>
    <row r="751" ht="15.75" customHeight="1" x14ac:dyDescent="0.75"/>
    <row r="752" ht="15.75" customHeight="1" x14ac:dyDescent="0.75"/>
    <row r="753" ht="15.75" customHeight="1" x14ac:dyDescent="0.75"/>
    <row r="754" ht="15.75" customHeight="1" x14ac:dyDescent="0.75"/>
    <row r="755" ht="15.75" customHeight="1" x14ac:dyDescent="0.75"/>
    <row r="756" ht="15.75" customHeight="1" x14ac:dyDescent="0.75"/>
    <row r="757" ht="15.75" customHeight="1" x14ac:dyDescent="0.75"/>
    <row r="758" ht="15.75" customHeight="1" x14ac:dyDescent="0.75"/>
    <row r="759" ht="15.75" customHeight="1" x14ac:dyDescent="0.75"/>
    <row r="760" ht="15.75" customHeight="1" x14ac:dyDescent="0.75"/>
    <row r="761" ht="15.75" customHeight="1" x14ac:dyDescent="0.75"/>
    <row r="762" ht="15.75" customHeight="1" x14ac:dyDescent="0.75"/>
    <row r="763" ht="15.75" customHeight="1" x14ac:dyDescent="0.75"/>
    <row r="764" ht="15.75" customHeight="1" x14ac:dyDescent="0.75"/>
    <row r="765" ht="15.75" customHeight="1" x14ac:dyDescent="0.75"/>
    <row r="766" ht="15.75" customHeight="1" x14ac:dyDescent="0.75"/>
    <row r="767" ht="15.75" customHeight="1" x14ac:dyDescent="0.75"/>
    <row r="768" ht="15.75" customHeight="1" x14ac:dyDescent="0.75"/>
    <row r="769" ht="15.75" customHeight="1" x14ac:dyDescent="0.75"/>
    <row r="770" ht="15.75" customHeight="1" x14ac:dyDescent="0.75"/>
    <row r="771" ht="15.75" customHeight="1" x14ac:dyDescent="0.75"/>
    <row r="772" ht="15.75" customHeight="1" x14ac:dyDescent="0.75"/>
    <row r="773" ht="15.75" customHeight="1" x14ac:dyDescent="0.75"/>
    <row r="774" ht="15.75" customHeight="1" x14ac:dyDescent="0.75"/>
    <row r="775" ht="15.75" customHeight="1" x14ac:dyDescent="0.75"/>
    <row r="776" ht="15.75" customHeight="1" x14ac:dyDescent="0.75"/>
    <row r="777" ht="15.75" customHeight="1" x14ac:dyDescent="0.75"/>
    <row r="778" ht="15.75" customHeight="1" x14ac:dyDescent="0.75"/>
    <row r="779" ht="15.75" customHeight="1" x14ac:dyDescent="0.75"/>
    <row r="780" ht="15.75" customHeight="1" x14ac:dyDescent="0.75"/>
    <row r="781" ht="15.75" customHeight="1" x14ac:dyDescent="0.75"/>
    <row r="782" ht="15.75" customHeight="1" x14ac:dyDescent="0.75"/>
    <row r="783" ht="15.75" customHeight="1" x14ac:dyDescent="0.75"/>
    <row r="784" ht="15.75" customHeight="1" x14ac:dyDescent="0.75"/>
    <row r="785" ht="15.75" customHeight="1" x14ac:dyDescent="0.75"/>
    <row r="786" ht="15.75" customHeight="1" x14ac:dyDescent="0.75"/>
    <row r="787" ht="15.75" customHeight="1" x14ac:dyDescent="0.75"/>
    <row r="788" ht="15.75" customHeight="1" x14ac:dyDescent="0.75"/>
    <row r="789" ht="15.75" customHeight="1" x14ac:dyDescent="0.75"/>
    <row r="790" ht="15.75" customHeight="1" x14ac:dyDescent="0.75"/>
    <row r="791" ht="15.75" customHeight="1" x14ac:dyDescent="0.75"/>
    <row r="792" ht="15.75" customHeight="1" x14ac:dyDescent="0.75"/>
    <row r="793" ht="15.75" customHeight="1" x14ac:dyDescent="0.75"/>
    <row r="794" ht="15.75" customHeight="1" x14ac:dyDescent="0.75"/>
    <row r="795" ht="15.75" customHeight="1" x14ac:dyDescent="0.75"/>
    <row r="796" ht="15.75" customHeight="1" x14ac:dyDescent="0.75"/>
    <row r="797" ht="15.75" customHeight="1" x14ac:dyDescent="0.75"/>
    <row r="798" ht="15.75" customHeight="1" x14ac:dyDescent="0.75"/>
    <row r="799" ht="15.75" customHeight="1" x14ac:dyDescent="0.75"/>
    <row r="800" ht="15.75" customHeight="1" x14ac:dyDescent="0.75"/>
    <row r="801" ht="15.75" customHeight="1" x14ac:dyDescent="0.75"/>
    <row r="802" ht="15.75" customHeight="1" x14ac:dyDescent="0.75"/>
    <row r="803" ht="15.75" customHeight="1" x14ac:dyDescent="0.75"/>
    <row r="804" ht="15.75" customHeight="1" x14ac:dyDescent="0.75"/>
    <row r="805" ht="15.75" customHeight="1" x14ac:dyDescent="0.75"/>
    <row r="806" ht="15.75" customHeight="1" x14ac:dyDescent="0.75"/>
    <row r="807" ht="15.75" customHeight="1" x14ac:dyDescent="0.75"/>
    <row r="808" ht="15.75" customHeight="1" x14ac:dyDescent="0.75"/>
    <row r="809" ht="15.75" customHeight="1" x14ac:dyDescent="0.75"/>
    <row r="810" ht="15.75" customHeight="1" x14ac:dyDescent="0.75"/>
    <row r="811" ht="15.75" customHeight="1" x14ac:dyDescent="0.75"/>
    <row r="812" ht="15.75" customHeight="1" x14ac:dyDescent="0.75"/>
    <row r="813" ht="15.75" customHeight="1" x14ac:dyDescent="0.75"/>
    <row r="814" ht="15.75" customHeight="1" x14ac:dyDescent="0.75"/>
    <row r="815" ht="15.75" customHeight="1" x14ac:dyDescent="0.75"/>
    <row r="816" ht="15.75" customHeight="1" x14ac:dyDescent="0.75"/>
    <row r="817" ht="15.75" customHeight="1" x14ac:dyDescent="0.75"/>
    <row r="818" ht="15.75" customHeight="1" x14ac:dyDescent="0.75"/>
    <row r="819" ht="15.75" customHeight="1" x14ac:dyDescent="0.75"/>
    <row r="820" ht="15.75" customHeight="1" x14ac:dyDescent="0.75"/>
    <row r="821" ht="15.75" customHeight="1" x14ac:dyDescent="0.75"/>
    <row r="822" ht="15.75" customHeight="1" x14ac:dyDescent="0.75"/>
    <row r="823" ht="15.75" customHeight="1" x14ac:dyDescent="0.75"/>
    <row r="824" ht="15.75" customHeight="1" x14ac:dyDescent="0.75"/>
    <row r="825" ht="15.75" customHeight="1" x14ac:dyDescent="0.75"/>
    <row r="826" ht="15.75" customHeight="1" x14ac:dyDescent="0.75"/>
    <row r="827" ht="15.75" customHeight="1" x14ac:dyDescent="0.75"/>
    <row r="828" ht="15.75" customHeight="1" x14ac:dyDescent="0.75"/>
    <row r="829" ht="15.75" customHeight="1" x14ac:dyDescent="0.75"/>
    <row r="830" ht="15.75" customHeight="1" x14ac:dyDescent="0.75"/>
    <row r="831" ht="15.75" customHeight="1" x14ac:dyDescent="0.75"/>
    <row r="832" ht="15.75" customHeight="1" x14ac:dyDescent="0.75"/>
    <row r="833" ht="15.75" customHeight="1" x14ac:dyDescent="0.75"/>
    <row r="834" ht="15.75" customHeight="1" x14ac:dyDescent="0.75"/>
    <row r="835" ht="15.75" customHeight="1" x14ac:dyDescent="0.75"/>
    <row r="836" ht="15.75" customHeight="1" x14ac:dyDescent="0.75"/>
    <row r="837" ht="15.75" customHeight="1" x14ac:dyDescent="0.75"/>
    <row r="838" ht="15.75" customHeight="1" x14ac:dyDescent="0.75"/>
    <row r="839" ht="15.75" customHeight="1" x14ac:dyDescent="0.75"/>
    <row r="840" ht="15.75" customHeight="1" x14ac:dyDescent="0.75"/>
    <row r="841" ht="15.75" customHeight="1" x14ac:dyDescent="0.75"/>
    <row r="842" ht="15.75" customHeight="1" x14ac:dyDescent="0.75"/>
    <row r="843" ht="15.75" customHeight="1" x14ac:dyDescent="0.75"/>
    <row r="844" ht="15.75" customHeight="1" x14ac:dyDescent="0.75"/>
    <row r="845" ht="15.75" customHeight="1" x14ac:dyDescent="0.75"/>
    <row r="846" ht="15.75" customHeight="1" x14ac:dyDescent="0.75"/>
    <row r="847" ht="15.75" customHeight="1" x14ac:dyDescent="0.75"/>
    <row r="848" ht="15.75" customHeight="1" x14ac:dyDescent="0.75"/>
    <row r="849" ht="15.75" customHeight="1" x14ac:dyDescent="0.75"/>
    <row r="850" ht="15.75" customHeight="1" x14ac:dyDescent="0.75"/>
    <row r="851" ht="15.75" customHeight="1" x14ac:dyDescent="0.75"/>
    <row r="852" ht="15.75" customHeight="1" x14ac:dyDescent="0.75"/>
    <row r="853" ht="15.75" customHeight="1" x14ac:dyDescent="0.75"/>
    <row r="854" ht="15.75" customHeight="1" x14ac:dyDescent="0.75"/>
    <row r="855" ht="15.75" customHeight="1" x14ac:dyDescent="0.75"/>
    <row r="856" ht="15.75" customHeight="1" x14ac:dyDescent="0.75"/>
    <row r="857" ht="15.75" customHeight="1" x14ac:dyDescent="0.75"/>
    <row r="858" ht="15.75" customHeight="1" x14ac:dyDescent="0.75"/>
    <row r="859" ht="15.75" customHeight="1" x14ac:dyDescent="0.75"/>
    <row r="860" ht="15.75" customHeight="1" x14ac:dyDescent="0.75"/>
    <row r="861" ht="15.75" customHeight="1" x14ac:dyDescent="0.75"/>
    <row r="862" ht="15.75" customHeight="1" x14ac:dyDescent="0.75"/>
    <row r="863" ht="15.75" customHeight="1" x14ac:dyDescent="0.75"/>
    <row r="864" ht="15.75" customHeight="1" x14ac:dyDescent="0.75"/>
    <row r="865" ht="15.75" customHeight="1" x14ac:dyDescent="0.75"/>
    <row r="866" ht="15.75" customHeight="1" x14ac:dyDescent="0.75"/>
    <row r="867" ht="15.75" customHeight="1" x14ac:dyDescent="0.75"/>
    <row r="868" ht="15.75" customHeight="1" x14ac:dyDescent="0.75"/>
    <row r="869" ht="15.75" customHeight="1" x14ac:dyDescent="0.75"/>
    <row r="870" ht="15.75" customHeight="1" x14ac:dyDescent="0.75"/>
    <row r="871" ht="15.75" customHeight="1" x14ac:dyDescent="0.75"/>
    <row r="872" ht="15.75" customHeight="1" x14ac:dyDescent="0.75"/>
    <row r="873" ht="15.75" customHeight="1" x14ac:dyDescent="0.75"/>
    <row r="874" ht="15.75" customHeight="1" x14ac:dyDescent="0.75"/>
    <row r="875" ht="15.75" customHeight="1" x14ac:dyDescent="0.75"/>
    <row r="876" ht="15.75" customHeight="1" x14ac:dyDescent="0.75"/>
    <row r="877" ht="15.75" customHeight="1" x14ac:dyDescent="0.75"/>
    <row r="878" ht="15.75" customHeight="1" x14ac:dyDescent="0.75"/>
    <row r="879" ht="15.75" customHeight="1" x14ac:dyDescent="0.75"/>
    <row r="880" ht="15.75" customHeight="1" x14ac:dyDescent="0.75"/>
    <row r="881" ht="15.75" customHeight="1" x14ac:dyDescent="0.75"/>
    <row r="882" ht="15.75" customHeight="1" x14ac:dyDescent="0.75"/>
    <row r="883" ht="15.75" customHeight="1" x14ac:dyDescent="0.75"/>
    <row r="884" ht="15.75" customHeight="1" x14ac:dyDescent="0.75"/>
    <row r="885" ht="15.75" customHeight="1" x14ac:dyDescent="0.75"/>
    <row r="886" ht="15.75" customHeight="1" x14ac:dyDescent="0.75"/>
    <row r="887" ht="15.75" customHeight="1" x14ac:dyDescent="0.75"/>
    <row r="888" ht="15.75" customHeight="1" x14ac:dyDescent="0.75"/>
    <row r="889" ht="15.75" customHeight="1" x14ac:dyDescent="0.75"/>
    <row r="890" ht="15.75" customHeight="1" x14ac:dyDescent="0.75"/>
    <row r="891" ht="15.75" customHeight="1" x14ac:dyDescent="0.75"/>
    <row r="892" ht="15.75" customHeight="1" x14ac:dyDescent="0.75"/>
    <row r="893" ht="15.75" customHeight="1" x14ac:dyDescent="0.75"/>
    <row r="894" ht="15.75" customHeight="1" x14ac:dyDescent="0.75"/>
    <row r="895" ht="15.75" customHeight="1" x14ac:dyDescent="0.75"/>
    <row r="896" ht="15.75" customHeight="1" x14ac:dyDescent="0.75"/>
    <row r="897" ht="15.75" customHeight="1" x14ac:dyDescent="0.75"/>
    <row r="898" ht="15.75" customHeight="1" x14ac:dyDescent="0.75"/>
    <row r="899" ht="15.75" customHeight="1" x14ac:dyDescent="0.75"/>
    <row r="900" ht="15.75" customHeight="1" x14ac:dyDescent="0.75"/>
    <row r="901" ht="15.75" customHeight="1" x14ac:dyDescent="0.75"/>
    <row r="902" ht="15.75" customHeight="1" x14ac:dyDescent="0.75"/>
    <row r="903" ht="15.75" customHeight="1" x14ac:dyDescent="0.75"/>
    <row r="904" ht="15.75" customHeight="1" x14ac:dyDescent="0.75"/>
    <row r="905" ht="15.75" customHeight="1" x14ac:dyDescent="0.75"/>
    <row r="906" ht="15.75" customHeight="1" x14ac:dyDescent="0.75"/>
    <row r="907" ht="15.75" customHeight="1" x14ac:dyDescent="0.75"/>
    <row r="908" ht="15.75" customHeight="1" x14ac:dyDescent="0.75"/>
    <row r="909" ht="15.75" customHeight="1" x14ac:dyDescent="0.75"/>
    <row r="910" ht="15.75" customHeight="1" x14ac:dyDescent="0.75"/>
    <row r="911" ht="15.75" customHeight="1" x14ac:dyDescent="0.75"/>
    <row r="912" ht="15.75" customHeight="1" x14ac:dyDescent="0.75"/>
    <row r="913" ht="15.75" customHeight="1" x14ac:dyDescent="0.75"/>
    <row r="914" ht="15.75" customHeight="1" x14ac:dyDescent="0.75"/>
    <row r="915" ht="15.75" customHeight="1" x14ac:dyDescent="0.75"/>
    <row r="916" ht="15.75" customHeight="1" x14ac:dyDescent="0.75"/>
    <row r="917" ht="15.75" customHeight="1" x14ac:dyDescent="0.75"/>
    <row r="918" ht="15.75" customHeight="1" x14ac:dyDescent="0.75"/>
    <row r="919" ht="15.75" customHeight="1" x14ac:dyDescent="0.75"/>
    <row r="920" ht="15.75" customHeight="1" x14ac:dyDescent="0.75"/>
    <row r="921" ht="15.75" customHeight="1" x14ac:dyDescent="0.75"/>
    <row r="922" ht="15.75" customHeight="1" x14ac:dyDescent="0.75"/>
    <row r="923" ht="15.75" customHeight="1" x14ac:dyDescent="0.75"/>
    <row r="924" ht="15.75" customHeight="1" x14ac:dyDescent="0.75"/>
    <row r="925" ht="15.75" customHeight="1" x14ac:dyDescent="0.75"/>
    <row r="926" ht="15.75" customHeight="1" x14ac:dyDescent="0.75"/>
    <row r="927" ht="15.75" customHeight="1" x14ac:dyDescent="0.75"/>
    <row r="928" ht="15.75" customHeight="1" x14ac:dyDescent="0.75"/>
    <row r="929" ht="15.75" customHeight="1" x14ac:dyDescent="0.75"/>
    <row r="930" ht="15.75" customHeight="1" x14ac:dyDescent="0.75"/>
    <row r="931" ht="15.75" customHeight="1" x14ac:dyDescent="0.75"/>
    <row r="932" ht="15.75" customHeight="1" x14ac:dyDescent="0.75"/>
    <row r="933" ht="15.75" customHeight="1" x14ac:dyDescent="0.75"/>
    <row r="934" ht="15.75" customHeight="1" x14ac:dyDescent="0.75"/>
    <row r="935" ht="15.75" customHeight="1" x14ac:dyDescent="0.75"/>
    <row r="936" ht="15.75" customHeight="1" x14ac:dyDescent="0.75"/>
    <row r="937" ht="15.75" customHeight="1" x14ac:dyDescent="0.75"/>
    <row r="938" ht="15.75" customHeight="1" x14ac:dyDescent="0.75"/>
    <row r="939" ht="15.75" customHeight="1" x14ac:dyDescent="0.75"/>
    <row r="940" ht="15.75" customHeight="1" x14ac:dyDescent="0.75"/>
    <row r="941" ht="15.75" customHeight="1" x14ac:dyDescent="0.75"/>
    <row r="942" ht="15.75" customHeight="1" x14ac:dyDescent="0.75"/>
    <row r="943" ht="15.75" customHeight="1" x14ac:dyDescent="0.75"/>
    <row r="944" ht="15.75" customHeight="1" x14ac:dyDescent="0.75"/>
    <row r="945" ht="15.75" customHeight="1" x14ac:dyDescent="0.75"/>
    <row r="946" ht="15.75" customHeight="1" x14ac:dyDescent="0.75"/>
    <row r="947" ht="15.75" customHeight="1" x14ac:dyDescent="0.75"/>
    <row r="948" ht="15.75" customHeight="1" x14ac:dyDescent="0.75"/>
    <row r="949" ht="15.75" customHeight="1" x14ac:dyDescent="0.75"/>
    <row r="950" ht="15.75" customHeight="1" x14ac:dyDescent="0.75"/>
    <row r="951" ht="15.75" customHeight="1" x14ac:dyDescent="0.75"/>
    <row r="952" ht="15.75" customHeight="1" x14ac:dyDescent="0.75"/>
    <row r="953" ht="15.75" customHeight="1" x14ac:dyDescent="0.75"/>
    <row r="954" ht="15.75" customHeight="1" x14ac:dyDescent="0.75"/>
    <row r="955" ht="15.75" customHeight="1" x14ac:dyDescent="0.75"/>
    <row r="956" ht="15.75" customHeight="1" x14ac:dyDescent="0.75"/>
    <row r="957" ht="15.75" customHeight="1" x14ac:dyDescent="0.75"/>
    <row r="958" ht="15.75" customHeight="1" x14ac:dyDescent="0.75"/>
    <row r="959" ht="15.75" customHeight="1" x14ac:dyDescent="0.75"/>
    <row r="960" ht="15.75" customHeight="1" x14ac:dyDescent="0.75"/>
    <row r="961" ht="15.75" customHeight="1" x14ac:dyDescent="0.75"/>
    <row r="962" ht="15.75" customHeight="1" x14ac:dyDescent="0.75"/>
    <row r="963" ht="15.75" customHeight="1" x14ac:dyDescent="0.75"/>
    <row r="964" ht="15.75" customHeight="1" x14ac:dyDescent="0.75"/>
    <row r="965" ht="15.75" customHeight="1" x14ac:dyDescent="0.75"/>
    <row r="966" ht="15.75" customHeight="1" x14ac:dyDescent="0.75"/>
    <row r="967" ht="15.75" customHeight="1" x14ac:dyDescent="0.75"/>
    <row r="968" ht="15.75" customHeight="1" x14ac:dyDescent="0.75"/>
    <row r="969" ht="15.75" customHeight="1" x14ac:dyDescent="0.75"/>
    <row r="970" ht="15.75" customHeight="1" x14ac:dyDescent="0.75"/>
    <row r="971" ht="15.75" customHeight="1" x14ac:dyDescent="0.75"/>
    <row r="972" ht="15.75" customHeight="1" x14ac:dyDescent="0.75"/>
    <row r="973" ht="15.75" customHeight="1" x14ac:dyDescent="0.75"/>
    <row r="974" ht="15.75" customHeight="1" x14ac:dyDescent="0.75"/>
    <row r="975" ht="15.75" customHeight="1" x14ac:dyDescent="0.75"/>
    <row r="976" ht="15.75" customHeight="1" x14ac:dyDescent="0.75"/>
    <row r="977" ht="15.75" customHeight="1" x14ac:dyDescent="0.75"/>
    <row r="978" ht="15.75" customHeight="1" x14ac:dyDescent="0.75"/>
    <row r="979" ht="15.75" customHeight="1" x14ac:dyDescent="0.75"/>
    <row r="980" ht="15.75" customHeight="1" x14ac:dyDescent="0.75"/>
    <row r="981" ht="15.75" customHeight="1" x14ac:dyDescent="0.75"/>
    <row r="982" ht="15.75" customHeight="1" x14ac:dyDescent="0.75"/>
    <row r="983" ht="15.75" customHeight="1" x14ac:dyDescent="0.75"/>
    <row r="984" ht="15.75" customHeight="1" x14ac:dyDescent="0.75"/>
    <row r="985" ht="15.75" customHeight="1" x14ac:dyDescent="0.75"/>
    <row r="986" ht="15.75" customHeight="1" x14ac:dyDescent="0.75"/>
    <row r="987" ht="15.75" customHeight="1" x14ac:dyDescent="0.75"/>
    <row r="988" ht="15.75" customHeight="1" x14ac:dyDescent="0.75"/>
    <row r="989" ht="15.75" customHeight="1" x14ac:dyDescent="0.75"/>
    <row r="990" ht="15.75" customHeight="1" x14ac:dyDescent="0.75"/>
    <row r="991" ht="15.75" customHeight="1" x14ac:dyDescent="0.75"/>
    <row r="992" ht="15.75" customHeight="1" x14ac:dyDescent="0.75"/>
    <row r="993" ht="15.75" customHeight="1" x14ac:dyDescent="0.75"/>
    <row r="994" ht="15.75" customHeight="1" x14ac:dyDescent="0.75"/>
    <row r="995" ht="15.75" customHeight="1" x14ac:dyDescent="0.75"/>
    <row r="996" ht="15.75" customHeight="1" x14ac:dyDescent="0.75"/>
    <row r="997" ht="15.75" customHeight="1" x14ac:dyDescent="0.75"/>
    <row r="998" ht="15.75" customHeight="1" x14ac:dyDescent="0.75"/>
    <row r="999" ht="15.75" customHeight="1" x14ac:dyDescent="0.75"/>
    <row r="1000" ht="15.75" customHeight="1" x14ac:dyDescent="0.75"/>
    <row r="1001" ht="15.75" customHeight="1" x14ac:dyDescent="0.75"/>
    <row r="1002" ht="15.75" customHeight="1" x14ac:dyDescent="0.75"/>
    <row r="1003" ht="15.75" customHeight="1" x14ac:dyDescent="0.75"/>
    <row r="1004" ht="15.75" customHeight="1" x14ac:dyDescent="0.75"/>
    <row r="1005" ht="15.75" customHeight="1" x14ac:dyDescent="0.75"/>
    <row r="1006" ht="15.75" customHeight="1" x14ac:dyDescent="0.75"/>
    <row r="1007" ht="15.75" customHeight="1" x14ac:dyDescent="0.75"/>
    <row r="1008" ht="15.75" customHeight="1" x14ac:dyDescent="0.75"/>
    <row r="1009" ht="15.75" customHeight="1" x14ac:dyDescent="0.75"/>
    <row r="1010" ht="15.75" customHeight="1" x14ac:dyDescent="0.75"/>
    <row r="1011" ht="15.75" customHeight="1" x14ac:dyDescent="0.75"/>
    <row r="1012" ht="15.75" customHeight="1" x14ac:dyDescent="0.75"/>
    <row r="1013" ht="15.75" customHeight="1" x14ac:dyDescent="0.75"/>
    <row r="1014" ht="15.75" customHeight="1" x14ac:dyDescent="0.75"/>
    <row r="1015" ht="15.75" customHeight="1" x14ac:dyDescent="0.75"/>
    <row r="1016" ht="15.75" customHeight="1" x14ac:dyDescent="0.75"/>
    <row r="1017" ht="15.75" customHeight="1" x14ac:dyDescent="0.75"/>
  </sheetData>
  <mergeCells count="2">
    <mergeCell ref="B1:D1"/>
    <mergeCell ref="E1:G1"/>
  </mergeCells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B952B-14BA-4EFE-A8E2-C81D3727CBCB}">
  <dimension ref="A2:D22"/>
  <sheetViews>
    <sheetView showGridLines="0" zoomScale="74" zoomScaleNormal="74" workbookViewId="0">
      <selection activeCell="B11" sqref="B11"/>
    </sheetView>
  </sheetViews>
  <sheetFormatPr defaultRowHeight="14.75" x14ac:dyDescent="0.75"/>
  <cols>
    <col min="1" max="1" width="50.7265625" customWidth="1"/>
    <col min="2" max="2" width="50.7265625" style="17" customWidth="1"/>
    <col min="3" max="4" width="50.7265625" customWidth="1"/>
  </cols>
  <sheetData>
    <row r="2" spans="1:4" s="22" customFormat="1" ht="32.15" customHeight="1" x14ac:dyDescent="0.75">
      <c r="A2" s="5" t="s">
        <v>61</v>
      </c>
      <c r="B2" s="5" t="s">
        <v>72</v>
      </c>
      <c r="C2" s="5" t="s">
        <v>73</v>
      </c>
      <c r="D2" s="5" t="s">
        <v>174</v>
      </c>
    </row>
    <row r="3" spans="1:4" ht="29.15" customHeight="1" x14ac:dyDescent="0.75">
      <c r="A3" s="21" t="s">
        <v>62</v>
      </c>
      <c r="B3" s="20" t="s">
        <v>35</v>
      </c>
      <c r="C3" s="21" t="s">
        <v>172</v>
      </c>
      <c r="D3" s="21" t="s">
        <v>21</v>
      </c>
    </row>
    <row r="4" spans="1:4" ht="29.15" customHeight="1" x14ac:dyDescent="0.75">
      <c r="A4" s="21" t="s">
        <v>63</v>
      </c>
      <c r="B4" s="18" t="s">
        <v>38</v>
      </c>
      <c r="C4" s="21" t="s">
        <v>173</v>
      </c>
      <c r="D4" s="21" t="s">
        <v>23</v>
      </c>
    </row>
    <row r="5" spans="1:4" ht="29.15" customHeight="1" x14ac:dyDescent="0.75">
      <c r="A5" s="21" t="s">
        <v>64</v>
      </c>
      <c r="B5" s="18" t="s">
        <v>39</v>
      </c>
      <c r="C5" s="21" t="s">
        <v>1</v>
      </c>
      <c r="D5" s="21" t="s">
        <v>24</v>
      </c>
    </row>
    <row r="6" spans="1:4" ht="34.5" customHeight="1" x14ac:dyDescent="0.75">
      <c r="A6" s="21" t="s">
        <v>65</v>
      </c>
      <c r="B6" s="18" t="s">
        <v>40</v>
      </c>
      <c r="C6" s="21" t="s">
        <v>175</v>
      </c>
      <c r="D6" s="21" t="s">
        <v>25</v>
      </c>
    </row>
    <row r="7" spans="1:4" ht="29.15" customHeight="1" x14ac:dyDescent="0.75">
      <c r="A7" s="21" t="s">
        <v>66</v>
      </c>
      <c r="B7" s="18" t="s">
        <v>41</v>
      </c>
      <c r="C7" s="21" t="s">
        <v>2</v>
      </c>
      <c r="D7" s="21" t="s">
        <v>129</v>
      </c>
    </row>
    <row r="8" spans="1:4" ht="29.15" customHeight="1" x14ac:dyDescent="0.75">
      <c r="A8" s="95" t="s">
        <v>137</v>
      </c>
      <c r="B8" s="18" t="s">
        <v>42</v>
      </c>
      <c r="C8" s="18" t="s">
        <v>3</v>
      </c>
      <c r="D8" s="18" t="s">
        <v>130</v>
      </c>
    </row>
    <row r="9" spans="1:4" ht="29.15" customHeight="1" x14ac:dyDescent="0.75">
      <c r="A9" s="18" t="s">
        <v>67</v>
      </c>
      <c r="B9" s="18" t="s">
        <v>43</v>
      </c>
      <c r="C9" s="18" t="s">
        <v>4</v>
      </c>
      <c r="D9" s="18" t="s">
        <v>131</v>
      </c>
    </row>
    <row r="10" spans="1:4" ht="29.15" customHeight="1" x14ac:dyDescent="0.75">
      <c r="A10" s="18" t="s">
        <v>68</v>
      </c>
      <c r="B10" s="18" t="s">
        <v>44</v>
      </c>
      <c r="C10" s="18" t="s">
        <v>5</v>
      </c>
      <c r="D10" s="18" t="s">
        <v>132</v>
      </c>
    </row>
    <row r="11" spans="1:4" ht="29.15" customHeight="1" x14ac:dyDescent="0.75">
      <c r="A11" s="18" t="s">
        <v>69</v>
      </c>
      <c r="B11" s="18" t="s">
        <v>45</v>
      </c>
      <c r="C11" s="18" t="s">
        <v>6</v>
      </c>
      <c r="D11" s="18" t="s">
        <v>133</v>
      </c>
    </row>
    <row r="12" spans="1:4" ht="29.15" customHeight="1" x14ac:dyDescent="0.75">
      <c r="A12" s="18" t="s">
        <v>70</v>
      </c>
      <c r="B12" s="18" t="s">
        <v>46</v>
      </c>
      <c r="C12" s="18" t="s">
        <v>7</v>
      </c>
      <c r="D12" s="18" t="s">
        <v>134</v>
      </c>
    </row>
    <row r="13" spans="1:4" ht="29.15" customHeight="1" x14ac:dyDescent="0.75">
      <c r="A13" s="18" t="s">
        <v>71</v>
      </c>
      <c r="B13" s="18" t="s">
        <v>47</v>
      </c>
      <c r="C13" s="18" t="s">
        <v>8</v>
      </c>
      <c r="D13" s="18" t="s">
        <v>135</v>
      </c>
    </row>
    <row r="14" spans="1:4" ht="29.15" customHeight="1" x14ac:dyDescent="0.75">
      <c r="A14" s="18" t="s">
        <v>138</v>
      </c>
      <c r="B14" s="19" t="s">
        <v>58</v>
      </c>
      <c r="C14" s="18" t="s">
        <v>9</v>
      </c>
      <c r="D14" s="21" t="s">
        <v>26</v>
      </c>
    </row>
    <row r="15" spans="1:4" ht="29.15" customHeight="1" x14ac:dyDescent="0.75">
      <c r="B15" s="20" t="s">
        <v>48</v>
      </c>
      <c r="C15" s="18" t="s">
        <v>10</v>
      </c>
      <c r="D15" s="18" t="s">
        <v>27</v>
      </c>
    </row>
    <row r="16" spans="1:4" ht="29.15" customHeight="1" x14ac:dyDescent="0.75">
      <c r="B16" s="16" t="s">
        <v>49</v>
      </c>
      <c r="C16" s="18" t="s">
        <v>11</v>
      </c>
      <c r="D16" s="18" t="s">
        <v>28</v>
      </c>
    </row>
    <row r="17" spans="2:4" ht="29.15" customHeight="1" x14ac:dyDescent="0.75">
      <c r="B17" s="16" t="s">
        <v>50</v>
      </c>
      <c r="C17" s="18" t="s">
        <v>12</v>
      </c>
      <c r="D17" s="18" t="s">
        <v>29</v>
      </c>
    </row>
    <row r="18" spans="2:4" ht="29.15" customHeight="1" x14ac:dyDescent="0.75">
      <c r="B18" s="19" t="s">
        <v>51</v>
      </c>
      <c r="C18" s="21" t="s">
        <v>13</v>
      </c>
      <c r="D18" s="18" t="s">
        <v>30</v>
      </c>
    </row>
    <row r="19" spans="2:4" ht="29.5" x14ac:dyDescent="0.75">
      <c r="C19" s="18" t="s">
        <v>14</v>
      </c>
      <c r="D19" s="18" t="s">
        <v>31</v>
      </c>
    </row>
    <row r="20" spans="2:4" ht="29.5" x14ac:dyDescent="0.75">
      <c r="D20" s="18" t="s">
        <v>32</v>
      </c>
    </row>
    <row r="21" spans="2:4" x14ac:dyDescent="0.75">
      <c r="D21" s="18" t="s">
        <v>33</v>
      </c>
    </row>
    <row r="22" spans="2:4" x14ac:dyDescent="0.75">
      <c r="D22" s="18" t="s">
        <v>34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9B1B0-2929-438B-8FDF-171DAF5B6DFB}">
  <dimension ref="A1:L1011"/>
  <sheetViews>
    <sheetView zoomScale="60" zoomScaleNormal="60" workbookViewId="0">
      <selection activeCell="B3" sqref="B3"/>
    </sheetView>
  </sheetViews>
  <sheetFormatPr defaultColWidth="14.40625" defaultRowHeight="15" customHeight="1" x14ac:dyDescent="0.75"/>
  <cols>
    <col min="1" max="1" width="71.26953125" bestFit="1" customWidth="1"/>
    <col min="2" max="2" width="21.54296875" customWidth="1"/>
    <col min="3" max="3" width="24.40625" customWidth="1"/>
    <col min="4" max="4" width="19.1328125" bestFit="1" customWidth="1"/>
    <col min="5" max="5" width="25.7265625" customWidth="1"/>
  </cols>
  <sheetData>
    <row r="1" spans="1:5" ht="45.75" customHeight="1" x14ac:dyDescent="0.75">
      <c r="A1" s="221"/>
      <c r="B1" s="223" t="s">
        <v>176</v>
      </c>
      <c r="C1" s="224"/>
      <c r="D1" s="223" t="s">
        <v>177</v>
      </c>
      <c r="E1" s="224"/>
    </row>
    <row r="2" spans="1:5" ht="40.5" customHeight="1" x14ac:dyDescent="0.75">
      <c r="A2" s="222"/>
      <c r="B2" s="166" t="s">
        <v>0</v>
      </c>
      <c r="C2" s="167" t="s">
        <v>192</v>
      </c>
      <c r="D2" s="166" t="s">
        <v>0</v>
      </c>
      <c r="E2" s="167" t="s">
        <v>192</v>
      </c>
    </row>
    <row r="3" spans="1:5" ht="26.25" customHeight="1" x14ac:dyDescent="0.75">
      <c r="A3" s="168" t="s">
        <v>196</v>
      </c>
      <c r="B3" s="169">
        <v>233560.61958731618</v>
      </c>
      <c r="C3" s="170"/>
      <c r="D3" s="169">
        <v>351806.76873308094</v>
      </c>
      <c r="E3" s="170"/>
    </row>
    <row r="4" spans="1:5" ht="26.25" customHeight="1" x14ac:dyDescent="0.75">
      <c r="A4" s="171" t="s">
        <v>197</v>
      </c>
      <c r="B4" s="172">
        <v>112627.02326260571</v>
      </c>
      <c r="C4" s="173"/>
      <c r="D4" s="172">
        <v>211964.46021993327</v>
      </c>
      <c r="E4" s="173"/>
    </row>
    <row r="5" spans="1:5" ht="39.75" customHeight="1" x14ac:dyDescent="0.75">
      <c r="A5" s="174" t="s">
        <v>198</v>
      </c>
      <c r="B5" s="175">
        <v>9.377855947922209E-2</v>
      </c>
      <c r="C5" s="176"/>
      <c r="D5" s="175">
        <v>0.13725082880423262</v>
      </c>
      <c r="E5" s="176"/>
    </row>
    <row r="6" spans="1:5" ht="26.25" customHeight="1" x14ac:dyDescent="0.75">
      <c r="A6" s="171" t="s">
        <v>194</v>
      </c>
      <c r="B6" s="169">
        <f>B4-B3</f>
        <v>-120933.59632471047</v>
      </c>
      <c r="C6" s="170"/>
      <c r="D6" s="169">
        <f>D4-D3</f>
        <v>-139842.30851314767</v>
      </c>
      <c r="E6" s="170"/>
    </row>
    <row r="7" spans="1:5" ht="26.25" customHeight="1" x14ac:dyDescent="0.75">
      <c r="A7" s="177" t="s">
        <v>193</v>
      </c>
      <c r="B7" s="178"/>
      <c r="C7" s="179">
        <f>B4*B5</f>
        <v>10562</v>
      </c>
      <c r="D7" s="178"/>
      <c r="E7" s="179">
        <f>D5*D4</f>
        <v>29092.297842227636</v>
      </c>
    </row>
    <row r="8" spans="1:5" ht="44.45" customHeight="1" x14ac:dyDescent="0.75">
      <c r="A8" s="177" t="s">
        <v>195</v>
      </c>
      <c r="B8" s="178"/>
      <c r="C8" s="178"/>
      <c r="D8" s="178"/>
      <c r="E8" s="178"/>
    </row>
    <row r="9" spans="1:5" ht="37.5" customHeight="1" x14ac:dyDescent="0.75">
      <c r="A9" s="184" t="s">
        <v>3</v>
      </c>
      <c r="B9" s="180">
        <v>3.3948189497581154E-2</v>
      </c>
      <c r="C9" s="180">
        <v>0</v>
      </c>
      <c r="D9" s="180">
        <v>0</v>
      </c>
      <c r="E9" s="180">
        <v>0.01</v>
      </c>
    </row>
    <row r="10" spans="1:5" ht="41" x14ac:dyDescent="0.75">
      <c r="A10" s="184" t="s">
        <v>4</v>
      </c>
      <c r="B10" s="180">
        <v>0.46746941226447436</v>
      </c>
      <c r="C10" s="180">
        <v>0.11</v>
      </c>
      <c r="D10" s="180">
        <v>0.1690168676613017</v>
      </c>
      <c r="E10" s="180">
        <v>0.01</v>
      </c>
    </row>
    <row r="11" spans="1:5" ht="35.75" customHeight="1" x14ac:dyDescent="0.75">
      <c r="A11" s="184" t="s">
        <v>5</v>
      </c>
      <c r="B11" s="180">
        <v>0</v>
      </c>
      <c r="C11" s="180">
        <v>0</v>
      </c>
      <c r="D11" s="180">
        <v>0</v>
      </c>
      <c r="E11" s="180">
        <v>0.01</v>
      </c>
    </row>
    <row r="12" spans="1:5" ht="41" x14ac:dyDescent="0.75">
      <c r="A12" s="184" t="s">
        <v>6</v>
      </c>
      <c r="B12" s="180">
        <v>7.7370258910427869E-2</v>
      </c>
      <c r="C12" s="180">
        <v>0.01</v>
      </c>
      <c r="D12" s="180">
        <v>0.12869882780139552</v>
      </c>
      <c r="E12" s="180">
        <v>0.01</v>
      </c>
    </row>
    <row r="13" spans="1:5" ht="30.75" customHeight="1" x14ac:dyDescent="0.75">
      <c r="A13" s="184" t="s">
        <v>7</v>
      </c>
      <c r="B13" s="180">
        <v>0</v>
      </c>
      <c r="C13" s="180">
        <v>0</v>
      </c>
      <c r="D13" s="180">
        <v>0</v>
      </c>
      <c r="E13" s="180">
        <v>0</v>
      </c>
    </row>
    <row r="14" spans="1:5" ht="41" x14ac:dyDescent="0.75">
      <c r="A14" s="184" t="s">
        <v>8</v>
      </c>
      <c r="B14" s="180">
        <v>0</v>
      </c>
      <c r="C14" s="180">
        <v>0</v>
      </c>
      <c r="D14" s="180">
        <v>0</v>
      </c>
      <c r="E14" s="180">
        <v>0</v>
      </c>
    </row>
    <row r="15" spans="1:5" ht="27" customHeight="1" x14ac:dyDescent="0.75">
      <c r="A15" s="184" t="s">
        <v>9</v>
      </c>
      <c r="B15" s="180">
        <v>0</v>
      </c>
      <c r="C15" s="180">
        <v>0</v>
      </c>
      <c r="D15" s="180">
        <v>0</v>
      </c>
      <c r="E15" s="180">
        <v>0</v>
      </c>
    </row>
    <row r="16" spans="1:5" ht="41" x14ac:dyDescent="0.75">
      <c r="A16" s="184" t="s">
        <v>10</v>
      </c>
      <c r="B16" s="180">
        <v>0.26177327191572408</v>
      </c>
      <c r="C16" s="180">
        <v>0</v>
      </c>
      <c r="D16" s="180">
        <v>0.41414803487757218</v>
      </c>
      <c r="E16" s="180">
        <v>0.27</v>
      </c>
    </row>
    <row r="17" spans="1:12" ht="26.25" customHeight="1" x14ac:dyDescent="0.75">
      <c r="A17" s="184" t="s">
        <v>11</v>
      </c>
      <c r="B17" s="180">
        <v>4.8058805239994846E-2</v>
      </c>
      <c r="C17" s="180">
        <v>0.05</v>
      </c>
      <c r="D17" s="180">
        <v>0.23652069995521327</v>
      </c>
      <c r="E17" s="180">
        <v>0.08</v>
      </c>
    </row>
    <row r="18" spans="1:12" ht="33" customHeight="1" x14ac:dyDescent="0.75">
      <c r="A18" s="184" t="s">
        <v>12</v>
      </c>
      <c r="B18" s="181">
        <v>0.11138006217179786</v>
      </c>
      <c r="C18" s="181">
        <v>0.83</v>
      </c>
      <c r="D18" s="180">
        <v>5.1615569704517396E-2</v>
      </c>
      <c r="E18" s="180">
        <v>0.61</v>
      </c>
    </row>
    <row r="19" spans="1:12" ht="20.25" customHeight="1" x14ac:dyDescent="1">
      <c r="A19" s="182"/>
      <c r="B19" s="181"/>
      <c r="C19" s="183"/>
      <c r="D19" s="181"/>
      <c r="E19" s="181"/>
    </row>
    <row r="20" spans="1:12" ht="20.25" customHeight="1" x14ac:dyDescent="0.75">
      <c r="A20" s="182" t="s">
        <v>14</v>
      </c>
      <c r="B20" s="181">
        <v>1</v>
      </c>
      <c r="C20" s="181">
        <v>1</v>
      </c>
      <c r="D20" s="181">
        <v>1</v>
      </c>
      <c r="E20" s="181">
        <v>1</v>
      </c>
    </row>
    <row r="21" spans="1:12" ht="20.25" customHeight="1" x14ac:dyDescent="0.75"/>
    <row r="22" spans="1:12" ht="26.25" customHeight="1" x14ac:dyDescent="0.75"/>
    <row r="23" spans="1:12" ht="15.75" customHeight="1" x14ac:dyDescent="0.75"/>
    <row r="24" spans="1:12" ht="15.75" customHeight="1" x14ac:dyDescent="0.75"/>
    <row r="25" spans="1:12" ht="15.75" customHeight="1" x14ac:dyDescent="0.75">
      <c r="L25">
        <f>345+216+16+5</f>
        <v>582</v>
      </c>
    </row>
    <row r="26" spans="1:12" ht="15.75" customHeight="1" x14ac:dyDescent="0.75"/>
    <row r="27" spans="1:12" ht="14.25" customHeight="1" x14ac:dyDescent="0.75"/>
    <row r="28" spans="1:12" ht="15.75" customHeight="1" x14ac:dyDescent="0.75"/>
    <row r="29" spans="1:12" ht="15.75" customHeight="1" x14ac:dyDescent="0.75"/>
    <row r="30" spans="1:12" ht="15.75" customHeight="1" x14ac:dyDescent="0.75"/>
    <row r="31" spans="1:12" ht="15.75" customHeight="1" x14ac:dyDescent="0.75"/>
    <row r="32" spans="1:12" ht="15.75" customHeight="1" x14ac:dyDescent="0.75"/>
    <row r="33" ht="15.75" customHeight="1" x14ac:dyDescent="0.75"/>
    <row r="34" ht="15.75" customHeight="1" x14ac:dyDescent="0.75"/>
    <row r="35" ht="15.75" customHeight="1" x14ac:dyDescent="0.75"/>
    <row r="36" ht="15.75" customHeight="1" x14ac:dyDescent="0.75"/>
    <row r="37" ht="15.75" customHeight="1" x14ac:dyDescent="0.75"/>
    <row r="38" ht="15.75" customHeight="1" x14ac:dyDescent="0.75"/>
    <row r="39" ht="15.75" customHeight="1" x14ac:dyDescent="0.75"/>
    <row r="40" ht="15.75" customHeight="1" x14ac:dyDescent="0.75"/>
    <row r="41" ht="15.75" customHeight="1" x14ac:dyDescent="0.75"/>
    <row r="42" ht="15.75" customHeight="1" x14ac:dyDescent="0.75"/>
    <row r="43" ht="15.75" customHeight="1" x14ac:dyDescent="0.75"/>
    <row r="44" ht="15.75" customHeight="1" x14ac:dyDescent="0.75"/>
    <row r="45" ht="15.75" customHeight="1" x14ac:dyDescent="0.75"/>
    <row r="46" ht="15.75" customHeight="1" x14ac:dyDescent="0.75"/>
    <row r="47" ht="15.75" customHeight="1" x14ac:dyDescent="0.75"/>
    <row r="48" ht="15.75" customHeight="1" x14ac:dyDescent="0.75"/>
    <row r="49" ht="15.75" customHeight="1" x14ac:dyDescent="0.75"/>
    <row r="50" ht="15.75" customHeight="1" x14ac:dyDescent="0.75"/>
    <row r="51" ht="15.75" customHeight="1" x14ac:dyDescent="0.75"/>
    <row r="52" ht="15.75" customHeight="1" x14ac:dyDescent="0.75"/>
    <row r="53" ht="15.75" customHeight="1" x14ac:dyDescent="0.75"/>
    <row r="54" ht="15.75" customHeight="1" x14ac:dyDescent="0.75"/>
    <row r="55" ht="15.75" customHeight="1" x14ac:dyDescent="0.75"/>
    <row r="56" ht="26.25" customHeight="1" x14ac:dyDescent="0.75"/>
    <row r="57" ht="26.25" customHeight="1" x14ac:dyDescent="0.75"/>
    <row r="58" ht="26.25" customHeight="1" x14ac:dyDescent="0.75"/>
    <row r="59" ht="26.25" customHeight="1" x14ac:dyDescent="0.75"/>
    <row r="60" ht="26.25" customHeight="1" x14ac:dyDescent="0.75"/>
    <row r="61" ht="26.25" customHeight="1" x14ac:dyDescent="0.75"/>
    <row r="62" ht="26.25" customHeight="1" x14ac:dyDescent="0.75"/>
    <row r="63" ht="26.25" customHeight="1" x14ac:dyDescent="0.75"/>
    <row r="64" ht="26.25" customHeight="1" x14ac:dyDescent="0.75"/>
    <row r="65" ht="26.25" customHeight="1" x14ac:dyDescent="0.75"/>
    <row r="66" ht="26.25" customHeight="1" x14ac:dyDescent="0.75"/>
    <row r="67" ht="26.25" customHeight="1" x14ac:dyDescent="0.75"/>
    <row r="68" ht="26.25" customHeight="1" x14ac:dyDescent="0.75"/>
    <row r="69" ht="26.25" customHeight="1" x14ac:dyDescent="0.75"/>
    <row r="70" ht="26.25" customHeight="1" x14ac:dyDescent="0.75"/>
    <row r="71" ht="26.25" customHeight="1" x14ac:dyDescent="0.75"/>
    <row r="72" ht="26.25" customHeight="1" x14ac:dyDescent="0.75"/>
    <row r="73" ht="26.25" customHeight="1" x14ac:dyDescent="0.75"/>
    <row r="74" ht="26.25" customHeight="1" x14ac:dyDescent="0.75"/>
    <row r="75" ht="26.25" customHeight="1" x14ac:dyDescent="0.75"/>
    <row r="76" ht="26.25" customHeight="1" x14ac:dyDescent="0.75"/>
    <row r="77" ht="26.25" customHeight="1" x14ac:dyDescent="0.75"/>
    <row r="78" ht="26.25" customHeight="1" x14ac:dyDescent="0.75"/>
    <row r="79" ht="26.25" customHeight="1" x14ac:dyDescent="0.75"/>
    <row r="80" ht="26.25" customHeight="1" x14ac:dyDescent="0.75"/>
    <row r="81" ht="26.25" customHeight="1" x14ac:dyDescent="0.75"/>
    <row r="82" ht="26.25" customHeight="1" x14ac:dyDescent="0.75"/>
    <row r="83" ht="26.25" customHeight="1" x14ac:dyDescent="0.75"/>
    <row r="84" ht="26.25" customHeight="1" x14ac:dyDescent="0.75"/>
    <row r="85" ht="26.25" customHeight="1" x14ac:dyDescent="0.75"/>
    <row r="86" ht="26.25" customHeight="1" x14ac:dyDescent="0.75"/>
    <row r="87" ht="26.25" customHeight="1" x14ac:dyDescent="0.75"/>
    <row r="88" ht="26.25" customHeight="1" x14ac:dyDescent="0.75"/>
    <row r="89" ht="26.25" customHeight="1" x14ac:dyDescent="0.75"/>
    <row r="90" ht="26.25" customHeight="1" x14ac:dyDescent="0.75"/>
    <row r="91" ht="26.25" customHeight="1" x14ac:dyDescent="0.75"/>
    <row r="92" ht="26.25" customHeight="1" x14ac:dyDescent="0.75"/>
    <row r="93" ht="26.25" customHeight="1" x14ac:dyDescent="0.75"/>
    <row r="94" ht="26.25" customHeight="1" x14ac:dyDescent="0.75"/>
    <row r="95" ht="26.25" customHeight="1" x14ac:dyDescent="0.75"/>
    <row r="96" ht="26.25" customHeight="1" x14ac:dyDescent="0.75"/>
    <row r="97" ht="26.25" customHeight="1" x14ac:dyDescent="0.75"/>
    <row r="98" ht="26.25" customHeight="1" x14ac:dyDescent="0.75"/>
    <row r="99" ht="26.25" customHeight="1" x14ac:dyDescent="0.75"/>
    <row r="100" ht="26.25" customHeight="1" x14ac:dyDescent="0.75"/>
    <row r="101" ht="26.25" customHeight="1" x14ac:dyDescent="0.75"/>
    <row r="102" ht="26.25" customHeight="1" x14ac:dyDescent="0.75"/>
    <row r="103" ht="26.25" customHeight="1" x14ac:dyDescent="0.75"/>
    <row r="104" ht="26.25" customHeight="1" x14ac:dyDescent="0.75"/>
    <row r="105" ht="26.25" customHeight="1" x14ac:dyDescent="0.75"/>
    <row r="106" ht="26.25" customHeight="1" x14ac:dyDescent="0.75"/>
    <row r="107" ht="26.25" customHeight="1" x14ac:dyDescent="0.75"/>
    <row r="108" ht="26.25" customHeight="1" x14ac:dyDescent="0.75"/>
    <row r="109" ht="26.25" customHeight="1" x14ac:dyDescent="0.75"/>
    <row r="110" ht="26.25" customHeight="1" x14ac:dyDescent="0.75"/>
    <row r="111" ht="26.25" customHeight="1" x14ac:dyDescent="0.75"/>
    <row r="112" ht="26.25" customHeight="1" x14ac:dyDescent="0.75"/>
    <row r="113" ht="26.25" customHeight="1" x14ac:dyDescent="0.75"/>
    <row r="114" ht="26.25" customHeight="1" x14ac:dyDescent="0.75"/>
    <row r="115" ht="26.25" customHeight="1" x14ac:dyDescent="0.75"/>
    <row r="116" ht="26.25" customHeight="1" x14ac:dyDescent="0.75"/>
    <row r="117" ht="26.25" customHeight="1" x14ac:dyDescent="0.75"/>
    <row r="118" ht="26.25" customHeight="1" x14ac:dyDescent="0.75"/>
    <row r="119" ht="26.25" customHeight="1" x14ac:dyDescent="0.75"/>
    <row r="120" ht="26.25" customHeight="1" x14ac:dyDescent="0.75"/>
    <row r="121" ht="26.25" customHeight="1" x14ac:dyDescent="0.75"/>
    <row r="122" ht="26.25" customHeight="1" x14ac:dyDescent="0.75"/>
    <row r="123" ht="26.25" customHeight="1" x14ac:dyDescent="0.75"/>
    <row r="124" ht="26.25" customHeight="1" x14ac:dyDescent="0.75"/>
    <row r="125" ht="26.25" customHeight="1" x14ac:dyDescent="0.75"/>
    <row r="126" ht="26.25" customHeight="1" x14ac:dyDescent="0.75"/>
    <row r="127" ht="26.25" customHeight="1" x14ac:dyDescent="0.75"/>
    <row r="128" ht="26.25" customHeight="1" x14ac:dyDescent="0.75"/>
    <row r="129" ht="26.25" customHeight="1" x14ac:dyDescent="0.75"/>
    <row r="130" ht="26.25" customHeight="1" x14ac:dyDescent="0.75"/>
    <row r="131" ht="26.25" customHeight="1" x14ac:dyDescent="0.75"/>
    <row r="132" ht="26.25" customHeight="1" x14ac:dyDescent="0.75"/>
    <row r="133" ht="26.25" customHeight="1" x14ac:dyDescent="0.75"/>
    <row r="134" ht="26.25" customHeight="1" x14ac:dyDescent="0.75"/>
    <row r="135" ht="26.25" customHeight="1" x14ac:dyDescent="0.75"/>
    <row r="136" ht="26.25" customHeight="1" x14ac:dyDescent="0.75"/>
    <row r="137" ht="26.25" customHeight="1" x14ac:dyDescent="0.75"/>
    <row r="138" ht="26.25" customHeight="1" x14ac:dyDescent="0.75"/>
    <row r="139" ht="26.25" customHeight="1" x14ac:dyDescent="0.75"/>
    <row r="140" ht="26.25" customHeight="1" x14ac:dyDescent="0.75"/>
    <row r="141" ht="26.25" customHeight="1" x14ac:dyDescent="0.75"/>
    <row r="142" ht="26.25" customHeight="1" x14ac:dyDescent="0.75"/>
    <row r="143" ht="26.25" customHeight="1" x14ac:dyDescent="0.75"/>
    <row r="144" ht="26.25" customHeight="1" x14ac:dyDescent="0.75"/>
    <row r="145" ht="26.25" customHeight="1" x14ac:dyDescent="0.75"/>
    <row r="146" ht="26.25" customHeight="1" x14ac:dyDescent="0.75"/>
    <row r="147" ht="26.25" customHeight="1" x14ac:dyDescent="0.75"/>
    <row r="148" ht="26.25" customHeight="1" x14ac:dyDescent="0.75"/>
    <row r="149" ht="26.25" customHeight="1" x14ac:dyDescent="0.75"/>
    <row r="150" ht="26.25" customHeight="1" x14ac:dyDescent="0.75"/>
    <row r="151" ht="26.25" customHeight="1" x14ac:dyDescent="0.75"/>
    <row r="152" ht="26.25" customHeight="1" x14ac:dyDescent="0.75"/>
    <row r="153" ht="26.25" customHeight="1" x14ac:dyDescent="0.75"/>
    <row r="154" ht="26.25" customHeight="1" x14ac:dyDescent="0.75"/>
    <row r="155" ht="26.25" customHeight="1" x14ac:dyDescent="0.75"/>
    <row r="156" ht="26.25" customHeight="1" x14ac:dyDescent="0.75"/>
    <row r="157" ht="26.25" customHeight="1" x14ac:dyDescent="0.75"/>
    <row r="158" ht="26.25" customHeight="1" x14ac:dyDescent="0.75"/>
    <row r="159" ht="26.25" customHeight="1" x14ac:dyDescent="0.75"/>
    <row r="160" ht="26.25" customHeight="1" x14ac:dyDescent="0.75"/>
    <row r="161" ht="26.25" customHeight="1" x14ac:dyDescent="0.75"/>
    <row r="162" ht="26.25" customHeight="1" x14ac:dyDescent="0.75"/>
    <row r="163" ht="26.25" customHeight="1" x14ac:dyDescent="0.75"/>
    <row r="164" ht="26.25" customHeight="1" x14ac:dyDescent="0.75"/>
    <row r="165" ht="26.25" customHeight="1" x14ac:dyDescent="0.75"/>
    <row r="166" ht="26.25" customHeight="1" x14ac:dyDescent="0.75"/>
    <row r="167" ht="26.25" customHeight="1" x14ac:dyDescent="0.75"/>
    <row r="168" ht="26.25" customHeight="1" x14ac:dyDescent="0.75"/>
    <row r="169" ht="26.25" customHeight="1" x14ac:dyDescent="0.75"/>
    <row r="170" ht="26.25" customHeight="1" x14ac:dyDescent="0.75"/>
    <row r="171" ht="26.25" customHeight="1" x14ac:dyDescent="0.75"/>
    <row r="172" ht="26.25" customHeight="1" x14ac:dyDescent="0.75"/>
    <row r="173" ht="26.25" customHeight="1" x14ac:dyDescent="0.75"/>
    <row r="174" ht="26.25" customHeight="1" x14ac:dyDescent="0.75"/>
    <row r="175" ht="26.25" customHeight="1" x14ac:dyDescent="0.75"/>
    <row r="176" ht="26.25" customHeight="1" x14ac:dyDescent="0.75"/>
    <row r="177" ht="26.25" customHeight="1" x14ac:dyDescent="0.75"/>
    <row r="178" ht="26.25" customHeight="1" x14ac:dyDescent="0.75"/>
    <row r="179" ht="26.25" customHeight="1" x14ac:dyDescent="0.75"/>
    <row r="180" ht="26.25" customHeight="1" x14ac:dyDescent="0.75"/>
    <row r="181" ht="26.25" customHeight="1" x14ac:dyDescent="0.75"/>
    <row r="182" ht="26.25" customHeight="1" x14ac:dyDescent="0.75"/>
    <row r="183" ht="26.25" customHeight="1" x14ac:dyDescent="0.75"/>
    <row r="184" ht="26.25" customHeight="1" x14ac:dyDescent="0.75"/>
    <row r="185" ht="26.25" customHeight="1" x14ac:dyDescent="0.75"/>
    <row r="186" ht="26.25" customHeight="1" x14ac:dyDescent="0.75"/>
    <row r="187" ht="26.25" customHeight="1" x14ac:dyDescent="0.75"/>
    <row r="188" ht="26.25" customHeight="1" x14ac:dyDescent="0.75"/>
    <row r="189" ht="26.25" customHeight="1" x14ac:dyDescent="0.75"/>
    <row r="190" ht="26.25" customHeight="1" x14ac:dyDescent="0.75"/>
    <row r="191" ht="26.25" customHeight="1" x14ac:dyDescent="0.75"/>
    <row r="192" ht="26.25" customHeight="1" x14ac:dyDescent="0.75"/>
    <row r="193" ht="26.25" customHeight="1" x14ac:dyDescent="0.75"/>
    <row r="194" ht="26.25" customHeight="1" x14ac:dyDescent="0.75"/>
    <row r="195" ht="26.25" customHeight="1" x14ac:dyDescent="0.75"/>
    <row r="196" ht="26.25" customHeight="1" x14ac:dyDescent="0.75"/>
    <row r="197" ht="26.25" customHeight="1" x14ac:dyDescent="0.75"/>
    <row r="198" ht="26.25" customHeight="1" x14ac:dyDescent="0.75"/>
    <row r="199" ht="26.25" customHeight="1" x14ac:dyDescent="0.75"/>
    <row r="200" ht="26.25" customHeight="1" x14ac:dyDescent="0.75"/>
    <row r="201" ht="26.25" customHeight="1" x14ac:dyDescent="0.75"/>
    <row r="202" ht="26.25" customHeight="1" x14ac:dyDescent="0.75"/>
    <row r="203" ht="26.25" customHeight="1" x14ac:dyDescent="0.75"/>
    <row r="204" ht="26.25" customHeight="1" x14ac:dyDescent="0.75"/>
    <row r="205" ht="26.25" customHeight="1" x14ac:dyDescent="0.75"/>
    <row r="206" ht="26.25" customHeight="1" x14ac:dyDescent="0.75"/>
    <row r="207" ht="26.25" customHeight="1" x14ac:dyDescent="0.75"/>
    <row r="208" ht="26.25" customHeight="1" x14ac:dyDescent="0.75"/>
    <row r="209" ht="26.25" customHeight="1" x14ac:dyDescent="0.75"/>
    <row r="210" ht="26.25" customHeight="1" x14ac:dyDescent="0.75"/>
    <row r="211" ht="26.25" customHeight="1" x14ac:dyDescent="0.75"/>
    <row r="212" ht="26.25" customHeight="1" x14ac:dyDescent="0.75"/>
    <row r="213" ht="26.25" customHeight="1" x14ac:dyDescent="0.75"/>
    <row r="214" ht="26.25" customHeight="1" x14ac:dyDescent="0.75"/>
    <row r="215" ht="26.25" customHeight="1" x14ac:dyDescent="0.75"/>
    <row r="216" ht="26.25" customHeight="1" x14ac:dyDescent="0.75"/>
    <row r="217" ht="26.25" customHeight="1" x14ac:dyDescent="0.75"/>
    <row r="218" ht="26.25" customHeight="1" x14ac:dyDescent="0.75"/>
    <row r="219" ht="26.25" customHeight="1" x14ac:dyDescent="0.75"/>
    <row r="220" ht="26.25" customHeight="1" x14ac:dyDescent="0.75"/>
    <row r="221" ht="26.25" customHeight="1" x14ac:dyDescent="0.75"/>
    <row r="222" ht="26.25" customHeight="1" x14ac:dyDescent="0.75"/>
    <row r="223" ht="26.25" customHeight="1" x14ac:dyDescent="0.75"/>
    <row r="224" ht="26.25" customHeight="1" x14ac:dyDescent="0.75"/>
    <row r="225" ht="26.25" customHeight="1" x14ac:dyDescent="0.75"/>
    <row r="226" ht="26.25" customHeight="1" x14ac:dyDescent="0.75"/>
    <row r="227" ht="26.25" customHeight="1" x14ac:dyDescent="0.75"/>
    <row r="228" ht="26.25" customHeight="1" x14ac:dyDescent="0.75"/>
    <row r="229" ht="26.25" customHeight="1" x14ac:dyDescent="0.75"/>
    <row r="230" ht="26.25" customHeight="1" x14ac:dyDescent="0.75"/>
    <row r="231" ht="26.25" customHeight="1" x14ac:dyDescent="0.75"/>
    <row r="232" ht="26.25" customHeight="1" x14ac:dyDescent="0.75"/>
    <row r="233" ht="26.25" customHeight="1" x14ac:dyDescent="0.75"/>
    <row r="234" ht="26.25" customHeight="1" x14ac:dyDescent="0.75"/>
    <row r="235" ht="26.25" customHeight="1" x14ac:dyDescent="0.75"/>
    <row r="236" ht="26.25" customHeight="1" x14ac:dyDescent="0.75"/>
    <row r="237" ht="26.25" customHeight="1" x14ac:dyDescent="0.75"/>
    <row r="238" ht="26.25" customHeight="1" x14ac:dyDescent="0.75"/>
    <row r="239" ht="26.25" customHeight="1" x14ac:dyDescent="0.75"/>
    <row r="240" ht="26.25" customHeight="1" x14ac:dyDescent="0.75"/>
    <row r="241" ht="26.25" customHeight="1" x14ac:dyDescent="0.75"/>
    <row r="242" ht="26.25" customHeight="1" x14ac:dyDescent="0.75"/>
    <row r="243" ht="26.25" customHeight="1" x14ac:dyDescent="0.75"/>
    <row r="244" ht="26.25" customHeight="1" x14ac:dyDescent="0.75"/>
    <row r="245" ht="26.25" customHeight="1" x14ac:dyDescent="0.75"/>
    <row r="246" ht="26.25" customHeight="1" x14ac:dyDescent="0.75"/>
    <row r="247" ht="26.25" customHeight="1" x14ac:dyDescent="0.75"/>
    <row r="248" ht="26.25" customHeight="1" x14ac:dyDescent="0.75"/>
    <row r="249" ht="26.25" customHeight="1" x14ac:dyDescent="0.75"/>
    <row r="250" ht="26.25" customHeight="1" x14ac:dyDescent="0.75"/>
    <row r="251" ht="26.25" customHeight="1" x14ac:dyDescent="0.75"/>
    <row r="252" ht="26.25" customHeight="1" x14ac:dyDescent="0.75"/>
    <row r="253" ht="26.25" customHeight="1" x14ac:dyDescent="0.75"/>
    <row r="254" ht="26.25" customHeight="1" x14ac:dyDescent="0.75"/>
    <row r="255" ht="26.25" customHeight="1" x14ac:dyDescent="0.75"/>
    <row r="256" ht="26.25" customHeight="1" x14ac:dyDescent="0.75"/>
    <row r="257" ht="26.25" customHeight="1" x14ac:dyDescent="0.75"/>
    <row r="258" ht="26.25" customHeight="1" x14ac:dyDescent="0.75"/>
    <row r="259" ht="26.25" customHeight="1" x14ac:dyDescent="0.75"/>
    <row r="260" ht="26.25" customHeight="1" x14ac:dyDescent="0.75"/>
    <row r="261" ht="26.25" customHeight="1" x14ac:dyDescent="0.75"/>
    <row r="262" ht="26.25" customHeight="1" x14ac:dyDescent="0.75"/>
    <row r="263" ht="26.25" customHeight="1" x14ac:dyDescent="0.75"/>
    <row r="264" ht="26.25" customHeight="1" x14ac:dyDescent="0.75"/>
    <row r="265" ht="26.25" customHeight="1" x14ac:dyDescent="0.75"/>
    <row r="266" ht="26.25" customHeight="1" x14ac:dyDescent="0.75"/>
    <row r="267" ht="26.25" customHeight="1" x14ac:dyDescent="0.75"/>
    <row r="268" ht="26.25" customHeight="1" x14ac:dyDescent="0.75"/>
    <row r="269" ht="26.25" customHeight="1" x14ac:dyDescent="0.75"/>
    <row r="270" ht="26.25" customHeight="1" x14ac:dyDescent="0.75"/>
    <row r="271" ht="15.75" customHeight="1" x14ac:dyDescent="0.75"/>
    <row r="272" ht="15.75" customHeight="1" x14ac:dyDescent="0.75"/>
    <row r="273" ht="15.75" customHeight="1" x14ac:dyDescent="0.75"/>
    <row r="274" ht="15.75" customHeight="1" x14ac:dyDescent="0.75"/>
    <row r="275" ht="15.75" customHeight="1" x14ac:dyDescent="0.75"/>
    <row r="276" ht="15.75" customHeight="1" x14ac:dyDescent="0.75"/>
    <row r="277" ht="15.75" customHeight="1" x14ac:dyDescent="0.75"/>
    <row r="278" ht="15.75" customHeight="1" x14ac:dyDescent="0.75"/>
    <row r="279" ht="15.75" customHeight="1" x14ac:dyDescent="0.75"/>
    <row r="280" ht="15.75" customHeight="1" x14ac:dyDescent="0.75"/>
    <row r="281" ht="15.75" customHeight="1" x14ac:dyDescent="0.75"/>
    <row r="282" ht="15.75" customHeight="1" x14ac:dyDescent="0.75"/>
    <row r="283" ht="15.75" customHeight="1" x14ac:dyDescent="0.75"/>
    <row r="284" ht="15.75" customHeight="1" x14ac:dyDescent="0.75"/>
    <row r="285" ht="15.75" customHeight="1" x14ac:dyDescent="0.75"/>
    <row r="286" ht="15.75" customHeight="1" x14ac:dyDescent="0.75"/>
    <row r="287" ht="15.75" customHeight="1" x14ac:dyDescent="0.75"/>
    <row r="288" ht="15.75" customHeight="1" x14ac:dyDescent="0.75"/>
    <row r="289" ht="15.75" customHeight="1" x14ac:dyDescent="0.75"/>
    <row r="290" ht="15.75" customHeight="1" x14ac:dyDescent="0.75"/>
    <row r="291" ht="15.75" customHeight="1" x14ac:dyDescent="0.75"/>
    <row r="292" ht="15.75" customHeight="1" x14ac:dyDescent="0.75"/>
    <row r="293" ht="15.75" customHeight="1" x14ac:dyDescent="0.75"/>
    <row r="294" ht="15.75" customHeight="1" x14ac:dyDescent="0.75"/>
    <row r="295" ht="15.75" customHeight="1" x14ac:dyDescent="0.75"/>
    <row r="296" ht="15.75" customHeight="1" x14ac:dyDescent="0.75"/>
    <row r="297" ht="15.75" customHeight="1" x14ac:dyDescent="0.75"/>
    <row r="298" ht="15.75" customHeight="1" x14ac:dyDescent="0.75"/>
    <row r="299" ht="15.75" customHeight="1" x14ac:dyDescent="0.75"/>
    <row r="300" ht="15.75" customHeight="1" x14ac:dyDescent="0.75"/>
    <row r="301" ht="15.75" customHeight="1" x14ac:dyDescent="0.75"/>
    <row r="302" ht="15.75" customHeight="1" x14ac:dyDescent="0.75"/>
    <row r="303" ht="15.75" customHeight="1" x14ac:dyDescent="0.75"/>
    <row r="304" ht="15.75" customHeight="1" x14ac:dyDescent="0.75"/>
    <row r="305" ht="15.75" customHeight="1" x14ac:dyDescent="0.75"/>
    <row r="306" ht="15.75" customHeight="1" x14ac:dyDescent="0.75"/>
    <row r="307" ht="15.75" customHeight="1" x14ac:dyDescent="0.75"/>
    <row r="308" ht="15.75" customHeight="1" x14ac:dyDescent="0.75"/>
    <row r="309" ht="15.75" customHeight="1" x14ac:dyDescent="0.75"/>
    <row r="310" ht="15.75" customHeight="1" x14ac:dyDescent="0.75"/>
    <row r="311" ht="15.75" customHeight="1" x14ac:dyDescent="0.75"/>
    <row r="312" ht="15.75" customHeight="1" x14ac:dyDescent="0.75"/>
    <row r="313" ht="15.75" customHeight="1" x14ac:dyDescent="0.75"/>
    <row r="314" ht="15.75" customHeight="1" x14ac:dyDescent="0.75"/>
    <row r="315" ht="15.75" customHeight="1" x14ac:dyDescent="0.75"/>
    <row r="316" ht="15.75" customHeight="1" x14ac:dyDescent="0.75"/>
    <row r="317" ht="15.75" customHeight="1" x14ac:dyDescent="0.75"/>
    <row r="318" ht="15.75" customHeight="1" x14ac:dyDescent="0.75"/>
    <row r="319" ht="15.75" customHeight="1" x14ac:dyDescent="0.75"/>
    <row r="320" ht="15.75" customHeight="1" x14ac:dyDescent="0.75"/>
    <row r="321" ht="15.75" customHeight="1" x14ac:dyDescent="0.75"/>
    <row r="322" ht="15.75" customHeight="1" x14ac:dyDescent="0.75"/>
    <row r="323" ht="15.75" customHeight="1" x14ac:dyDescent="0.75"/>
    <row r="324" ht="15.75" customHeight="1" x14ac:dyDescent="0.75"/>
    <row r="325" ht="15.75" customHeight="1" x14ac:dyDescent="0.75"/>
    <row r="326" ht="15.75" customHeight="1" x14ac:dyDescent="0.75"/>
    <row r="327" ht="15.75" customHeight="1" x14ac:dyDescent="0.75"/>
    <row r="328" ht="15.75" customHeight="1" x14ac:dyDescent="0.75"/>
    <row r="329" ht="15.75" customHeight="1" x14ac:dyDescent="0.75"/>
    <row r="330" ht="15.75" customHeight="1" x14ac:dyDescent="0.75"/>
    <row r="331" ht="15.75" customHeight="1" x14ac:dyDescent="0.75"/>
    <row r="332" ht="15.75" customHeight="1" x14ac:dyDescent="0.75"/>
    <row r="333" ht="15.75" customHeight="1" x14ac:dyDescent="0.75"/>
    <row r="334" ht="15.75" customHeight="1" x14ac:dyDescent="0.75"/>
    <row r="335" ht="15.75" customHeight="1" x14ac:dyDescent="0.75"/>
    <row r="336" ht="15.75" customHeight="1" x14ac:dyDescent="0.75"/>
    <row r="337" ht="15.75" customHeight="1" x14ac:dyDescent="0.75"/>
    <row r="338" ht="15.75" customHeight="1" x14ac:dyDescent="0.75"/>
    <row r="339" ht="15.75" customHeight="1" x14ac:dyDescent="0.75"/>
    <row r="340" ht="15.75" customHeight="1" x14ac:dyDescent="0.75"/>
    <row r="341" ht="15.75" customHeight="1" x14ac:dyDescent="0.75"/>
    <row r="342" ht="15.75" customHeight="1" x14ac:dyDescent="0.75"/>
    <row r="343" ht="15.75" customHeight="1" x14ac:dyDescent="0.75"/>
    <row r="344" ht="15.75" customHeight="1" x14ac:dyDescent="0.75"/>
    <row r="345" ht="15.75" customHeight="1" x14ac:dyDescent="0.75"/>
    <row r="346" ht="15.75" customHeight="1" x14ac:dyDescent="0.75"/>
    <row r="347" ht="15.75" customHeight="1" x14ac:dyDescent="0.75"/>
    <row r="348" ht="15.75" customHeight="1" x14ac:dyDescent="0.75"/>
    <row r="349" ht="15.75" customHeight="1" x14ac:dyDescent="0.75"/>
    <row r="350" ht="15.75" customHeight="1" x14ac:dyDescent="0.75"/>
    <row r="351" ht="15.75" customHeight="1" x14ac:dyDescent="0.75"/>
    <row r="352" ht="15.75" customHeight="1" x14ac:dyDescent="0.75"/>
    <row r="353" ht="15.75" customHeight="1" x14ac:dyDescent="0.75"/>
    <row r="354" ht="15.75" customHeight="1" x14ac:dyDescent="0.75"/>
    <row r="355" ht="15.75" customHeight="1" x14ac:dyDescent="0.75"/>
    <row r="356" ht="15.75" customHeight="1" x14ac:dyDescent="0.75"/>
    <row r="357" ht="15.75" customHeight="1" x14ac:dyDescent="0.75"/>
    <row r="358" ht="15.75" customHeight="1" x14ac:dyDescent="0.75"/>
    <row r="359" ht="15.75" customHeight="1" x14ac:dyDescent="0.75"/>
    <row r="360" ht="15.75" customHeight="1" x14ac:dyDescent="0.75"/>
    <row r="361" ht="15.75" customHeight="1" x14ac:dyDescent="0.75"/>
    <row r="362" ht="15.75" customHeight="1" x14ac:dyDescent="0.75"/>
    <row r="363" ht="15.75" customHeight="1" x14ac:dyDescent="0.75"/>
    <row r="364" ht="15.75" customHeight="1" x14ac:dyDescent="0.75"/>
    <row r="365" ht="15.75" customHeight="1" x14ac:dyDescent="0.75"/>
    <row r="366" ht="15.75" customHeight="1" x14ac:dyDescent="0.75"/>
    <row r="367" ht="15.75" customHeight="1" x14ac:dyDescent="0.75"/>
    <row r="368" ht="15.75" customHeight="1" x14ac:dyDescent="0.75"/>
    <row r="369" ht="15.75" customHeight="1" x14ac:dyDescent="0.75"/>
    <row r="370" ht="15.75" customHeight="1" x14ac:dyDescent="0.75"/>
    <row r="371" ht="15.75" customHeight="1" x14ac:dyDescent="0.75"/>
    <row r="372" ht="15.75" customHeight="1" x14ac:dyDescent="0.75"/>
    <row r="373" ht="15.75" customHeight="1" x14ac:dyDescent="0.75"/>
    <row r="374" ht="15.75" customHeight="1" x14ac:dyDescent="0.75"/>
    <row r="375" ht="15.75" customHeight="1" x14ac:dyDescent="0.75"/>
    <row r="376" ht="15.75" customHeight="1" x14ac:dyDescent="0.75"/>
    <row r="377" ht="15.75" customHeight="1" x14ac:dyDescent="0.75"/>
    <row r="378" ht="15.75" customHeight="1" x14ac:dyDescent="0.75"/>
    <row r="379" ht="15.75" customHeight="1" x14ac:dyDescent="0.75"/>
    <row r="380" ht="15.75" customHeight="1" x14ac:dyDescent="0.75"/>
    <row r="381" ht="15.75" customHeight="1" x14ac:dyDescent="0.75"/>
    <row r="382" ht="15.75" customHeight="1" x14ac:dyDescent="0.75"/>
    <row r="383" ht="15.75" customHeight="1" x14ac:dyDescent="0.75"/>
    <row r="384" ht="15.75" customHeight="1" x14ac:dyDescent="0.75"/>
    <row r="385" ht="15.75" customHeight="1" x14ac:dyDescent="0.75"/>
    <row r="386" ht="15.75" customHeight="1" x14ac:dyDescent="0.75"/>
    <row r="387" ht="15.75" customHeight="1" x14ac:dyDescent="0.75"/>
    <row r="388" ht="15.75" customHeight="1" x14ac:dyDescent="0.75"/>
    <row r="389" ht="15.75" customHeight="1" x14ac:dyDescent="0.75"/>
    <row r="390" ht="15.75" customHeight="1" x14ac:dyDescent="0.75"/>
    <row r="391" ht="15.75" customHeight="1" x14ac:dyDescent="0.75"/>
    <row r="392" ht="15.75" customHeight="1" x14ac:dyDescent="0.75"/>
    <row r="393" ht="15.75" customHeight="1" x14ac:dyDescent="0.75"/>
    <row r="394" ht="15.75" customHeight="1" x14ac:dyDescent="0.75"/>
    <row r="395" ht="15.75" customHeight="1" x14ac:dyDescent="0.75"/>
    <row r="396" ht="15.75" customHeight="1" x14ac:dyDescent="0.75"/>
    <row r="397" ht="15.75" customHeight="1" x14ac:dyDescent="0.75"/>
    <row r="398" ht="15.75" customHeight="1" x14ac:dyDescent="0.75"/>
    <row r="399" ht="15.75" customHeight="1" x14ac:dyDescent="0.75"/>
    <row r="400" ht="15.75" customHeight="1" x14ac:dyDescent="0.75"/>
    <row r="401" ht="15.75" customHeight="1" x14ac:dyDescent="0.75"/>
    <row r="402" ht="15.75" customHeight="1" x14ac:dyDescent="0.75"/>
    <row r="403" ht="15.75" customHeight="1" x14ac:dyDescent="0.75"/>
    <row r="404" ht="15.75" customHeight="1" x14ac:dyDescent="0.75"/>
    <row r="405" ht="15.75" customHeight="1" x14ac:dyDescent="0.75"/>
    <row r="406" ht="15.75" customHeight="1" x14ac:dyDescent="0.75"/>
    <row r="407" ht="15.75" customHeight="1" x14ac:dyDescent="0.75"/>
    <row r="408" ht="15.75" customHeight="1" x14ac:dyDescent="0.75"/>
    <row r="409" ht="15.75" customHeight="1" x14ac:dyDescent="0.75"/>
    <row r="410" ht="15.75" customHeight="1" x14ac:dyDescent="0.75"/>
    <row r="411" ht="15.75" customHeight="1" x14ac:dyDescent="0.75"/>
    <row r="412" ht="15.75" customHeight="1" x14ac:dyDescent="0.75"/>
    <row r="413" ht="15.75" customHeight="1" x14ac:dyDescent="0.75"/>
    <row r="414" ht="15.75" customHeight="1" x14ac:dyDescent="0.75"/>
    <row r="415" ht="15.75" customHeight="1" x14ac:dyDescent="0.75"/>
    <row r="416" ht="15.75" customHeight="1" x14ac:dyDescent="0.75"/>
    <row r="417" ht="15.75" customHeight="1" x14ac:dyDescent="0.75"/>
    <row r="418" ht="15.75" customHeight="1" x14ac:dyDescent="0.75"/>
    <row r="419" ht="15.75" customHeight="1" x14ac:dyDescent="0.75"/>
    <row r="420" ht="15.75" customHeight="1" x14ac:dyDescent="0.75"/>
    <row r="421" ht="15.75" customHeight="1" x14ac:dyDescent="0.75"/>
    <row r="422" ht="15.75" customHeight="1" x14ac:dyDescent="0.75"/>
    <row r="423" ht="15.75" customHeight="1" x14ac:dyDescent="0.75"/>
    <row r="424" ht="15.75" customHeight="1" x14ac:dyDescent="0.75"/>
    <row r="425" ht="15.75" customHeight="1" x14ac:dyDescent="0.75"/>
    <row r="426" ht="15.75" customHeight="1" x14ac:dyDescent="0.75"/>
    <row r="427" ht="15.75" customHeight="1" x14ac:dyDescent="0.75"/>
    <row r="428" ht="15.75" customHeight="1" x14ac:dyDescent="0.75"/>
    <row r="429" ht="15.75" customHeight="1" x14ac:dyDescent="0.75"/>
    <row r="430" ht="15.75" customHeight="1" x14ac:dyDescent="0.75"/>
    <row r="431" ht="15.75" customHeight="1" x14ac:dyDescent="0.75"/>
    <row r="432" ht="15.75" customHeight="1" x14ac:dyDescent="0.75"/>
    <row r="433" ht="15.75" customHeight="1" x14ac:dyDescent="0.75"/>
    <row r="434" ht="15.75" customHeight="1" x14ac:dyDescent="0.75"/>
    <row r="435" ht="15.75" customHeight="1" x14ac:dyDescent="0.75"/>
    <row r="436" ht="15.75" customHeight="1" x14ac:dyDescent="0.75"/>
    <row r="437" ht="15.75" customHeight="1" x14ac:dyDescent="0.75"/>
    <row r="438" ht="15.75" customHeight="1" x14ac:dyDescent="0.75"/>
    <row r="439" ht="15.75" customHeight="1" x14ac:dyDescent="0.75"/>
    <row r="440" ht="15.75" customHeight="1" x14ac:dyDescent="0.75"/>
    <row r="441" ht="15.75" customHeight="1" x14ac:dyDescent="0.75"/>
    <row r="442" ht="15.75" customHeight="1" x14ac:dyDescent="0.75"/>
    <row r="443" ht="15.75" customHeight="1" x14ac:dyDescent="0.75"/>
    <row r="444" ht="15.75" customHeight="1" x14ac:dyDescent="0.75"/>
    <row r="445" ht="15.75" customHeight="1" x14ac:dyDescent="0.75"/>
    <row r="446" ht="15.75" customHeight="1" x14ac:dyDescent="0.75"/>
    <row r="447" ht="15.75" customHeight="1" x14ac:dyDescent="0.75"/>
    <row r="448" ht="15.75" customHeight="1" x14ac:dyDescent="0.75"/>
    <row r="449" ht="15.75" customHeight="1" x14ac:dyDescent="0.75"/>
    <row r="450" ht="15.75" customHeight="1" x14ac:dyDescent="0.75"/>
    <row r="451" ht="15.75" customHeight="1" x14ac:dyDescent="0.75"/>
    <row r="452" ht="15.75" customHeight="1" x14ac:dyDescent="0.75"/>
    <row r="453" ht="15.75" customHeight="1" x14ac:dyDescent="0.75"/>
    <row r="454" ht="15.75" customHeight="1" x14ac:dyDescent="0.75"/>
    <row r="455" ht="15.75" customHeight="1" x14ac:dyDescent="0.75"/>
    <row r="456" ht="15.75" customHeight="1" x14ac:dyDescent="0.75"/>
    <row r="457" ht="15.75" customHeight="1" x14ac:dyDescent="0.75"/>
    <row r="458" ht="15.75" customHeight="1" x14ac:dyDescent="0.75"/>
    <row r="459" ht="15.75" customHeight="1" x14ac:dyDescent="0.75"/>
    <row r="460" ht="15.75" customHeight="1" x14ac:dyDescent="0.75"/>
    <row r="461" ht="15.75" customHeight="1" x14ac:dyDescent="0.75"/>
    <row r="462" ht="15.75" customHeight="1" x14ac:dyDescent="0.75"/>
    <row r="463" ht="15.75" customHeight="1" x14ac:dyDescent="0.75"/>
    <row r="464" ht="15.75" customHeight="1" x14ac:dyDescent="0.75"/>
    <row r="465" ht="15.75" customHeight="1" x14ac:dyDescent="0.75"/>
    <row r="466" ht="15.75" customHeight="1" x14ac:dyDescent="0.75"/>
    <row r="467" ht="15.75" customHeight="1" x14ac:dyDescent="0.75"/>
    <row r="468" ht="15.75" customHeight="1" x14ac:dyDescent="0.75"/>
    <row r="469" ht="15.75" customHeight="1" x14ac:dyDescent="0.75"/>
    <row r="470" ht="15.75" customHeight="1" x14ac:dyDescent="0.75"/>
    <row r="471" ht="15.75" customHeight="1" x14ac:dyDescent="0.75"/>
    <row r="472" ht="15.75" customHeight="1" x14ac:dyDescent="0.75"/>
    <row r="473" ht="15.75" customHeight="1" x14ac:dyDescent="0.75"/>
    <row r="474" ht="15.75" customHeight="1" x14ac:dyDescent="0.75"/>
    <row r="475" ht="15.75" customHeight="1" x14ac:dyDescent="0.75"/>
    <row r="476" ht="15.75" customHeight="1" x14ac:dyDescent="0.75"/>
    <row r="477" ht="15.75" customHeight="1" x14ac:dyDescent="0.75"/>
    <row r="478" ht="15.75" customHeight="1" x14ac:dyDescent="0.75"/>
    <row r="479" ht="15.75" customHeight="1" x14ac:dyDescent="0.75"/>
    <row r="480" ht="15.75" customHeight="1" x14ac:dyDescent="0.75"/>
    <row r="481" ht="15.75" customHeight="1" x14ac:dyDescent="0.75"/>
    <row r="482" ht="15.75" customHeight="1" x14ac:dyDescent="0.75"/>
    <row r="483" ht="15.75" customHeight="1" x14ac:dyDescent="0.75"/>
    <row r="484" ht="15.75" customHeight="1" x14ac:dyDescent="0.75"/>
    <row r="485" ht="15.75" customHeight="1" x14ac:dyDescent="0.75"/>
    <row r="486" ht="15.75" customHeight="1" x14ac:dyDescent="0.75"/>
    <row r="487" ht="15.75" customHeight="1" x14ac:dyDescent="0.75"/>
    <row r="488" ht="15.75" customHeight="1" x14ac:dyDescent="0.75"/>
    <row r="489" ht="15.75" customHeight="1" x14ac:dyDescent="0.75"/>
    <row r="490" ht="15.75" customHeight="1" x14ac:dyDescent="0.75"/>
    <row r="491" ht="15.75" customHeight="1" x14ac:dyDescent="0.75"/>
    <row r="492" ht="15.75" customHeight="1" x14ac:dyDescent="0.75"/>
    <row r="493" ht="15.75" customHeight="1" x14ac:dyDescent="0.75"/>
    <row r="494" ht="15.75" customHeight="1" x14ac:dyDescent="0.75"/>
    <row r="495" ht="15.75" customHeight="1" x14ac:dyDescent="0.75"/>
    <row r="496" ht="15.75" customHeight="1" x14ac:dyDescent="0.75"/>
    <row r="497" ht="15.75" customHeight="1" x14ac:dyDescent="0.75"/>
    <row r="498" ht="15.75" customHeight="1" x14ac:dyDescent="0.75"/>
    <row r="499" ht="15.75" customHeight="1" x14ac:dyDescent="0.75"/>
    <row r="500" ht="15.75" customHeight="1" x14ac:dyDescent="0.75"/>
    <row r="501" ht="15.75" customHeight="1" x14ac:dyDescent="0.75"/>
    <row r="502" ht="15.75" customHeight="1" x14ac:dyDescent="0.75"/>
    <row r="503" ht="15.75" customHeight="1" x14ac:dyDescent="0.75"/>
    <row r="504" ht="15.75" customHeight="1" x14ac:dyDescent="0.75"/>
    <row r="505" ht="15.75" customHeight="1" x14ac:dyDescent="0.75"/>
    <row r="506" ht="15.75" customHeight="1" x14ac:dyDescent="0.75"/>
    <row r="507" ht="15.75" customHeight="1" x14ac:dyDescent="0.75"/>
    <row r="508" ht="15.75" customHeight="1" x14ac:dyDescent="0.75"/>
    <row r="509" ht="15.75" customHeight="1" x14ac:dyDescent="0.75"/>
    <row r="510" ht="15.75" customHeight="1" x14ac:dyDescent="0.75"/>
    <row r="511" ht="15.75" customHeight="1" x14ac:dyDescent="0.75"/>
    <row r="512" ht="15.75" customHeight="1" x14ac:dyDescent="0.75"/>
    <row r="513" ht="15.75" customHeight="1" x14ac:dyDescent="0.75"/>
    <row r="514" ht="15.75" customHeight="1" x14ac:dyDescent="0.75"/>
    <row r="515" ht="15.75" customHeight="1" x14ac:dyDescent="0.75"/>
    <row r="516" ht="15.75" customHeight="1" x14ac:dyDescent="0.75"/>
    <row r="517" ht="15.75" customHeight="1" x14ac:dyDescent="0.75"/>
    <row r="518" ht="15.75" customHeight="1" x14ac:dyDescent="0.75"/>
    <row r="519" ht="15.75" customHeight="1" x14ac:dyDescent="0.75"/>
    <row r="520" ht="15.75" customHeight="1" x14ac:dyDescent="0.75"/>
    <row r="521" ht="15.75" customHeight="1" x14ac:dyDescent="0.75"/>
    <row r="522" ht="15.75" customHeight="1" x14ac:dyDescent="0.75"/>
    <row r="523" ht="15.75" customHeight="1" x14ac:dyDescent="0.75"/>
    <row r="524" ht="15.75" customHeight="1" x14ac:dyDescent="0.75"/>
    <row r="525" ht="15.75" customHeight="1" x14ac:dyDescent="0.75"/>
    <row r="526" ht="15.75" customHeight="1" x14ac:dyDescent="0.75"/>
    <row r="527" ht="15.75" customHeight="1" x14ac:dyDescent="0.75"/>
    <row r="528" ht="15.75" customHeight="1" x14ac:dyDescent="0.75"/>
    <row r="529" ht="15.75" customHeight="1" x14ac:dyDescent="0.75"/>
    <row r="530" ht="15.75" customHeight="1" x14ac:dyDescent="0.75"/>
    <row r="531" ht="15.75" customHeight="1" x14ac:dyDescent="0.75"/>
    <row r="532" ht="15.75" customHeight="1" x14ac:dyDescent="0.75"/>
    <row r="533" ht="15.75" customHeight="1" x14ac:dyDescent="0.75"/>
    <row r="534" ht="15.75" customHeight="1" x14ac:dyDescent="0.75"/>
    <row r="535" ht="15.75" customHeight="1" x14ac:dyDescent="0.75"/>
    <row r="536" ht="15.75" customHeight="1" x14ac:dyDescent="0.75"/>
    <row r="537" ht="15.75" customHeight="1" x14ac:dyDescent="0.75"/>
    <row r="538" ht="15.75" customHeight="1" x14ac:dyDescent="0.75"/>
    <row r="539" ht="15.75" customHeight="1" x14ac:dyDescent="0.75"/>
    <row r="540" ht="15.75" customHeight="1" x14ac:dyDescent="0.75"/>
    <row r="541" ht="15.75" customHeight="1" x14ac:dyDescent="0.75"/>
    <row r="542" ht="15.75" customHeight="1" x14ac:dyDescent="0.75"/>
    <row r="543" ht="15.75" customHeight="1" x14ac:dyDescent="0.75"/>
    <row r="544" ht="15.75" customHeight="1" x14ac:dyDescent="0.75"/>
    <row r="545" ht="15.75" customHeight="1" x14ac:dyDescent="0.75"/>
    <row r="546" ht="15.75" customHeight="1" x14ac:dyDescent="0.75"/>
    <row r="547" ht="15.75" customHeight="1" x14ac:dyDescent="0.75"/>
    <row r="548" ht="15.75" customHeight="1" x14ac:dyDescent="0.75"/>
    <row r="549" ht="15.75" customHeight="1" x14ac:dyDescent="0.75"/>
    <row r="550" ht="15.75" customHeight="1" x14ac:dyDescent="0.75"/>
    <row r="551" ht="15.75" customHeight="1" x14ac:dyDescent="0.75"/>
    <row r="552" ht="15.75" customHeight="1" x14ac:dyDescent="0.75"/>
    <row r="553" ht="15.75" customHeight="1" x14ac:dyDescent="0.75"/>
    <row r="554" ht="15.75" customHeight="1" x14ac:dyDescent="0.75"/>
    <row r="555" ht="15.75" customHeight="1" x14ac:dyDescent="0.75"/>
    <row r="556" ht="15.75" customHeight="1" x14ac:dyDescent="0.75"/>
    <row r="557" ht="15.75" customHeight="1" x14ac:dyDescent="0.75"/>
    <row r="558" ht="15.75" customHeight="1" x14ac:dyDescent="0.75"/>
    <row r="559" ht="15.75" customHeight="1" x14ac:dyDescent="0.75"/>
    <row r="560" ht="15.75" customHeight="1" x14ac:dyDescent="0.75"/>
    <row r="561" ht="15.75" customHeight="1" x14ac:dyDescent="0.75"/>
    <row r="562" ht="15.75" customHeight="1" x14ac:dyDescent="0.75"/>
    <row r="563" ht="15.75" customHeight="1" x14ac:dyDescent="0.75"/>
    <row r="564" ht="15.75" customHeight="1" x14ac:dyDescent="0.75"/>
    <row r="565" ht="15.75" customHeight="1" x14ac:dyDescent="0.75"/>
    <row r="566" ht="15.75" customHeight="1" x14ac:dyDescent="0.75"/>
    <row r="567" ht="15.75" customHeight="1" x14ac:dyDescent="0.75"/>
    <row r="568" ht="15.75" customHeight="1" x14ac:dyDescent="0.75"/>
    <row r="569" ht="15.75" customHeight="1" x14ac:dyDescent="0.75"/>
    <row r="570" ht="15.75" customHeight="1" x14ac:dyDescent="0.75"/>
    <row r="571" ht="15.75" customHeight="1" x14ac:dyDescent="0.75"/>
    <row r="572" ht="15.75" customHeight="1" x14ac:dyDescent="0.75"/>
    <row r="573" ht="15.75" customHeight="1" x14ac:dyDescent="0.75"/>
    <row r="574" ht="15.75" customHeight="1" x14ac:dyDescent="0.75"/>
    <row r="575" ht="15.75" customHeight="1" x14ac:dyDescent="0.75"/>
    <row r="576" ht="15.75" customHeight="1" x14ac:dyDescent="0.75"/>
    <row r="577" ht="15.75" customHeight="1" x14ac:dyDescent="0.75"/>
    <row r="578" ht="15.75" customHeight="1" x14ac:dyDescent="0.75"/>
    <row r="579" ht="15.75" customHeight="1" x14ac:dyDescent="0.75"/>
    <row r="580" ht="15.75" customHeight="1" x14ac:dyDescent="0.75"/>
    <row r="581" ht="15.75" customHeight="1" x14ac:dyDescent="0.75"/>
    <row r="582" ht="15.75" customHeight="1" x14ac:dyDescent="0.75"/>
    <row r="583" ht="15.75" customHeight="1" x14ac:dyDescent="0.75"/>
    <row r="584" ht="15.75" customHeight="1" x14ac:dyDescent="0.75"/>
    <row r="585" ht="15.75" customHeight="1" x14ac:dyDescent="0.75"/>
    <row r="586" ht="15.75" customHeight="1" x14ac:dyDescent="0.75"/>
    <row r="587" ht="15.75" customHeight="1" x14ac:dyDescent="0.75"/>
    <row r="588" ht="15.75" customHeight="1" x14ac:dyDescent="0.75"/>
    <row r="589" ht="15.75" customHeight="1" x14ac:dyDescent="0.75"/>
    <row r="590" ht="15.75" customHeight="1" x14ac:dyDescent="0.75"/>
    <row r="591" ht="15.75" customHeight="1" x14ac:dyDescent="0.75"/>
    <row r="592" ht="15.75" customHeight="1" x14ac:dyDescent="0.75"/>
    <row r="593" ht="15.75" customHeight="1" x14ac:dyDescent="0.75"/>
    <row r="594" ht="15.75" customHeight="1" x14ac:dyDescent="0.75"/>
    <row r="595" ht="15.75" customHeight="1" x14ac:dyDescent="0.75"/>
    <row r="596" ht="15.75" customHeight="1" x14ac:dyDescent="0.75"/>
    <row r="597" ht="15.75" customHeight="1" x14ac:dyDescent="0.75"/>
    <row r="598" ht="15.75" customHeight="1" x14ac:dyDescent="0.75"/>
    <row r="599" ht="15.75" customHeight="1" x14ac:dyDescent="0.75"/>
    <row r="600" ht="15.75" customHeight="1" x14ac:dyDescent="0.75"/>
    <row r="601" ht="15.75" customHeight="1" x14ac:dyDescent="0.75"/>
    <row r="602" ht="15.75" customHeight="1" x14ac:dyDescent="0.75"/>
    <row r="603" ht="15.75" customHeight="1" x14ac:dyDescent="0.75"/>
    <row r="604" ht="15.75" customHeight="1" x14ac:dyDescent="0.75"/>
    <row r="605" ht="15.75" customHeight="1" x14ac:dyDescent="0.75"/>
    <row r="606" ht="15.75" customHeight="1" x14ac:dyDescent="0.75"/>
    <row r="607" ht="15.75" customHeight="1" x14ac:dyDescent="0.75"/>
    <row r="608" ht="15.75" customHeight="1" x14ac:dyDescent="0.75"/>
    <row r="609" ht="15.75" customHeight="1" x14ac:dyDescent="0.75"/>
    <row r="610" ht="15.75" customHeight="1" x14ac:dyDescent="0.75"/>
    <row r="611" ht="15.75" customHeight="1" x14ac:dyDescent="0.75"/>
    <row r="612" ht="15.75" customHeight="1" x14ac:dyDescent="0.75"/>
    <row r="613" ht="15.75" customHeight="1" x14ac:dyDescent="0.75"/>
    <row r="614" ht="15.75" customHeight="1" x14ac:dyDescent="0.75"/>
    <row r="615" ht="15.75" customHeight="1" x14ac:dyDescent="0.75"/>
    <row r="616" ht="15.75" customHeight="1" x14ac:dyDescent="0.75"/>
    <row r="617" ht="15.75" customHeight="1" x14ac:dyDescent="0.75"/>
    <row r="618" ht="15.75" customHeight="1" x14ac:dyDescent="0.75"/>
    <row r="619" ht="15.75" customHeight="1" x14ac:dyDescent="0.75"/>
    <row r="620" ht="15.75" customHeight="1" x14ac:dyDescent="0.75"/>
    <row r="621" ht="15.75" customHeight="1" x14ac:dyDescent="0.75"/>
    <row r="622" ht="15.75" customHeight="1" x14ac:dyDescent="0.75"/>
    <row r="623" ht="15.75" customHeight="1" x14ac:dyDescent="0.75"/>
    <row r="624" ht="15.75" customHeight="1" x14ac:dyDescent="0.75"/>
    <row r="625" ht="15.75" customHeight="1" x14ac:dyDescent="0.75"/>
    <row r="626" ht="15.75" customHeight="1" x14ac:dyDescent="0.75"/>
    <row r="627" ht="15.75" customHeight="1" x14ac:dyDescent="0.75"/>
    <row r="628" ht="15.75" customHeight="1" x14ac:dyDescent="0.75"/>
    <row r="629" ht="15.75" customHeight="1" x14ac:dyDescent="0.75"/>
    <row r="630" ht="15.75" customHeight="1" x14ac:dyDescent="0.75"/>
    <row r="631" ht="15.75" customHeight="1" x14ac:dyDescent="0.75"/>
    <row r="632" ht="15.75" customHeight="1" x14ac:dyDescent="0.75"/>
    <row r="633" ht="15.75" customHeight="1" x14ac:dyDescent="0.75"/>
    <row r="634" ht="15.75" customHeight="1" x14ac:dyDescent="0.75"/>
    <row r="635" ht="15.75" customHeight="1" x14ac:dyDescent="0.75"/>
    <row r="636" ht="15.75" customHeight="1" x14ac:dyDescent="0.75"/>
    <row r="637" ht="15.75" customHeight="1" x14ac:dyDescent="0.75"/>
    <row r="638" ht="15.75" customHeight="1" x14ac:dyDescent="0.75"/>
    <row r="639" ht="15.75" customHeight="1" x14ac:dyDescent="0.75"/>
    <row r="640" ht="15.75" customHeight="1" x14ac:dyDescent="0.75"/>
    <row r="641" ht="15.75" customHeight="1" x14ac:dyDescent="0.75"/>
    <row r="642" ht="15.75" customHeight="1" x14ac:dyDescent="0.75"/>
    <row r="643" ht="15.75" customHeight="1" x14ac:dyDescent="0.75"/>
    <row r="644" ht="15.75" customHeight="1" x14ac:dyDescent="0.75"/>
    <row r="645" ht="15.75" customHeight="1" x14ac:dyDescent="0.75"/>
    <row r="646" ht="15.75" customHeight="1" x14ac:dyDescent="0.75"/>
    <row r="647" ht="15.75" customHeight="1" x14ac:dyDescent="0.75"/>
    <row r="648" ht="15.75" customHeight="1" x14ac:dyDescent="0.75"/>
    <row r="649" ht="15.75" customHeight="1" x14ac:dyDescent="0.75"/>
    <row r="650" ht="15.75" customHeight="1" x14ac:dyDescent="0.75"/>
    <row r="651" ht="15.75" customHeight="1" x14ac:dyDescent="0.75"/>
    <row r="652" ht="15.75" customHeight="1" x14ac:dyDescent="0.75"/>
    <row r="653" ht="15.75" customHeight="1" x14ac:dyDescent="0.75"/>
    <row r="654" ht="15.75" customHeight="1" x14ac:dyDescent="0.75"/>
    <row r="655" ht="15.75" customHeight="1" x14ac:dyDescent="0.75"/>
    <row r="656" ht="15.75" customHeight="1" x14ac:dyDescent="0.75"/>
    <row r="657" ht="15.75" customHeight="1" x14ac:dyDescent="0.75"/>
    <row r="658" ht="15.75" customHeight="1" x14ac:dyDescent="0.75"/>
    <row r="659" ht="15.75" customHeight="1" x14ac:dyDescent="0.75"/>
    <row r="660" ht="15.75" customHeight="1" x14ac:dyDescent="0.75"/>
    <row r="661" ht="15.75" customHeight="1" x14ac:dyDescent="0.75"/>
    <row r="662" ht="15.75" customHeight="1" x14ac:dyDescent="0.75"/>
    <row r="663" ht="15.75" customHeight="1" x14ac:dyDescent="0.75"/>
    <row r="664" ht="15.75" customHeight="1" x14ac:dyDescent="0.75"/>
    <row r="665" ht="15.75" customHeight="1" x14ac:dyDescent="0.75"/>
    <row r="666" ht="15.75" customHeight="1" x14ac:dyDescent="0.75"/>
    <row r="667" ht="15.75" customHeight="1" x14ac:dyDescent="0.75"/>
    <row r="668" ht="15.75" customHeight="1" x14ac:dyDescent="0.75"/>
    <row r="669" ht="15.75" customHeight="1" x14ac:dyDescent="0.75"/>
    <row r="670" ht="15.75" customHeight="1" x14ac:dyDescent="0.75"/>
    <row r="671" ht="15.75" customHeight="1" x14ac:dyDescent="0.75"/>
    <row r="672" ht="15.75" customHeight="1" x14ac:dyDescent="0.75"/>
    <row r="673" ht="15.75" customHeight="1" x14ac:dyDescent="0.75"/>
    <row r="674" ht="15.75" customHeight="1" x14ac:dyDescent="0.75"/>
    <row r="675" ht="15.75" customHeight="1" x14ac:dyDescent="0.75"/>
    <row r="676" ht="15.75" customHeight="1" x14ac:dyDescent="0.75"/>
    <row r="677" ht="15.75" customHeight="1" x14ac:dyDescent="0.75"/>
    <row r="678" ht="15.75" customHeight="1" x14ac:dyDescent="0.75"/>
    <row r="679" ht="15.75" customHeight="1" x14ac:dyDescent="0.75"/>
    <row r="680" ht="15.75" customHeight="1" x14ac:dyDescent="0.75"/>
    <row r="681" ht="15.75" customHeight="1" x14ac:dyDescent="0.75"/>
    <row r="682" ht="15.75" customHeight="1" x14ac:dyDescent="0.75"/>
    <row r="683" ht="15.75" customHeight="1" x14ac:dyDescent="0.75"/>
    <row r="684" ht="15.75" customHeight="1" x14ac:dyDescent="0.75"/>
    <row r="685" ht="15.75" customHeight="1" x14ac:dyDescent="0.75"/>
    <row r="686" ht="15.75" customHeight="1" x14ac:dyDescent="0.75"/>
    <row r="687" ht="15.75" customHeight="1" x14ac:dyDescent="0.75"/>
    <row r="688" ht="15.75" customHeight="1" x14ac:dyDescent="0.75"/>
    <row r="689" ht="15.75" customHeight="1" x14ac:dyDescent="0.75"/>
    <row r="690" ht="15.75" customHeight="1" x14ac:dyDescent="0.75"/>
    <row r="691" ht="15.75" customHeight="1" x14ac:dyDescent="0.75"/>
    <row r="692" ht="15.75" customHeight="1" x14ac:dyDescent="0.75"/>
    <row r="693" ht="15.75" customHeight="1" x14ac:dyDescent="0.75"/>
    <row r="694" ht="15.75" customHeight="1" x14ac:dyDescent="0.75"/>
    <row r="695" ht="15.75" customHeight="1" x14ac:dyDescent="0.75"/>
    <row r="696" ht="15.75" customHeight="1" x14ac:dyDescent="0.75"/>
    <row r="697" ht="15.75" customHeight="1" x14ac:dyDescent="0.75"/>
    <row r="698" ht="15.75" customHeight="1" x14ac:dyDescent="0.75"/>
    <row r="699" ht="15.75" customHeight="1" x14ac:dyDescent="0.75"/>
    <row r="700" ht="15.75" customHeight="1" x14ac:dyDescent="0.75"/>
    <row r="701" ht="15.75" customHeight="1" x14ac:dyDescent="0.75"/>
    <row r="702" ht="15.75" customHeight="1" x14ac:dyDescent="0.75"/>
    <row r="703" ht="15.75" customHeight="1" x14ac:dyDescent="0.75"/>
    <row r="704" ht="15.75" customHeight="1" x14ac:dyDescent="0.75"/>
    <row r="705" ht="15.75" customHeight="1" x14ac:dyDescent="0.75"/>
    <row r="706" ht="15.75" customHeight="1" x14ac:dyDescent="0.75"/>
    <row r="707" ht="15.75" customHeight="1" x14ac:dyDescent="0.75"/>
    <row r="708" ht="15.75" customHeight="1" x14ac:dyDescent="0.75"/>
    <row r="709" ht="15.75" customHeight="1" x14ac:dyDescent="0.75"/>
    <row r="710" ht="15.75" customHeight="1" x14ac:dyDescent="0.75"/>
    <row r="711" ht="15.75" customHeight="1" x14ac:dyDescent="0.75"/>
    <row r="712" ht="15.75" customHeight="1" x14ac:dyDescent="0.75"/>
    <row r="713" ht="15.75" customHeight="1" x14ac:dyDescent="0.75"/>
    <row r="714" ht="15.75" customHeight="1" x14ac:dyDescent="0.75"/>
    <row r="715" ht="15.75" customHeight="1" x14ac:dyDescent="0.75"/>
    <row r="716" ht="15.75" customHeight="1" x14ac:dyDescent="0.75"/>
    <row r="717" ht="15.75" customHeight="1" x14ac:dyDescent="0.75"/>
    <row r="718" ht="15.75" customHeight="1" x14ac:dyDescent="0.75"/>
    <row r="719" ht="15.75" customHeight="1" x14ac:dyDescent="0.75"/>
    <row r="720" ht="15.75" customHeight="1" x14ac:dyDescent="0.75"/>
    <row r="721" ht="15.75" customHeight="1" x14ac:dyDescent="0.75"/>
    <row r="722" ht="15.75" customHeight="1" x14ac:dyDescent="0.75"/>
    <row r="723" ht="15.75" customHeight="1" x14ac:dyDescent="0.75"/>
    <row r="724" ht="15.75" customHeight="1" x14ac:dyDescent="0.75"/>
    <row r="725" ht="15.75" customHeight="1" x14ac:dyDescent="0.75"/>
    <row r="726" ht="15.75" customHeight="1" x14ac:dyDescent="0.75"/>
    <row r="727" ht="15.75" customHeight="1" x14ac:dyDescent="0.75"/>
    <row r="728" ht="15.75" customHeight="1" x14ac:dyDescent="0.75"/>
    <row r="729" ht="15.75" customHeight="1" x14ac:dyDescent="0.75"/>
    <row r="730" ht="15.75" customHeight="1" x14ac:dyDescent="0.75"/>
    <row r="731" ht="15.75" customHeight="1" x14ac:dyDescent="0.75"/>
    <row r="732" ht="15.75" customHeight="1" x14ac:dyDescent="0.75"/>
    <row r="733" ht="15.75" customHeight="1" x14ac:dyDescent="0.75"/>
    <row r="734" ht="15.75" customHeight="1" x14ac:dyDescent="0.75"/>
    <row r="735" ht="15.75" customHeight="1" x14ac:dyDescent="0.75"/>
    <row r="736" ht="15.75" customHeight="1" x14ac:dyDescent="0.75"/>
    <row r="737" ht="15.75" customHeight="1" x14ac:dyDescent="0.75"/>
    <row r="738" ht="15.75" customHeight="1" x14ac:dyDescent="0.75"/>
    <row r="739" ht="15.75" customHeight="1" x14ac:dyDescent="0.75"/>
    <row r="740" ht="15.75" customHeight="1" x14ac:dyDescent="0.75"/>
    <row r="741" ht="15.75" customHeight="1" x14ac:dyDescent="0.75"/>
    <row r="742" ht="15.75" customHeight="1" x14ac:dyDescent="0.75"/>
    <row r="743" ht="15.75" customHeight="1" x14ac:dyDescent="0.75"/>
    <row r="744" ht="15.75" customHeight="1" x14ac:dyDescent="0.75"/>
    <row r="745" ht="15.75" customHeight="1" x14ac:dyDescent="0.75"/>
    <row r="746" ht="15.75" customHeight="1" x14ac:dyDescent="0.75"/>
    <row r="747" ht="15.75" customHeight="1" x14ac:dyDescent="0.75"/>
    <row r="748" ht="15.75" customHeight="1" x14ac:dyDescent="0.75"/>
    <row r="749" ht="15.75" customHeight="1" x14ac:dyDescent="0.75"/>
    <row r="750" ht="15.75" customHeight="1" x14ac:dyDescent="0.75"/>
    <row r="751" ht="15.75" customHeight="1" x14ac:dyDescent="0.75"/>
    <row r="752" ht="15.75" customHeight="1" x14ac:dyDescent="0.75"/>
    <row r="753" ht="15.75" customHeight="1" x14ac:dyDescent="0.75"/>
    <row r="754" ht="15.75" customHeight="1" x14ac:dyDescent="0.75"/>
    <row r="755" ht="15.75" customHeight="1" x14ac:dyDescent="0.75"/>
    <row r="756" ht="15.75" customHeight="1" x14ac:dyDescent="0.75"/>
    <row r="757" ht="15.75" customHeight="1" x14ac:dyDescent="0.75"/>
    <row r="758" ht="15.75" customHeight="1" x14ac:dyDescent="0.75"/>
    <row r="759" ht="15.75" customHeight="1" x14ac:dyDescent="0.75"/>
    <row r="760" ht="15.75" customHeight="1" x14ac:dyDescent="0.75"/>
    <row r="761" ht="15.75" customHeight="1" x14ac:dyDescent="0.75"/>
    <row r="762" ht="15.75" customHeight="1" x14ac:dyDescent="0.75"/>
    <row r="763" ht="15.75" customHeight="1" x14ac:dyDescent="0.75"/>
    <row r="764" ht="15.75" customHeight="1" x14ac:dyDescent="0.75"/>
    <row r="765" ht="15.75" customHeight="1" x14ac:dyDescent="0.75"/>
    <row r="766" ht="15.75" customHeight="1" x14ac:dyDescent="0.75"/>
    <row r="767" ht="15.75" customHeight="1" x14ac:dyDescent="0.75"/>
    <row r="768" ht="15.75" customHeight="1" x14ac:dyDescent="0.75"/>
    <row r="769" ht="15.75" customHeight="1" x14ac:dyDescent="0.75"/>
    <row r="770" ht="15.75" customHeight="1" x14ac:dyDescent="0.75"/>
    <row r="771" ht="15.75" customHeight="1" x14ac:dyDescent="0.75"/>
    <row r="772" ht="15.75" customHeight="1" x14ac:dyDescent="0.75"/>
    <row r="773" ht="15.75" customHeight="1" x14ac:dyDescent="0.75"/>
    <row r="774" ht="15.75" customHeight="1" x14ac:dyDescent="0.75"/>
    <row r="775" ht="15.75" customHeight="1" x14ac:dyDescent="0.75"/>
    <row r="776" ht="15.75" customHeight="1" x14ac:dyDescent="0.75"/>
    <row r="777" ht="15.75" customHeight="1" x14ac:dyDescent="0.75"/>
    <row r="778" ht="15.75" customHeight="1" x14ac:dyDescent="0.75"/>
    <row r="779" ht="15.75" customHeight="1" x14ac:dyDescent="0.75"/>
    <row r="780" ht="15.75" customHeight="1" x14ac:dyDescent="0.75"/>
    <row r="781" ht="15.75" customHeight="1" x14ac:dyDescent="0.75"/>
    <row r="782" ht="15.75" customHeight="1" x14ac:dyDescent="0.75"/>
    <row r="783" ht="15.75" customHeight="1" x14ac:dyDescent="0.75"/>
    <row r="784" ht="15.75" customHeight="1" x14ac:dyDescent="0.75"/>
    <row r="785" ht="15.75" customHeight="1" x14ac:dyDescent="0.75"/>
    <row r="786" ht="15.75" customHeight="1" x14ac:dyDescent="0.75"/>
    <row r="787" ht="15.75" customHeight="1" x14ac:dyDescent="0.75"/>
    <row r="788" ht="15.75" customHeight="1" x14ac:dyDescent="0.75"/>
    <row r="789" ht="15.75" customHeight="1" x14ac:dyDescent="0.75"/>
    <row r="790" ht="15.75" customHeight="1" x14ac:dyDescent="0.75"/>
    <row r="791" ht="15.75" customHeight="1" x14ac:dyDescent="0.75"/>
    <row r="792" ht="15.75" customHeight="1" x14ac:dyDescent="0.75"/>
    <row r="793" ht="15.75" customHeight="1" x14ac:dyDescent="0.75"/>
    <row r="794" ht="15.75" customHeight="1" x14ac:dyDescent="0.75"/>
    <row r="795" ht="15.75" customHeight="1" x14ac:dyDescent="0.75"/>
    <row r="796" ht="15.75" customHeight="1" x14ac:dyDescent="0.75"/>
    <row r="797" ht="15.75" customHeight="1" x14ac:dyDescent="0.75"/>
    <row r="798" ht="15.75" customHeight="1" x14ac:dyDescent="0.75"/>
    <row r="799" ht="15.75" customHeight="1" x14ac:dyDescent="0.75"/>
    <row r="800" ht="15.75" customHeight="1" x14ac:dyDescent="0.75"/>
    <row r="801" ht="15.75" customHeight="1" x14ac:dyDescent="0.75"/>
    <row r="802" ht="15.75" customHeight="1" x14ac:dyDescent="0.75"/>
    <row r="803" ht="15.75" customHeight="1" x14ac:dyDescent="0.75"/>
    <row r="804" ht="15.75" customHeight="1" x14ac:dyDescent="0.75"/>
    <row r="805" ht="15.75" customHeight="1" x14ac:dyDescent="0.75"/>
    <row r="806" ht="15.75" customHeight="1" x14ac:dyDescent="0.75"/>
    <row r="807" ht="15.75" customHeight="1" x14ac:dyDescent="0.75"/>
    <row r="808" ht="15.75" customHeight="1" x14ac:dyDescent="0.75"/>
    <row r="809" ht="15.75" customHeight="1" x14ac:dyDescent="0.75"/>
    <row r="810" ht="15.75" customHeight="1" x14ac:dyDescent="0.75"/>
    <row r="811" ht="15.75" customHeight="1" x14ac:dyDescent="0.75"/>
    <row r="812" ht="15.75" customHeight="1" x14ac:dyDescent="0.75"/>
    <row r="813" ht="15.75" customHeight="1" x14ac:dyDescent="0.75"/>
    <row r="814" ht="15.75" customHeight="1" x14ac:dyDescent="0.75"/>
    <row r="815" ht="15.75" customHeight="1" x14ac:dyDescent="0.75"/>
    <row r="816" ht="15.75" customHeight="1" x14ac:dyDescent="0.75"/>
    <row r="817" ht="15.75" customHeight="1" x14ac:dyDescent="0.75"/>
    <row r="818" ht="15.75" customHeight="1" x14ac:dyDescent="0.75"/>
    <row r="819" ht="15.75" customHeight="1" x14ac:dyDescent="0.75"/>
    <row r="820" ht="15.75" customHeight="1" x14ac:dyDescent="0.75"/>
    <row r="821" ht="15.75" customHeight="1" x14ac:dyDescent="0.75"/>
    <row r="822" ht="15.75" customHeight="1" x14ac:dyDescent="0.75"/>
    <row r="823" ht="15.75" customHeight="1" x14ac:dyDescent="0.75"/>
    <row r="824" ht="15.75" customHeight="1" x14ac:dyDescent="0.75"/>
    <row r="825" ht="15.75" customHeight="1" x14ac:dyDescent="0.75"/>
    <row r="826" ht="15.75" customHeight="1" x14ac:dyDescent="0.75"/>
    <row r="827" ht="15.75" customHeight="1" x14ac:dyDescent="0.75"/>
    <row r="828" ht="15.75" customHeight="1" x14ac:dyDescent="0.75"/>
    <row r="829" ht="15.75" customHeight="1" x14ac:dyDescent="0.75"/>
    <row r="830" ht="15.75" customHeight="1" x14ac:dyDescent="0.75"/>
    <row r="831" ht="15.75" customHeight="1" x14ac:dyDescent="0.75"/>
    <row r="832" ht="15.75" customHeight="1" x14ac:dyDescent="0.75"/>
    <row r="833" ht="15.75" customHeight="1" x14ac:dyDescent="0.75"/>
    <row r="834" ht="15.75" customHeight="1" x14ac:dyDescent="0.75"/>
    <row r="835" ht="15.75" customHeight="1" x14ac:dyDescent="0.75"/>
    <row r="836" ht="15.75" customHeight="1" x14ac:dyDescent="0.75"/>
    <row r="837" ht="15.75" customHeight="1" x14ac:dyDescent="0.75"/>
    <row r="838" ht="15.75" customHeight="1" x14ac:dyDescent="0.75"/>
    <row r="839" ht="15.75" customHeight="1" x14ac:dyDescent="0.75"/>
    <row r="840" ht="15.75" customHeight="1" x14ac:dyDescent="0.75"/>
    <row r="841" ht="15.75" customHeight="1" x14ac:dyDescent="0.75"/>
    <row r="842" ht="15.75" customHeight="1" x14ac:dyDescent="0.75"/>
    <row r="843" ht="15.75" customHeight="1" x14ac:dyDescent="0.75"/>
    <row r="844" ht="15.75" customHeight="1" x14ac:dyDescent="0.75"/>
    <row r="845" ht="15.75" customHeight="1" x14ac:dyDescent="0.75"/>
    <row r="846" ht="15.75" customHeight="1" x14ac:dyDescent="0.75"/>
    <row r="847" ht="15.75" customHeight="1" x14ac:dyDescent="0.75"/>
    <row r="848" ht="15.75" customHeight="1" x14ac:dyDescent="0.75"/>
    <row r="849" ht="15.75" customHeight="1" x14ac:dyDescent="0.75"/>
    <row r="850" ht="15.75" customHeight="1" x14ac:dyDescent="0.75"/>
    <row r="851" ht="15.75" customHeight="1" x14ac:dyDescent="0.75"/>
    <row r="852" ht="15.75" customHeight="1" x14ac:dyDescent="0.75"/>
    <row r="853" ht="15.75" customHeight="1" x14ac:dyDescent="0.75"/>
    <row r="854" ht="15.75" customHeight="1" x14ac:dyDescent="0.75"/>
    <row r="855" ht="15.75" customHeight="1" x14ac:dyDescent="0.75"/>
    <row r="856" ht="15.75" customHeight="1" x14ac:dyDescent="0.75"/>
    <row r="857" ht="15.75" customHeight="1" x14ac:dyDescent="0.75"/>
    <row r="858" ht="15.75" customHeight="1" x14ac:dyDescent="0.75"/>
    <row r="859" ht="15.75" customHeight="1" x14ac:dyDescent="0.75"/>
    <row r="860" ht="15.75" customHeight="1" x14ac:dyDescent="0.75"/>
    <row r="861" ht="15.75" customHeight="1" x14ac:dyDescent="0.75"/>
    <row r="862" ht="15.75" customHeight="1" x14ac:dyDescent="0.75"/>
    <row r="863" ht="15.75" customHeight="1" x14ac:dyDescent="0.75"/>
    <row r="864" ht="15.75" customHeight="1" x14ac:dyDescent="0.75"/>
    <row r="865" ht="15.75" customHeight="1" x14ac:dyDescent="0.75"/>
    <row r="866" ht="15.75" customHeight="1" x14ac:dyDescent="0.75"/>
    <row r="867" ht="15.75" customHeight="1" x14ac:dyDescent="0.75"/>
    <row r="868" ht="15.75" customHeight="1" x14ac:dyDescent="0.75"/>
    <row r="869" ht="15.75" customHeight="1" x14ac:dyDescent="0.75"/>
    <row r="870" ht="15.75" customHeight="1" x14ac:dyDescent="0.75"/>
    <row r="871" ht="15.75" customHeight="1" x14ac:dyDescent="0.75"/>
    <row r="872" ht="15.75" customHeight="1" x14ac:dyDescent="0.75"/>
    <row r="873" ht="15.75" customHeight="1" x14ac:dyDescent="0.75"/>
    <row r="874" ht="15.75" customHeight="1" x14ac:dyDescent="0.75"/>
    <row r="875" ht="15.75" customHeight="1" x14ac:dyDescent="0.75"/>
    <row r="876" ht="15.75" customHeight="1" x14ac:dyDescent="0.75"/>
    <row r="877" ht="15.75" customHeight="1" x14ac:dyDescent="0.75"/>
    <row r="878" ht="15.75" customHeight="1" x14ac:dyDescent="0.75"/>
    <row r="879" ht="15.75" customHeight="1" x14ac:dyDescent="0.75"/>
    <row r="880" ht="15.75" customHeight="1" x14ac:dyDescent="0.75"/>
    <row r="881" ht="15.75" customHeight="1" x14ac:dyDescent="0.75"/>
    <row r="882" ht="15.75" customHeight="1" x14ac:dyDescent="0.75"/>
    <row r="883" ht="15.75" customHeight="1" x14ac:dyDescent="0.75"/>
    <row r="884" ht="15.75" customHeight="1" x14ac:dyDescent="0.75"/>
    <row r="885" ht="15.75" customHeight="1" x14ac:dyDescent="0.75"/>
    <row r="886" ht="15.75" customHeight="1" x14ac:dyDescent="0.75"/>
    <row r="887" ht="15.75" customHeight="1" x14ac:dyDescent="0.75"/>
    <row r="888" ht="15.75" customHeight="1" x14ac:dyDescent="0.75"/>
    <row r="889" ht="15.75" customHeight="1" x14ac:dyDescent="0.75"/>
    <row r="890" ht="15.75" customHeight="1" x14ac:dyDescent="0.75"/>
    <row r="891" ht="15.75" customHeight="1" x14ac:dyDescent="0.75"/>
    <row r="892" ht="15.75" customHeight="1" x14ac:dyDescent="0.75"/>
    <row r="893" ht="15.75" customHeight="1" x14ac:dyDescent="0.75"/>
    <row r="894" ht="15.75" customHeight="1" x14ac:dyDescent="0.75"/>
    <row r="895" ht="15.75" customHeight="1" x14ac:dyDescent="0.75"/>
    <row r="896" ht="15.75" customHeight="1" x14ac:dyDescent="0.75"/>
    <row r="897" ht="15.75" customHeight="1" x14ac:dyDescent="0.75"/>
    <row r="898" ht="15.75" customHeight="1" x14ac:dyDescent="0.75"/>
    <row r="899" ht="15.75" customHeight="1" x14ac:dyDescent="0.75"/>
    <row r="900" ht="15.75" customHeight="1" x14ac:dyDescent="0.75"/>
    <row r="901" ht="15.75" customHeight="1" x14ac:dyDescent="0.75"/>
    <row r="902" ht="15.75" customHeight="1" x14ac:dyDescent="0.75"/>
    <row r="903" ht="15.75" customHeight="1" x14ac:dyDescent="0.75"/>
    <row r="904" ht="15.75" customHeight="1" x14ac:dyDescent="0.75"/>
    <row r="905" ht="15.75" customHeight="1" x14ac:dyDescent="0.75"/>
    <row r="906" ht="15.75" customHeight="1" x14ac:dyDescent="0.75"/>
    <row r="907" ht="15.75" customHeight="1" x14ac:dyDescent="0.75"/>
    <row r="908" ht="15.75" customHeight="1" x14ac:dyDescent="0.75"/>
    <row r="909" ht="15.75" customHeight="1" x14ac:dyDescent="0.75"/>
    <row r="910" ht="15.75" customHeight="1" x14ac:dyDescent="0.75"/>
    <row r="911" ht="15.75" customHeight="1" x14ac:dyDescent="0.75"/>
    <row r="912" ht="15.75" customHeight="1" x14ac:dyDescent="0.75"/>
    <row r="913" ht="15.75" customHeight="1" x14ac:dyDescent="0.75"/>
    <row r="914" ht="15.75" customHeight="1" x14ac:dyDescent="0.75"/>
    <row r="915" ht="15.75" customHeight="1" x14ac:dyDescent="0.75"/>
    <row r="916" ht="15.75" customHeight="1" x14ac:dyDescent="0.75"/>
    <row r="917" ht="15.75" customHeight="1" x14ac:dyDescent="0.75"/>
    <row r="918" ht="15.75" customHeight="1" x14ac:dyDescent="0.75"/>
    <row r="919" ht="15.75" customHeight="1" x14ac:dyDescent="0.75"/>
    <row r="920" ht="15.75" customHeight="1" x14ac:dyDescent="0.75"/>
    <row r="921" ht="15.75" customHeight="1" x14ac:dyDescent="0.75"/>
    <row r="922" ht="15.75" customHeight="1" x14ac:dyDescent="0.75"/>
    <row r="923" ht="15.75" customHeight="1" x14ac:dyDescent="0.75"/>
    <row r="924" ht="15.75" customHeight="1" x14ac:dyDescent="0.75"/>
    <row r="925" ht="15.75" customHeight="1" x14ac:dyDescent="0.75"/>
    <row r="926" ht="15.75" customHeight="1" x14ac:dyDescent="0.75"/>
    <row r="927" ht="15.75" customHeight="1" x14ac:dyDescent="0.75"/>
    <row r="928" ht="15.75" customHeight="1" x14ac:dyDescent="0.75"/>
    <row r="929" ht="15.75" customHeight="1" x14ac:dyDescent="0.75"/>
    <row r="930" ht="15.75" customHeight="1" x14ac:dyDescent="0.75"/>
    <row r="931" ht="15.75" customHeight="1" x14ac:dyDescent="0.75"/>
    <row r="932" ht="15.75" customHeight="1" x14ac:dyDescent="0.75"/>
    <row r="933" ht="15.75" customHeight="1" x14ac:dyDescent="0.75"/>
    <row r="934" ht="15.75" customHeight="1" x14ac:dyDescent="0.75"/>
    <row r="935" ht="15.75" customHeight="1" x14ac:dyDescent="0.75"/>
    <row r="936" ht="15.75" customHeight="1" x14ac:dyDescent="0.75"/>
    <row r="937" ht="15.75" customHeight="1" x14ac:dyDescent="0.75"/>
    <row r="938" ht="15.75" customHeight="1" x14ac:dyDescent="0.75"/>
    <row r="939" ht="15.75" customHeight="1" x14ac:dyDescent="0.75"/>
    <row r="940" ht="15.75" customHeight="1" x14ac:dyDescent="0.75"/>
    <row r="941" ht="15.75" customHeight="1" x14ac:dyDescent="0.75"/>
    <row r="942" ht="15.75" customHeight="1" x14ac:dyDescent="0.75"/>
    <row r="943" ht="15.75" customHeight="1" x14ac:dyDescent="0.75"/>
    <row r="944" ht="15.75" customHeight="1" x14ac:dyDescent="0.75"/>
    <row r="945" ht="15.75" customHeight="1" x14ac:dyDescent="0.75"/>
    <row r="946" ht="15.75" customHeight="1" x14ac:dyDescent="0.75"/>
    <row r="947" ht="15.75" customHeight="1" x14ac:dyDescent="0.75"/>
    <row r="948" ht="15.75" customHeight="1" x14ac:dyDescent="0.75"/>
    <row r="949" ht="15.75" customHeight="1" x14ac:dyDescent="0.75"/>
    <row r="950" ht="15.75" customHeight="1" x14ac:dyDescent="0.75"/>
    <row r="951" ht="15.75" customHeight="1" x14ac:dyDescent="0.75"/>
    <row r="952" ht="15.75" customHeight="1" x14ac:dyDescent="0.75"/>
    <row r="953" ht="15.75" customHeight="1" x14ac:dyDescent="0.75"/>
    <row r="954" ht="15.75" customHeight="1" x14ac:dyDescent="0.75"/>
    <row r="955" ht="15.75" customHeight="1" x14ac:dyDescent="0.75"/>
    <row r="956" ht="15.75" customHeight="1" x14ac:dyDescent="0.75"/>
    <row r="957" ht="15.75" customHeight="1" x14ac:dyDescent="0.75"/>
    <row r="958" ht="15.75" customHeight="1" x14ac:dyDescent="0.75"/>
    <row r="959" ht="15.75" customHeight="1" x14ac:dyDescent="0.75"/>
    <row r="960" ht="15.75" customHeight="1" x14ac:dyDescent="0.75"/>
    <row r="961" ht="15.75" customHeight="1" x14ac:dyDescent="0.75"/>
    <row r="962" ht="15.75" customHeight="1" x14ac:dyDescent="0.75"/>
    <row r="963" ht="15.75" customHeight="1" x14ac:dyDescent="0.75"/>
    <row r="964" ht="15.75" customHeight="1" x14ac:dyDescent="0.75"/>
    <row r="965" ht="15.75" customHeight="1" x14ac:dyDescent="0.75"/>
    <row r="966" ht="15.75" customHeight="1" x14ac:dyDescent="0.75"/>
    <row r="967" ht="15.75" customHeight="1" x14ac:dyDescent="0.75"/>
    <row r="968" ht="15.75" customHeight="1" x14ac:dyDescent="0.75"/>
    <row r="969" ht="15.75" customHeight="1" x14ac:dyDescent="0.75"/>
    <row r="970" ht="15.75" customHeight="1" x14ac:dyDescent="0.75"/>
    <row r="971" ht="15.75" customHeight="1" x14ac:dyDescent="0.75"/>
    <row r="972" ht="15.75" customHeight="1" x14ac:dyDescent="0.75"/>
    <row r="973" ht="15.75" customHeight="1" x14ac:dyDescent="0.75"/>
    <row r="974" ht="15.75" customHeight="1" x14ac:dyDescent="0.75"/>
    <row r="975" ht="15.75" customHeight="1" x14ac:dyDescent="0.75"/>
    <row r="976" ht="15.75" customHeight="1" x14ac:dyDescent="0.75"/>
    <row r="977" ht="15.75" customHeight="1" x14ac:dyDescent="0.75"/>
    <row r="978" ht="15.75" customHeight="1" x14ac:dyDescent="0.75"/>
    <row r="979" ht="15.75" customHeight="1" x14ac:dyDescent="0.75"/>
    <row r="980" ht="15.75" customHeight="1" x14ac:dyDescent="0.75"/>
    <row r="981" ht="15.75" customHeight="1" x14ac:dyDescent="0.75"/>
    <row r="982" ht="15.75" customHeight="1" x14ac:dyDescent="0.75"/>
    <row r="983" ht="15.75" customHeight="1" x14ac:dyDescent="0.75"/>
    <row r="984" ht="15.75" customHeight="1" x14ac:dyDescent="0.75"/>
    <row r="985" ht="15.75" customHeight="1" x14ac:dyDescent="0.75"/>
    <row r="986" ht="15.75" customHeight="1" x14ac:dyDescent="0.75"/>
    <row r="987" ht="15.75" customHeight="1" x14ac:dyDescent="0.75"/>
    <row r="988" ht="15.75" customHeight="1" x14ac:dyDescent="0.75"/>
    <row r="989" ht="15.75" customHeight="1" x14ac:dyDescent="0.75"/>
    <row r="990" ht="15.75" customHeight="1" x14ac:dyDescent="0.75"/>
    <row r="991" ht="15.75" customHeight="1" x14ac:dyDescent="0.75"/>
    <row r="992" ht="15.75" customHeight="1" x14ac:dyDescent="0.75"/>
    <row r="993" ht="15.75" customHeight="1" x14ac:dyDescent="0.75"/>
    <row r="994" ht="15.75" customHeight="1" x14ac:dyDescent="0.75"/>
    <row r="995" ht="15.75" customHeight="1" x14ac:dyDescent="0.75"/>
    <row r="996" ht="15.75" customHeight="1" x14ac:dyDescent="0.75"/>
    <row r="997" ht="15.75" customHeight="1" x14ac:dyDescent="0.75"/>
    <row r="998" ht="15.75" customHeight="1" x14ac:dyDescent="0.75"/>
    <row r="999" ht="15.75" customHeight="1" x14ac:dyDescent="0.75"/>
    <row r="1000" ht="15.75" customHeight="1" x14ac:dyDescent="0.75"/>
    <row r="1001" ht="15.75" customHeight="1" x14ac:dyDescent="0.75"/>
    <row r="1002" ht="15.75" customHeight="1" x14ac:dyDescent="0.75"/>
    <row r="1003" ht="15.75" customHeight="1" x14ac:dyDescent="0.75"/>
    <row r="1004" ht="15.75" customHeight="1" x14ac:dyDescent="0.75"/>
    <row r="1005" ht="15.75" customHeight="1" x14ac:dyDescent="0.75"/>
    <row r="1006" ht="15.75" customHeight="1" x14ac:dyDescent="0.75"/>
    <row r="1007" ht="15.75" customHeight="1" x14ac:dyDescent="0.75"/>
    <row r="1008" ht="15.75" customHeight="1" x14ac:dyDescent="0.75"/>
    <row r="1009" ht="15.75" customHeight="1" x14ac:dyDescent="0.75"/>
    <row r="1010" ht="15.75" customHeight="1" x14ac:dyDescent="0.75"/>
    <row r="1011" ht="15.75" customHeight="1" x14ac:dyDescent="0.75"/>
  </sheetData>
  <mergeCells count="3">
    <mergeCell ref="A1:A2"/>
    <mergeCell ref="B1:C1"/>
    <mergeCell ref="D1:E1"/>
  </mergeCell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687FF-CC3E-4568-963A-CD5EA19A9F75}">
  <dimension ref="A1:J1006"/>
  <sheetViews>
    <sheetView topLeftCell="A2" zoomScale="60" zoomScaleNormal="60" workbookViewId="0">
      <selection sqref="A1:C15"/>
    </sheetView>
  </sheetViews>
  <sheetFormatPr defaultColWidth="14.40625" defaultRowHeight="15" customHeight="1" x14ac:dyDescent="0.75"/>
  <cols>
    <col min="1" max="1" width="71.26953125" bestFit="1" customWidth="1"/>
    <col min="2" max="2" width="21.54296875" customWidth="1"/>
    <col min="3" max="3" width="19.1328125" bestFit="1" customWidth="1"/>
  </cols>
  <sheetData>
    <row r="1" spans="1:3" ht="45.75" customHeight="1" x14ac:dyDescent="0.85">
      <c r="A1" s="165"/>
      <c r="B1" s="166" t="s">
        <v>176</v>
      </c>
      <c r="C1" s="167" t="s">
        <v>183</v>
      </c>
    </row>
    <row r="2" spans="1:3" ht="26.25" customHeight="1" x14ac:dyDescent="0.75">
      <c r="A2" s="168" t="s">
        <v>200</v>
      </c>
      <c r="B2" s="185">
        <v>170547.27169158284</v>
      </c>
      <c r="C2" s="169">
        <v>684920.03247707954</v>
      </c>
    </row>
    <row r="3" spans="1:3" ht="44.45" customHeight="1" x14ac:dyDescent="0.75">
      <c r="A3" s="177" t="s">
        <v>201</v>
      </c>
      <c r="B3" s="186"/>
      <c r="C3" s="188"/>
    </row>
    <row r="4" spans="1:3" ht="37.5" customHeight="1" x14ac:dyDescent="0.75">
      <c r="A4" s="184" t="s">
        <v>3</v>
      </c>
      <c r="B4" s="189">
        <v>0.08</v>
      </c>
      <c r="C4" s="190">
        <v>0.02</v>
      </c>
    </row>
    <row r="5" spans="1:3" ht="41" x14ac:dyDescent="0.75">
      <c r="A5" s="184" t="s">
        <v>4</v>
      </c>
      <c r="B5" s="189">
        <v>0.48</v>
      </c>
      <c r="C5" s="190">
        <v>0.11</v>
      </c>
    </row>
    <row r="6" spans="1:3" ht="35.75" customHeight="1" x14ac:dyDescent="0.75">
      <c r="A6" s="184" t="s">
        <v>5</v>
      </c>
      <c r="B6" s="189">
        <v>0.02</v>
      </c>
      <c r="C6" s="190">
        <v>0.01</v>
      </c>
    </row>
    <row r="7" spans="1:3" ht="41" x14ac:dyDescent="0.75">
      <c r="A7" s="184" t="s">
        <v>6</v>
      </c>
      <c r="B7" s="189">
        <v>0.09</v>
      </c>
      <c r="C7" s="190">
        <v>0.16</v>
      </c>
    </row>
    <row r="8" spans="1:3" ht="30.75" customHeight="1" x14ac:dyDescent="0.75">
      <c r="A8" s="184" t="s">
        <v>7</v>
      </c>
      <c r="B8" s="189">
        <v>0</v>
      </c>
      <c r="C8" s="190">
        <v>0.01</v>
      </c>
    </row>
    <row r="9" spans="1:3" ht="41" x14ac:dyDescent="0.75">
      <c r="A9" s="184" t="s">
        <v>8</v>
      </c>
      <c r="B9" s="189">
        <v>0</v>
      </c>
      <c r="C9" s="190">
        <v>0</v>
      </c>
    </row>
    <row r="10" spans="1:3" ht="27" customHeight="1" x14ac:dyDescent="0.75">
      <c r="A10" s="184" t="s">
        <v>9</v>
      </c>
      <c r="B10" s="189">
        <v>0</v>
      </c>
      <c r="C10" s="190">
        <v>0</v>
      </c>
    </row>
    <row r="11" spans="1:3" ht="41" x14ac:dyDescent="0.75">
      <c r="A11" s="184" t="s">
        <v>10</v>
      </c>
      <c r="B11" s="189">
        <v>0.25</v>
      </c>
      <c r="C11" s="190">
        <v>0.2</v>
      </c>
    </row>
    <row r="12" spans="1:3" ht="26.25" customHeight="1" x14ac:dyDescent="0.75">
      <c r="A12" s="184" t="s">
        <v>11</v>
      </c>
      <c r="B12" s="189">
        <v>0.04</v>
      </c>
      <c r="C12" s="190">
        <v>0.19</v>
      </c>
    </row>
    <row r="13" spans="1:3" ht="33" customHeight="1" x14ac:dyDescent="0.75">
      <c r="A13" s="184" t="s">
        <v>12</v>
      </c>
      <c r="B13" s="191">
        <v>0.04</v>
      </c>
      <c r="C13" s="192">
        <v>0.3</v>
      </c>
    </row>
    <row r="14" spans="1:3" ht="20.25" customHeight="1" x14ac:dyDescent="0.75">
      <c r="A14" s="182"/>
      <c r="B14" s="181"/>
      <c r="C14" s="187"/>
    </row>
    <row r="15" spans="1:3" ht="20.25" customHeight="1" x14ac:dyDescent="0.75">
      <c r="A15" s="193" t="s">
        <v>14</v>
      </c>
      <c r="B15" s="194">
        <v>1</v>
      </c>
      <c r="C15" s="194">
        <v>1</v>
      </c>
    </row>
    <row r="16" spans="1:3" ht="57.75" customHeight="1" x14ac:dyDescent="0.75">
      <c r="A16" s="225" t="s">
        <v>199</v>
      </c>
      <c r="B16" s="225"/>
      <c r="C16" s="225"/>
    </row>
    <row r="17" spans="10:10" ht="26.25" customHeight="1" x14ac:dyDescent="0.75"/>
    <row r="18" spans="10:10" ht="15.75" customHeight="1" x14ac:dyDescent="0.75"/>
    <row r="19" spans="10:10" ht="15.75" customHeight="1" x14ac:dyDescent="0.75"/>
    <row r="20" spans="10:10" ht="15.75" customHeight="1" x14ac:dyDescent="0.75">
      <c r="J20">
        <f>345+216+16+5</f>
        <v>582</v>
      </c>
    </row>
    <row r="21" spans="10:10" ht="15.75" customHeight="1" x14ac:dyDescent="0.75"/>
    <row r="22" spans="10:10" ht="14.25" customHeight="1" x14ac:dyDescent="0.75"/>
    <row r="23" spans="10:10" ht="15.75" customHeight="1" x14ac:dyDescent="0.75"/>
    <row r="24" spans="10:10" ht="15.75" customHeight="1" x14ac:dyDescent="0.75"/>
    <row r="25" spans="10:10" ht="15.75" customHeight="1" x14ac:dyDescent="0.75"/>
    <row r="26" spans="10:10" ht="15.75" customHeight="1" x14ac:dyDescent="0.75"/>
    <row r="27" spans="10:10" ht="15.75" customHeight="1" x14ac:dyDescent="0.75"/>
    <row r="28" spans="10:10" ht="15.75" customHeight="1" x14ac:dyDescent="0.75"/>
    <row r="29" spans="10:10" ht="15.75" customHeight="1" x14ac:dyDescent="0.75"/>
    <row r="30" spans="10:10" ht="15.75" customHeight="1" x14ac:dyDescent="0.75"/>
    <row r="31" spans="10:10" ht="15.75" customHeight="1" x14ac:dyDescent="0.75"/>
    <row r="32" spans="10:10" ht="15.75" customHeight="1" x14ac:dyDescent="0.75"/>
    <row r="33" ht="15.75" customHeight="1" x14ac:dyDescent="0.75"/>
    <row r="34" ht="15.75" customHeight="1" x14ac:dyDescent="0.75"/>
    <row r="35" ht="15.75" customHeight="1" x14ac:dyDescent="0.75"/>
    <row r="36" ht="15.75" customHeight="1" x14ac:dyDescent="0.75"/>
    <row r="37" ht="15.75" customHeight="1" x14ac:dyDescent="0.75"/>
    <row r="38" ht="15.75" customHeight="1" x14ac:dyDescent="0.75"/>
    <row r="39" ht="15.75" customHeight="1" x14ac:dyDescent="0.75"/>
    <row r="40" ht="15.75" customHeight="1" x14ac:dyDescent="0.75"/>
    <row r="41" ht="15.75" customHeight="1" x14ac:dyDescent="0.75"/>
    <row r="42" ht="15.75" customHeight="1" x14ac:dyDescent="0.75"/>
    <row r="43" ht="15.75" customHeight="1" x14ac:dyDescent="0.75"/>
    <row r="44" ht="15.75" customHeight="1" x14ac:dyDescent="0.75"/>
    <row r="45" ht="15.75" customHeight="1" x14ac:dyDescent="0.75"/>
    <row r="46" ht="15.75" customHeight="1" x14ac:dyDescent="0.75"/>
    <row r="47" ht="15.75" customHeight="1" x14ac:dyDescent="0.75"/>
    <row r="48" ht="15.75" customHeight="1" x14ac:dyDescent="0.75"/>
    <row r="49" ht="15.75" customHeight="1" x14ac:dyDescent="0.75"/>
    <row r="50" ht="15.75" customHeight="1" x14ac:dyDescent="0.75"/>
    <row r="51" ht="26.25" customHeight="1" x14ac:dyDescent="0.75"/>
    <row r="52" ht="26.25" customHeight="1" x14ac:dyDescent="0.75"/>
    <row r="53" ht="26.25" customHeight="1" x14ac:dyDescent="0.75"/>
    <row r="54" ht="26.25" customHeight="1" x14ac:dyDescent="0.75"/>
    <row r="55" ht="26.25" customHeight="1" x14ac:dyDescent="0.75"/>
    <row r="56" ht="26.25" customHeight="1" x14ac:dyDescent="0.75"/>
    <row r="57" ht="26.25" customHeight="1" x14ac:dyDescent="0.75"/>
    <row r="58" ht="26.25" customHeight="1" x14ac:dyDescent="0.75"/>
    <row r="59" ht="26.25" customHeight="1" x14ac:dyDescent="0.75"/>
    <row r="60" ht="26.25" customHeight="1" x14ac:dyDescent="0.75"/>
    <row r="61" ht="26.25" customHeight="1" x14ac:dyDescent="0.75"/>
    <row r="62" ht="26.25" customHeight="1" x14ac:dyDescent="0.75"/>
    <row r="63" ht="26.25" customHeight="1" x14ac:dyDescent="0.75"/>
    <row r="64" ht="26.25" customHeight="1" x14ac:dyDescent="0.75"/>
    <row r="65" ht="26.25" customHeight="1" x14ac:dyDescent="0.75"/>
    <row r="66" ht="26.25" customHeight="1" x14ac:dyDescent="0.75"/>
    <row r="67" ht="26.25" customHeight="1" x14ac:dyDescent="0.75"/>
    <row r="68" ht="26.25" customHeight="1" x14ac:dyDescent="0.75"/>
    <row r="69" ht="26.25" customHeight="1" x14ac:dyDescent="0.75"/>
    <row r="70" ht="26.25" customHeight="1" x14ac:dyDescent="0.75"/>
    <row r="71" ht="26.25" customHeight="1" x14ac:dyDescent="0.75"/>
    <row r="72" ht="26.25" customHeight="1" x14ac:dyDescent="0.75"/>
    <row r="73" ht="26.25" customHeight="1" x14ac:dyDescent="0.75"/>
    <row r="74" ht="26.25" customHeight="1" x14ac:dyDescent="0.75"/>
    <row r="75" ht="26.25" customHeight="1" x14ac:dyDescent="0.75"/>
    <row r="76" ht="26.25" customHeight="1" x14ac:dyDescent="0.75"/>
    <row r="77" ht="26.25" customHeight="1" x14ac:dyDescent="0.75"/>
    <row r="78" ht="26.25" customHeight="1" x14ac:dyDescent="0.75"/>
    <row r="79" ht="26.25" customHeight="1" x14ac:dyDescent="0.75"/>
    <row r="80" ht="26.25" customHeight="1" x14ac:dyDescent="0.75"/>
    <row r="81" ht="26.25" customHeight="1" x14ac:dyDescent="0.75"/>
    <row r="82" ht="26.25" customHeight="1" x14ac:dyDescent="0.75"/>
    <row r="83" ht="26.25" customHeight="1" x14ac:dyDescent="0.75"/>
    <row r="84" ht="26.25" customHeight="1" x14ac:dyDescent="0.75"/>
    <row r="85" ht="26.25" customHeight="1" x14ac:dyDescent="0.75"/>
    <row r="86" ht="26.25" customHeight="1" x14ac:dyDescent="0.75"/>
    <row r="87" ht="26.25" customHeight="1" x14ac:dyDescent="0.75"/>
    <row r="88" ht="26.25" customHeight="1" x14ac:dyDescent="0.75"/>
    <row r="89" ht="26.25" customHeight="1" x14ac:dyDescent="0.75"/>
    <row r="90" ht="26.25" customHeight="1" x14ac:dyDescent="0.75"/>
    <row r="91" ht="26.25" customHeight="1" x14ac:dyDescent="0.75"/>
    <row r="92" ht="26.25" customHeight="1" x14ac:dyDescent="0.75"/>
    <row r="93" ht="26.25" customHeight="1" x14ac:dyDescent="0.75"/>
    <row r="94" ht="26.25" customHeight="1" x14ac:dyDescent="0.75"/>
    <row r="95" ht="26.25" customHeight="1" x14ac:dyDescent="0.75"/>
    <row r="96" ht="26.25" customHeight="1" x14ac:dyDescent="0.75"/>
    <row r="97" ht="26.25" customHeight="1" x14ac:dyDescent="0.75"/>
    <row r="98" ht="26.25" customHeight="1" x14ac:dyDescent="0.75"/>
    <row r="99" ht="26.25" customHeight="1" x14ac:dyDescent="0.75"/>
    <row r="100" ht="26.25" customHeight="1" x14ac:dyDescent="0.75"/>
    <row r="101" ht="26.25" customHeight="1" x14ac:dyDescent="0.75"/>
    <row r="102" ht="26.25" customHeight="1" x14ac:dyDescent="0.75"/>
    <row r="103" ht="26.25" customHeight="1" x14ac:dyDescent="0.75"/>
    <row r="104" ht="26.25" customHeight="1" x14ac:dyDescent="0.75"/>
    <row r="105" ht="26.25" customHeight="1" x14ac:dyDescent="0.75"/>
    <row r="106" ht="26.25" customHeight="1" x14ac:dyDescent="0.75"/>
    <row r="107" ht="26.25" customHeight="1" x14ac:dyDescent="0.75"/>
    <row r="108" ht="26.25" customHeight="1" x14ac:dyDescent="0.75"/>
    <row r="109" ht="26.25" customHeight="1" x14ac:dyDescent="0.75"/>
    <row r="110" ht="26.25" customHeight="1" x14ac:dyDescent="0.75"/>
    <row r="111" ht="26.25" customHeight="1" x14ac:dyDescent="0.75"/>
    <row r="112" ht="26.25" customHeight="1" x14ac:dyDescent="0.75"/>
    <row r="113" ht="26.25" customHeight="1" x14ac:dyDescent="0.75"/>
    <row r="114" ht="26.25" customHeight="1" x14ac:dyDescent="0.75"/>
    <row r="115" ht="26.25" customHeight="1" x14ac:dyDescent="0.75"/>
    <row r="116" ht="26.25" customHeight="1" x14ac:dyDescent="0.75"/>
    <row r="117" ht="26.25" customHeight="1" x14ac:dyDescent="0.75"/>
    <row r="118" ht="26.25" customHeight="1" x14ac:dyDescent="0.75"/>
    <row r="119" ht="26.25" customHeight="1" x14ac:dyDescent="0.75"/>
    <row r="120" ht="26.25" customHeight="1" x14ac:dyDescent="0.75"/>
    <row r="121" ht="26.25" customHeight="1" x14ac:dyDescent="0.75"/>
    <row r="122" ht="26.25" customHeight="1" x14ac:dyDescent="0.75"/>
    <row r="123" ht="26.25" customHeight="1" x14ac:dyDescent="0.75"/>
    <row r="124" ht="26.25" customHeight="1" x14ac:dyDescent="0.75"/>
    <row r="125" ht="26.25" customHeight="1" x14ac:dyDescent="0.75"/>
    <row r="126" ht="26.25" customHeight="1" x14ac:dyDescent="0.75"/>
    <row r="127" ht="26.25" customHeight="1" x14ac:dyDescent="0.75"/>
    <row r="128" ht="26.25" customHeight="1" x14ac:dyDescent="0.75"/>
    <row r="129" ht="26.25" customHeight="1" x14ac:dyDescent="0.75"/>
    <row r="130" ht="26.25" customHeight="1" x14ac:dyDescent="0.75"/>
    <row r="131" ht="26.25" customHeight="1" x14ac:dyDescent="0.75"/>
    <row r="132" ht="26.25" customHeight="1" x14ac:dyDescent="0.75"/>
    <row r="133" ht="26.25" customHeight="1" x14ac:dyDescent="0.75"/>
    <row r="134" ht="26.25" customHeight="1" x14ac:dyDescent="0.75"/>
    <row r="135" ht="26.25" customHeight="1" x14ac:dyDescent="0.75"/>
    <row r="136" ht="26.25" customHeight="1" x14ac:dyDescent="0.75"/>
    <row r="137" ht="26.25" customHeight="1" x14ac:dyDescent="0.75"/>
    <row r="138" ht="26.25" customHeight="1" x14ac:dyDescent="0.75"/>
    <row r="139" ht="26.25" customHeight="1" x14ac:dyDescent="0.75"/>
    <row r="140" ht="26.25" customHeight="1" x14ac:dyDescent="0.75"/>
    <row r="141" ht="26.25" customHeight="1" x14ac:dyDescent="0.75"/>
    <row r="142" ht="26.25" customHeight="1" x14ac:dyDescent="0.75"/>
    <row r="143" ht="26.25" customHeight="1" x14ac:dyDescent="0.75"/>
    <row r="144" ht="26.25" customHeight="1" x14ac:dyDescent="0.75"/>
    <row r="145" ht="26.25" customHeight="1" x14ac:dyDescent="0.75"/>
    <row r="146" ht="26.25" customHeight="1" x14ac:dyDescent="0.75"/>
    <row r="147" ht="26.25" customHeight="1" x14ac:dyDescent="0.75"/>
    <row r="148" ht="26.25" customHeight="1" x14ac:dyDescent="0.75"/>
    <row r="149" ht="26.25" customHeight="1" x14ac:dyDescent="0.75"/>
    <row r="150" ht="26.25" customHeight="1" x14ac:dyDescent="0.75"/>
    <row r="151" ht="26.25" customHeight="1" x14ac:dyDescent="0.75"/>
    <row r="152" ht="26.25" customHeight="1" x14ac:dyDescent="0.75"/>
    <row r="153" ht="26.25" customHeight="1" x14ac:dyDescent="0.75"/>
    <row r="154" ht="26.25" customHeight="1" x14ac:dyDescent="0.75"/>
    <row r="155" ht="26.25" customHeight="1" x14ac:dyDescent="0.75"/>
    <row r="156" ht="26.25" customHeight="1" x14ac:dyDescent="0.75"/>
    <row r="157" ht="26.25" customHeight="1" x14ac:dyDescent="0.75"/>
    <row r="158" ht="26.25" customHeight="1" x14ac:dyDescent="0.75"/>
    <row r="159" ht="26.25" customHeight="1" x14ac:dyDescent="0.75"/>
    <row r="160" ht="26.25" customHeight="1" x14ac:dyDescent="0.75"/>
    <row r="161" ht="26.25" customHeight="1" x14ac:dyDescent="0.75"/>
    <row r="162" ht="26.25" customHeight="1" x14ac:dyDescent="0.75"/>
    <row r="163" ht="26.25" customHeight="1" x14ac:dyDescent="0.75"/>
    <row r="164" ht="26.25" customHeight="1" x14ac:dyDescent="0.75"/>
    <row r="165" ht="26.25" customHeight="1" x14ac:dyDescent="0.75"/>
    <row r="166" ht="26.25" customHeight="1" x14ac:dyDescent="0.75"/>
    <row r="167" ht="26.25" customHeight="1" x14ac:dyDescent="0.75"/>
    <row r="168" ht="26.25" customHeight="1" x14ac:dyDescent="0.75"/>
    <row r="169" ht="26.25" customHeight="1" x14ac:dyDescent="0.75"/>
    <row r="170" ht="26.25" customHeight="1" x14ac:dyDescent="0.75"/>
    <row r="171" ht="26.25" customHeight="1" x14ac:dyDescent="0.75"/>
    <row r="172" ht="26.25" customHeight="1" x14ac:dyDescent="0.75"/>
    <row r="173" ht="26.25" customHeight="1" x14ac:dyDescent="0.75"/>
    <row r="174" ht="26.25" customHeight="1" x14ac:dyDescent="0.75"/>
    <row r="175" ht="26.25" customHeight="1" x14ac:dyDescent="0.75"/>
    <row r="176" ht="26.25" customHeight="1" x14ac:dyDescent="0.75"/>
    <row r="177" ht="26.25" customHeight="1" x14ac:dyDescent="0.75"/>
    <row r="178" ht="26.25" customHeight="1" x14ac:dyDescent="0.75"/>
    <row r="179" ht="26.25" customHeight="1" x14ac:dyDescent="0.75"/>
    <row r="180" ht="26.25" customHeight="1" x14ac:dyDescent="0.75"/>
    <row r="181" ht="26.25" customHeight="1" x14ac:dyDescent="0.75"/>
    <row r="182" ht="26.25" customHeight="1" x14ac:dyDescent="0.75"/>
    <row r="183" ht="26.25" customHeight="1" x14ac:dyDescent="0.75"/>
    <row r="184" ht="26.25" customHeight="1" x14ac:dyDescent="0.75"/>
    <row r="185" ht="26.25" customHeight="1" x14ac:dyDescent="0.75"/>
    <row r="186" ht="26.25" customHeight="1" x14ac:dyDescent="0.75"/>
    <row r="187" ht="26.25" customHeight="1" x14ac:dyDescent="0.75"/>
    <row r="188" ht="26.25" customHeight="1" x14ac:dyDescent="0.75"/>
    <row r="189" ht="26.25" customHeight="1" x14ac:dyDescent="0.75"/>
    <row r="190" ht="26.25" customHeight="1" x14ac:dyDescent="0.75"/>
    <row r="191" ht="26.25" customHeight="1" x14ac:dyDescent="0.75"/>
    <row r="192" ht="26.25" customHeight="1" x14ac:dyDescent="0.75"/>
    <row r="193" ht="26.25" customHeight="1" x14ac:dyDescent="0.75"/>
    <row r="194" ht="26.25" customHeight="1" x14ac:dyDescent="0.75"/>
    <row r="195" ht="26.25" customHeight="1" x14ac:dyDescent="0.75"/>
    <row r="196" ht="26.25" customHeight="1" x14ac:dyDescent="0.75"/>
    <row r="197" ht="26.25" customHeight="1" x14ac:dyDescent="0.75"/>
    <row r="198" ht="26.25" customHeight="1" x14ac:dyDescent="0.75"/>
    <row r="199" ht="26.25" customHeight="1" x14ac:dyDescent="0.75"/>
    <row r="200" ht="26.25" customHeight="1" x14ac:dyDescent="0.75"/>
    <row r="201" ht="26.25" customHeight="1" x14ac:dyDescent="0.75"/>
    <row r="202" ht="26.25" customHeight="1" x14ac:dyDescent="0.75"/>
    <row r="203" ht="26.25" customHeight="1" x14ac:dyDescent="0.75"/>
    <row r="204" ht="26.25" customHeight="1" x14ac:dyDescent="0.75"/>
    <row r="205" ht="26.25" customHeight="1" x14ac:dyDescent="0.75"/>
    <row r="206" ht="26.25" customHeight="1" x14ac:dyDescent="0.75"/>
    <row r="207" ht="26.25" customHeight="1" x14ac:dyDescent="0.75"/>
    <row r="208" ht="26.25" customHeight="1" x14ac:dyDescent="0.75"/>
    <row r="209" ht="26.25" customHeight="1" x14ac:dyDescent="0.75"/>
    <row r="210" ht="26.25" customHeight="1" x14ac:dyDescent="0.75"/>
    <row r="211" ht="26.25" customHeight="1" x14ac:dyDescent="0.75"/>
    <row r="212" ht="26.25" customHeight="1" x14ac:dyDescent="0.75"/>
    <row r="213" ht="26.25" customHeight="1" x14ac:dyDescent="0.75"/>
    <row r="214" ht="26.25" customHeight="1" x14ac:dyDescent="0.75"/>
    <row r="215" ht="26.25" customHeight="1" x14ac:dyDescent="0.75"/>
    <row r="216" ht="26.25" customHeight="1" x14ac:dyDescent="0.75"/>
    <row r="217" ht="26.25" customHeight="1" x14ac:dyDescent="0.75"/>
    <row r="218" ht="26.25" customHeight="1" x14ac:dyDescent="0.75"/>
    <row r="219" ht="26.25" customHeight="1" x14ac:dyDescent="0.75"/>
    <row r="220" ht="26.25" customHeight="1" x14ac:dyDescent="0.75"/>
    <row r="221" ht="26.25" customHeight="1" x14ac:dyDescent="0.75"/>
    <row r="222" ht="26.25" customHeight="1" x14ac:dyDescent="0.75"/>
    <row r="223" ht="26.25" customHeight="1" x14ac:dyDescent="0.75"/>
    <row r="224" ht="26.25" customHeight="1" x14ac:dyDescent="0.75"/>
    <row r="225" ht="26.25" customHeight="1" x14ac:dyDescent="0.75"/>
    <row r="226" ht="26.25" customHeight="1" x14ac:dyDescent="0.75"/>
    <row r="227" ht="26.25" customHeight="1" x14ac:dyDescent="0.75"/>
    <row r="228" ht="26.25" customHeight="1" x14ac:dyDescent="0.75"/>
    <row r="229" ht="26.25" customHeight="1" x14ac:dyDescent="0.75"/>
    <row r="230" ht="26.25" customHeight="1" x14ac:dyDescent="0.75"/>
    <row r="231" ht="26.25" customHeight="1" x14ac:dyDescent="0.75"/>
    <row r="232" ht="26.25" customHeight="1" x14ac:dyDescent="0.75"/>
    <row r="233" ht="26.25" customHeight="1" x14ac:dyDescent="0.75"/>
    <row r="234" ht="26.25" customHeight="1" x14ac:dyDescent="0.75"/>
    <row r="235" ht="26.25" customHeight="1" x14ac:dyDescent="0.75"/>
    <row r="236" ht="26.25" customHeight="1" x14ac:dyDescent="0.75"/>
    <row r="237" ht="26.25" customHeight="1" x14ac:dyDescent="0.75"/>
    <row r="238" ht="26.25" customHeight="1" x14ac:dyDescent="0.75"/>
    <row r="239" ht="26.25" customHeight="1" x14ac:dyDescent="0.75"/>
    <row r="240" ht="26.25" customHeight="1" x14ac:dyDescent="0.75"/>
    <row r="241" ht="26.25" customHeight="1" x14ac:dyDescent="0.75"/>
    <row r="242" ht="26.25" customHeight="1" x14ac:dyDescent="0.75"/>
    <row r="243" ht="26.25" customHeight="1" x14ac:dyDescent="0.75"/>
    <row r="244" ht="26.25" customHeight="1" x14ac:dyDescent="0.75"/>
    <row r="245" ht="26.25" customHeight="1" x14ac:dyDescent="0.75"/>
    <row r="246" ht="26.25" customHeight="1" x14ac:dyDescent="0.75"/>
    <row r="247" ht="26.25" customHeight="1" x14ac:dyDescent="0.75"/>
    <row r="248" ht="26.25" customHeight="1" x14ac:dyDescent="0.75"/>
    <row r="249" ht="26.25" customHeight="1" x14ac:dyDescent="0.75"/>
    <row r="250" ht="26.25" customHeight="1" x14ac:dyDescent="0.75"/>
    <row r="251" ht="26.25" customHeight="1" x14ac:dyDescent="0.75"/>
    <row r="252" ht="26.25" customHeight="1" x14ac:dyDescent="0.75"/>
    <row r="253" ht="26.25" customHeight="1" x14ac:dyDescent="0.75"/>
    <row r="254" ht="26.25" customHeight="1" x14ac:dyDescent="0.75"/>
    <row r="255" ht="26.25" customHeight="1" x14ac:dyDescent="0.75"/>
    <row r="256" ht="26.25" customHeight="1" x14ac:dyDescent="0.75"/>
    <row r="257" ht="26.25" customHeight="1" x14ac:dyDescent="0.75"/>
    <row r="258" ht="26.25" customHeight="1" x14ac:dyDescent="0.75"/>
    <row r="259" ht="26.25" customHeight="1" x14ac:dyDescent="0.75"/>
    <row r="260" ht="26.25" customHeight="1" x14ac:dyDescent="0.75"/>
    <row r="261" ht="26.25" customHeight="1" x14ac:dyDescent="0.75"/>
    <row r="262" ht="26.25" customHeight="1" x14ac:dyDescent="0.75"/>
    <row r="263" ht="26.25" customHeight="1" x14ac:dyDescent="0.75"/>
    <row r="264" ht="26.25" customHeight="1" x14ac:dyDescent="0.75"/>
    <row r="265" ht="26.25" customHeight="1" x14ac:dyDescent="0.75"/>
    <row r="266" ht="15.75" customHeight="1" x14ac:dyDescent="0.75"/>
    <row r="267" ht="15.75" customHeight="1" x14ac:dyDescent="0.75"/>
    <row r="268" ht="15.75" customHeight="1" x14ac:dyDescent="0.75"/>
    <row r="269" ht="15.75" customHeight="1" x14ac:dyDescent="0.75"/>
    <row r="270" ht="15.75" customHeight="1" x14ac:dyDescent="0.75"/>
    <row r="271" ht="15.75" customHeight="1" x14ac:dyDescent="0.75"/>
    <row r="272" ht="15.75" customHeight="1" x14ac:dyDescent="0.75"/>
    <row r="273" ht="15.75" customHeight="1" x14ac:dyDescent="0.75"/>
    <row r="274" ht="15.75" customHeight="1" x14ac:dyDescent="0.75"/>
    <row r="275" ht="15.75" customHeight="1" x14ac:dyDescent="0.75"/>
    <row r="276" ht="15.75" customHeight="1" x14ac:dyDescent="0.75"/>
    <row r="277" ht="15.75" customHeight="1" x14ac:dyDescent="0.75"/>
    <row r="278" ht="15.75" customHeight="1" x14ac:dyDescent="0.75"/>
    <row r="279" ht="15.75" customHeight="1" x14ac:dyDescent="0.75"/>
    <row r="280" ht="15.75" customHeight="1" x14ac:dyDescent="0.75"/>
    <row r="281" ht="15.75" customHeight="1" x14ac:dyDescent="0.75"/>
    <row r="282" ht="15.75" customHeight="1" x14ac:dyDescent="0.75"/>
    <row r="283" ht="15.75" customHeight="1" x14ac:dyDescent="0.75"/>
    <row r="284" ht="15.75" customHeight="1" x14ac:dyDescent="0.75"/>
    <row r="285" ht="15.75" customHeight="1" x14ac:dyDescent="0.75"/>
    <row r="286" ht="15.75" customHeight="1" x14ac:dyDescent="0.75"/>
    <row r="287" ht="15.75" customHeight="1" x14ac:dyDescent="0.75"/>
    <row r="288" ht="15.75" customHeight="1" x14ac:dyDescent="0.75"/>
    <row r="289" ht="15.75" customHeight="1" x14ac:dyDescent="0.75"/>
    <row r="290" ht="15.75" customHeight="1" x14ac:dyDescent="0.75"/>
    <row r="291" ht="15.75" customHeight="1" x14ac:dyDescent="0.75"/>
    <row r="292" ht="15.75" customHeight="1" x14ac:dyDescent="0.75"/>
    <row r="293" ht="15.75" customHeight="1" x14ac:dyDescent="0.75"/>
    <row r="294" ht="15.75" customHeight="1" x14ac:dyDescent="0.75"/>
    <row r="295" ht="15.75" customHeight="1" x14ac:dyDescent="0.75"/>
    <row r="296" ht="15.75" customHeight="1" x14ac:dyDescent="0.75"/>
    <row r="297" ht="15.75" customHeight="1" x14ac:dyDescent="0.75"/>
    <row r="298" ht="15.75" customHeight="1" x14ac:dyDescent="0.75"/>
    <row r="299" ht="15.75" customHeight="1" x14ac:dyDescent="0.75"/>
    <row r="300" ht="15.75" customHeight="1" x14ac:dyDescent="0.75"/>
    <row r="301" ht="15.75" customHeight="1" x14ac:dyDescent="0.75"/>
    <row r="302" ht="15.75" customHeight="1" x14ac:dyDescent="0.75"/>
    <row r="303" ht="15.75" customHeight="1" x14ac:dyDescent="0.75"/>
    <row r="304" ht="15.75" customHeight="1" x14ac:dyDescent="0.75"/>
    <row r="305" ht="15.75" customHeight="1" x14ac:dyDescent="0.75"/>
    <row r="306" ht="15.75" customHeight="1" x14ac:dyDescent="0.75"/>
    <row r="307" ht="15.75" customHeight="1" x14ac:dyDescent="0.75"/>
    <row r="308" ht="15.75" customHeight="1" x14ac:dyDescent="0.75"/>
    <row r="309" ht="15.75" customHeight="1" x14ac:dyDescent="0.75"/>
    <row r="310" ht="15.75" customHeight="1" x14ac:dyDescent="0.75"/>
    <row r="311" ht="15.75" customHeight="1" x14ac:dyDescent="0.75"/>
    <row r="312" ht="15.75" customHeight="1" x14ac:dyDescent="0.75"/>
    <row r="313" ht="15.75" customHeight="1" x14ac:dyDescent="0.75"/>
    <row r="314" ht="15.75" customHeight="1" x14ac:dyDescent="0.75"/>
    <row r="315" ht="15.75" customHeight="1" x14ac:dyDescent="0.75"/>
    <row r="316" ht="15.75" customHeight="1" x14ac:dyDescent="0.75"/>
    <row r="317" ht="15.75" customHeight="1" x14ac:dyDescent="0.75"/>
    <row r="318" ht="15.75" customHeight="1" x14ac:dyDescent="0.75"/>
    <row r="319" ht="15.75" customHeight="1" x14ac:dyDescent="0.75"/>
    <row r="320" ht="15.75" customHeight="1" x14ac:dyDescent="0.75"/>
    <row r="321" ht="15.75" customHeight="1" x14ac:dyDescent="0.75"/>
    <row r="322" ht="15.75" customHeight="1" x14ac:dyDescent="0.75"/>
    <row r="323" ht="15.75" customHeight="1" x14ac:dyDescent="0.75"/>
    <row r="324" ht="15.75" customHeight="1" x14ac:dyDescent="0.75"/>
    <row r="325" ht="15.75" customHeight="1" x14ac:dyDescent="0.75"/>
    <row r="326" ht="15.75" customHeight="1" x14ac:dyDescent="0.75"/>
    <row r="327" ht="15.75" customHeight="1" x14ac:dyDescent="0.75"/>
    <row r="328" ht="15.75" customHeight="1" x14ac:dyDescent="0.75"/>
    <row r="329" ht="15.75" customHeight="1" x14ac:dyDescent="0.75"/>
    <row r="330" ht="15.75" customHeight="1" x14ac:dyDescent="0.75"/>
    <row r="331" ht="15.75" customHeight="1" x14ac:dyDescent="0.75"/>
    <row r="332" ht="15.75" customHeight="1" x14ac:dyDescent="0.75"/>
    <row r="333" ht="15.75" customHeight="1" x14ac:dyDescent="0.75"/>
    <row r="334" ht="15.75" customHeight="1" x14ac:dyDescent="0.75"/>
    <row r="335" ht="15.75" customHeight="1" x14ac:dyDescent="0.75"/>
    <row r="336" ht="15.75" customHeight="1" x14ac:dyDescent="0.75"/>
    <row r="337" ht="15.75" customHeight="1" x14ac:dyDescent="0.75"/>
    <row r="338" ht="15.75" customHeight="1" x14ac:dyDescent="0.75"/>
    <row r="339" ht="15.75" customHeight="1" x14ac:dyDescent="0.75"/>
    <row r="340" ht="15.75" customHeight="1" x14ac:dyDescent="0.75"/>
    <row r="341" ht="15.75" customHeight="1" x14ac:dyDescent="0.75"/>
    <row r="342" ht="15.75" customHeight="1" x14ac:dyDescent="0.75"/>
    <row r="343" ht="15.75" customHeight="1" x14ac:dyDescent="0.75"/>
    <row r="344" ht="15.75" customHeight="1" x14ac:dyDescent="0.75"/>
    <row r="345" ht="15.75" customHeight="1" x14ac:dyDescent="0.75"/>
    <row r="346" ht="15.75" customHeight="1" x14ac:dyDescent="0.75"/>
    <row r="347" ht="15.75" customHeight="1" x14ac:dyDescent="0.75"/>
    <row r="348" ht="15.75" customHeight="1" x14ac:dyDescent="0.75"/>
    <row r="349" ht="15.75" customHeight="1" x14ac:dyDescent="0.75"/>
    <row r="350" ht="15.75" customHeight="1" x14ac:dyDescent="0.75"/>
    <row r="351" ht="15.75" customHeight="1" x14ac:dyDescent="0.75"/>
    <row r="352" ht="15.75" customHeight="1" x14ac:dyDescent="0.75"/>
    <row r="353" ht="15.75" customHeight="1" x14ac:dyDescent="0.75"/>
    <row r="354" ht="15.75" customHeight="1" x14ac:dyDescent="0.75"/>
    <row r="355" ht="15.75" customHeight="1" x14ac:dyDescent="0.75"/>
    <row r="356" ht="15.75" customHeight="1" x14ac:dyDescent="0.75"/>
    <row r="357" ht="15.75" customHeight="1" x14ac:dyDescent="0.75"/>
    <row r="358" ht="15.75" customHeight="1" x14ac:dyDescent="0.75"/>
    <row r="359" ht="15.75" customHeight="1" x14ac:dyDescent="0.75"/>
    <row r="360" ht="15.75" customHeight="1" x14ac:dyDescent="0.75"/>
    <row r="361" ht="15.75" customHeight="1" x14ac:dyDescent="0.75"/>
    <row r="362" ht="15.75" customHeight="1" x14ac:dyDescent="0.75"/>
    <row r="363" ht="15.75" customHeight="1" x14ac:dyDescent="0.75"/>
    <row r="364" ht="15.75" customHeight="1" x14ac:dyDescent="0.75"/>
    <row r="365" ht="15.75" customHeight="1" x14ac:dyDescent="0.75"/>
    <row r="366" ht="15.75" customHeight="1" x14ac:dyDescent="0.75"/>
    <row r="367" ht="15.75" customHeight="1" x14ac:dyDescent="0.75"/>
    <row r="368" ht="15.75" customHeight="1" x14ac:dyDescent="0.75"/>
    <row r="369" ht="15.75" customHeight="1" x14ac:dyDescent="0.75"/>
    <row r="370" ht="15.75" customHeight="1" x14ac:dyDescent="0.75"/>
    <row r="371" ht="15.75" customHeight="1" x14ac:dyDescent="0.75"/>
    <row r="372" ht="15.75" customHeight="1" x14ac:dyDescent="0.75"/>
    <row r="373" ht="15.75" customHeight="1" x14ac:dyDescent="0.75"/>
    <row r="374" ht="15.75" customHeight="1" x14ac:dyDescent="0.75"/>
    <row r="375" ht="15.75" customHeight="1" x14ac:dyDescent="0.75"/>
    <row r="376" ht="15.75" customHeight="1" x14ac:dyDescent="0.75"/>
    <row r="377" ht="15.75" customHeight="1" x14ac:dyDescent="0.75"/>
    <row r="378" ht="15.75" customHeight="1" x14ac:dyDescent="0.75"/>
    <row r="379" ht="15.75" customHeight="1" x14ac:dyDescent="0.75"/>
    <row r="380" ht="15.75" customHeight="1" x14ac:dyDescent="0.75"/>
    <row r="381" ht="15.75" customHeight="1" x14ac:dyDescent="0.75"/>
    <row r="382" ht="15.75" customHeight="1" x14ac:dyDescent="0.75"/>
    <row r="383" ht="15.75" customHeight="1" x14ac:dyDescent="0.75"/>
    <row r="384" ht="15.75" customHeight="1" x14ac:dyDescent="0.75"/>
    <row r="385" ht="15.75" customHeight="1" x14ac:dyDescent="0.75"/>
    <row r="386" ht="15.75" customHeight="1" x14ac:dyDescent="0.75"/>
    <row r="387" ht="15.75" customHeight="1" x14ac:dyDescent="0.75"/>
    <row r="388" ht="15.75" customHeight="1" x14ac:dyDescent="0.75"/>
    <row r="389" ht="15.75" customHeight="1" x14ac:dyDescent="0.75"/>
    <row r="390" ht="15.75" customHeight="1" x14ac:dyDescent="0.75"/>
    <row r="391" ht="15.75" customHeight="1" x14ac:dyDescent="0.75"/>
    <row r="392" ht="15.75" customHeight="1" x14ac:dyDescent="0.75"/>
    <row r="393" ht="15.75" customHeight="1" x14ac:dyDescent="0.75"/>
    <row r="394" ht="15.75" customHeight="1" x14ac:dyDescent="0.75"/>
    <row r="395" ht="15.75" customHeight="1" x14ac:dyDescent="0.75"/>
    <row r="396" ht="15.75" customHeight="1" x14ac:dyDescent="0.75"/>
    <row r="397" ht="15.75" customHeight="1" x14ac:dyDescent="0.75"/>
    <row r="398" ht="15.75" customHeight="1" x14ac:dyDescent="0.75"/>
    <row r="399" ht="15.75" customHeight="1" x14ac:dyDescent="0.75"/>
    <row r="400" ht="15.75" customHeight="1" x14ac:dyDescent="0.75"/>
    <row r="401" ht="15.75" customHeight="1" x14ac:dyDescent="0.75"/>
    <row r="402" ht="15.75" customHeight="1" x14ac:dyDescent="0.75"/>
    <row r="403" ht="15.75" customHeight="1" x14ac:dyDescent="0.75"/>
    <row r="404" ht="15.75" customHeight="1" x14ac:dyDescent="0.75"/>
    <row r="405" ht="15.75" customHeight="1" x14ac:dyDescent="0.75"/>
    <row r="406" ht="15.75" customHeight="1" x14ac:dyDescent="0.75"/>
    <row r="407" ht="15.75" customHeight="1" x14ac:dyDescent="0.75"/>
    <row r="408" ht="15.75" customHeight="1" x14ac:dyDescent="0.75"/>
    <row r="409" ht="15.75" customHeight="1" x14ac:dyDescent="0.75"/>
    <row r="410" ht="15.75" customHeight="1" x14ac:dyDescent="0.75"/>
    <row r="411" ht="15.75" customHeight="1" x14ac:dyDescent="0.75"/>
    <row r="412" ht="15.75" customHeight="1" x14ac:dyDescent="0.75"/>
    <row r="413" ht="15.75" customHeight="1" x14ac:dyDescent="0.75"/>
    <row r="414" ht="15.75" customHeight="1" x14ac:dyDescent="0.75"/>
    <row r="415" ht="15.75" customHeight="1" x14ac:dyDescent="0.75"/>
    <row r="416" ht="15.75" customHeight="1" x14ac:dyDescent="0.75"/>
    <row r="417" ht="15.75" customHeight="1" x14ac:dyDescent="0.75"/>
    <row r="418" ht="15.75" customHeight="1" x14ac:dyDescent="0.75"/>
    <row r="419" ht="15.75" customHeight="1" x14ac:dyDescent="0.75"/>
    <row r="420" ht="15.75" customHeight="1" x14ac:dyDescent="0.75"/>
    <row r="421" ht="15.75" customHeight="1" x14ac:dyDescent="0.75"/>
    <row r="422" ht="15.75" customHeight="1" x14ac:dyDescent="0.75"/>
    <row r="423" ht="15.75" customHeight="1" x14ac:dyDescent="0.75"/>
    <row r="424" ht="15.75" customHeight="1" x14ac:dyDescent="0.75"/>
    <row r="425" ht="15.75" customHeight="1" x14ac:dyDescent="0.75"/>
    <row r="426" ht="15.75" customHeight="1" x14ac:dyDescent="0.75"/>
    <row r="427" ht="15.75" customHeight="1" x14ac:dyDescent="0.75"/>
    <row r="428" ht="15.75" customHeight="1" x14ac:dyDescent="0.75"/>
    <row r="429" ht="15.75" customHeight="1" x14ac:dyDescent="0.75"/>
    <row r="430" ht="15.75" customHeight="1" x14ac:dyDescent="0.75"/>
    <row r="431" ht="15.75" customHeight="1" x14ac:dyDescent="0.75"/>
    <row r="432" ht="15.75" customHeight="1" x14ac:dyDescent="0.75"/>
    <row r="433" ht="15.75" customHeight="1" x14ac:dyDescent="0.75"/>
    <row r="434" ht="15.75" customHeight="1" x14ac:dyDescent="0.75"/>
    <row r="435" ht="15.75" customHeight="1" x14ac:dyDescent="0.75"/>
    <row r="436" ht="15.75" customHeight="1" x14ac:dyDescent="0.75"/>
    <row r="437" ht="15.75" customHeight="1" x14ac:dyDescent="0.75"/>
    <row r="438" ht="15.75" customHeight="1" x14ac:dyDescent="0.75"/>
    <row r="439" ht="15.75" customHeight="1" x14ac:dyDescent="0.75"/>
    <row r="440" ht="15.75" customHeight="1" x14ac:dyDescent="0.75"/>
    <row r="441" ht="15.75" customHeight="1" x14ac:dyDescent="0.75"/>
    <row r="442" ht="15.75" customHeight="1" x14ac:dyDescent="0.75"/>
    <row r="443" ht="15.75" customHeight="1" x14ac:dyDescent="0.75"/>
    <row r="444" ht="15.75" customHeight="1" x14ac:dyDescent="0.75"/>
    <row r="445" ht="15.75" customHeight="1" x14ac:dyDescent="0.75"/>
    <row r="446" ht="15.75" customHeight="1" x14ac:dyDescent="0.75"/>
    <row r="447" ht="15.75" customHeight="1" x14ac:dyDescent="0.75"/>
    <row r="448" ht="15.75" customHeight="1" x14ac:dyDescent="0.75"/>
    <row r="449" ht="15.75" customHeight="1" x14ac:dyDescent="0.75"/>
    <row r="450" ht="15.75" customHeight="1" x14ac:dyDescent="0.75"/>
    <row r="451" ht="15.75" customHeight="1" x14ac:dyDescent="0.75"/>
    <row r="452" ht="15.75" customHeight="1" x14ac:dyDescent="0.75"/>
    <row r="453" ht="15.75" customHeight="1" x14ac:dyDescent="0.75"/>
    <row r="454" ht="15.75" customHeight="1" x14ac:dyDescent="0.75"/>
    <row r="455" ht="15.75" customHeight="1" x14ac:dyDescent="0.75"/>
    <row r="456" ht="15.75" customHeight="1" x14ac:dyDescent="0.75"/>
    <row r="457" ht="15.75" customHeight="1" x14ac:dyDescent="0.75"/>
    <row r="458" ht="15.75" customHeight="1" x14ac:dyDescent="0.75"/>
    <row r="459" ht="15.75" customHeight="1" x14ac:dyDescent="0.75"/>
    <row r="460" ht="15.75" customHeight="1" x14ac:dyDescent="0.75"/>
    <row r="461" ht="15.75" customHeight="1" x14ac:dyDescent="0.75"/>
    <row r="462" ht="15.75" customHeight="1" x14ac:dyDescent="0.75"/>
    <row r="463" ht="15.75" customHeight="1" x14ac:dyDescent="0.75"/>
    <row r="464" ht="15.75" customHeight="1" x14ac:dyDescent="0.75"/>
    <row r="465" ht="15.75" customHeight="1" x14ac:dyDescent="0.75"/>
    <row r="466" ht="15.75" customHeight="1" x14ac:dyDescent="0.75"/>
    <row r="467" ht="15.75" customHeight="1" x14ac:dyDescent="0.75"/>
    <row r="468" ht="15.75" customHeight="1" x14ac:dyDescent="0.75"/>
    <row r="469" ht="15.75" customHeight="1" x14ac:dyDescent="0.75"/>
    <row r="470" ht="15.75" customHeight="1" x14ac:dyDescent="0.75"/>
    <row r="471" ht="15.75" customHeight="1" x14ac:dyDescent="0.75"/>
    <row r="472" ht="15.75" customHeight="1" x14ac:dyDescent="0.75"/>
    <row r="473" ht="15.75" customHeight="1" x14ac:dyDescent="0.75"/>
    <row r="474" ht="15.75" customHeight="1" x14ac:dyDescent="0.75"/>
    <row r="475" ht="15.75" customHeight="1" x14ac:dyDescent="0.75"/>
    <row r="476" ht="15.75" customHeight="1" x14ac:dyDescent="0.75"/>
    <row r="477" ht="15.75" customHeight="1" x14ac:dyDescent="0.75"/>
    <row r="478" ht="15.75" customHeight="1" x14ac:dyDescent="0.75"/>
    <row r="479" ht="15.75" customHeight="1" x14ac:dyDescent="0.75"/>
    <row r="480" ht="15.75" customHeight="1" x14ac:dyDescent="0.75"/>
    <row r="481" ht="15.75" customHeight="1" x14ac:dyDescent="0.75"/>
    <row r="482" ht="15.75" customHeight="1" x14ac:dyDescent="0.75"/>
    <row r="483" ht="15.75" customHeight="1" x14ac:dyDescent="0.75"/>
    <row r="484" ht="15.75" customHeight="1" x14ac:dyDescent="0.75"/>
    <row r="485" ht="15.75" customHeight="1" x14ac:dyDescent="0.75"/>
    <row r="486" ht="15.75" customHeight="1" x14ac:dyDescent="0.75"/>
    <row r="487" ht="15.75" customHeight="1" x14ac:dyDescent="0.75"/>
    <row r="488" ht="15.75" customHeight="1" x14ac:dyDescent="0.75"/>
    <row r="489" ht="15.75" customHeight="1" x14ac:dyDescent="0.75"/>
    <row r="490" ht="15.75" customHeight="1" x14ac:dyDescent="0.75"/>
    <row r="491" ht="15.75" customHeight="1" x14ac:dyDescent="0.75"/>
    <row r="492" ht="15.75" customHeight="1" x14ac:dyDescent="0.75"/>
    <row r="493" ht="15.75" customHeight="1" x14ac:dyDescent="0.75"/>
    <row r="494" ht="15.75" customHeight="1" x14ac:dyDescent="0.75"/>
    <row r="495" ht="15.75" customHeight="1" x14ac:dyDescent="0.75"/>
    <row r="496" ht="15.75" customHeight="1" x14ac:dyDescent="0.75"/>
    <row r="497" ht="15.75" customHeight="1" x14ac:dyDescent="0.75"/>
    <row r="498" ht="15.75" customHeight="1" x14ac:dyDescent="0.75"/>
    <row r="499" ht="15.75" customHeight="1" x14ac:dyDescent="0.75"/>
    <row r="500" ht="15.75" customHeight="1" x14ac:dyDescent="0.75"/>
    <row r="501" ht="15.75" customHeight="1" x14ac:dyDescent="0.75"/>
    <row r="502" ht="15.75" customHeight="1" x14ac:dyDescent="0.75"/>
    <row r="503" ht="15.75" customHeight="1" x14ac:dyDescent="0.75"/>
    <row r="504" ht="15.75" customHeight="1" x14ac:dyDescent="0.75"/>
    <row r="505" ht="15.75" customHeight="1" x14ac:dyDescent="0.75"/>
    <row r="506" ht="15.75" customHeight="1" x14ac:dyDescent="0.75"/>
    <row r="507" ht="15.75" customHeight="1" x14ac:dyDescent="0.75"/>
    <row r="508" ht="15.75" customHeight="1" x14ac:dyDescent="0.75"/>
    <row r="509" ht="15.75" customHeight="1" x14ac:dyDescent="0.75"/>
    <row r="510" ht="15.75" customHeight="1" x14ac:dyDescent="0.75"/>
    <row r="511" ht="15.75" customHeight="1" x14ac:dyDescent="0.75"/>
    <row r="512" ht="15.75" customHeight="1" x14ac:dyDescent="0.75"/>
    <row r="513" ht="15.75" customHeight="1" x14ac:dyDescent="0.75"/>
    <row r="514" ht="15.75" customHeight="1" x14ac:dyDescent="0.75"/>
    <row r="515" ht="15.75" customHeight="1" x14ac:dyDescent="0.75"/>
    <row r="516" ht="15.75" customHeight="1" x14ac:dyDescent="0.75"/>
    <row r="517" ht="15.75" customHeight="1" x14ac:dyDescent="0.75"/>
    <row r="518" ht="15.75" customHeight="1" x14ac:dyDescent="0.75"/>
    <row r="519" ht="15.75" customHeight="1" x14ac:dyDescent="0.75"/>
    <row r="520" ht="15.75" customHeight="1" x14ac:dyDescent="0.75"/>
    <row r="521" ht="15.75" customHeight="1" x14ac:dyDescent="0.75"/>
    <row r="522" ht="15.75" customHeight="1" x14ac:dyDescent="0.75"/>
    <row r="523" ht="15.75" customHeight="1" x14ac:dyDescent="0.75"/>
    <row r="524" ht="15.75" customHeight="1" x14ac:dyDescent="0.75"/>
    <row r="525" ht="15.75" customHeight="1" x14ac:dyDescent="0.75"/>
    <row r="526" ht="15.75" customHeight="1" x14ac:dyDescent="0.75"/>
    <row r="527" ht="15.75" customHeight="1" x14ac:dyDescent="0.75"/>
    <row r="528" ht="15.75" customHeight="1" x14ac:dyDescent="0.75"/>
    <row r="529" ht="15.75" customHeight="1" x14ac:dyDescent="0.75"/>
    <row r="530" ht="15.75" customHeight="1" x14ac:dyDescent="0.75"/>
    <row r="531" ht="15.75" customHeight="1" x14ac:dyDescent="0.75"/>
    <row r="532" ht="15.75" customHeight="1" x14ac:dyDescent="0.75"/>
    <row r="533" ht="15.75" customHeight="1" x14ac:dyDescent="0.75"/>
    <row r="534" ht="15.75" customHeight="1" x14ac:dyDescent="0.75"/>
    <row r="535" ht="15.75" customHeight="1" x14ac:dyDescent="0.75"/>
    <row r="536" ht="15.75" customHeight="1" x14ac:dyDescent="0.75"/>
    <row r="537" ht="15.75" customHeight="1" x14ac:dyDescent="0.75"/>
    <row r="538" ht="15.75" customHeight="1" x14ac:dyDescent="0.75"/>
    <row r="539" ht="15.75" customHeight="1" x14ac:dyDescent="0.75"/>
    <row r="540" ht="15.75" customHeight="1" x14ac:dyDescent="0.75"/>
    <row r="541" ht="15.75" customHeight="1" x14ac:dyDescent="0.75"/>
    <row r="542" ht="15.75" customHeight="1" x14ac:dyDescent="0.75"/>
    <row r="543" ht="15.75" customHeight="1" x14ac:dyDescent="0.75"/>
    <row r="544" ht="15.75" customHeight="1" x14ac:dyDescent="0.75"/>
    <row r="545" ht="15.75" customHeight="1" x14ac:dyDescent="0.75"/>
    <row r="546" ht="15.75" customHeight="1" x14ac:dyDescent="0.75"/>
    <row r="547" ht="15.75" customHeight="1" x14ac:dyDescent="0.75"/>
    <row r="548" ht="15.75" customHeight="1" x14ac:dyDescent="0.75"/>
    <row r="549" ht="15.75" customHeight="1" x14ac:dyDescent="0.75"/>
    <row r="550" ht="15.75" customHeight="1" x14ac:dyDescent="0.75"/>
    <row r="551" ht="15.75" customHeight="1" x14ac:dyDescent="0.75"/>
    <row r="552" ht="15.75" customHeight="1" x14ac:dyDescent="0.75"/>
    <row r="553" ht="15.75" customHeight="1" x14ac:dyDescent="0.75"/>
    <row r="554" ht="15.75" customHeight="1" x14ac:dyDescent="0.75"/>
    <row r="555" ht="15.75" customHeight="1" x14ac:dyDescent="0.75"/>
    <row r="556" ht="15.75" customHeight="1" x14ac:dyDescent="0.75"/>
    <row r="557" ht="15.75" customHeight="1" x14ac:dyDescent="0.75"/>
    <row r="558" ht="15.75" customHeight="1" x14ac:dyDescent="0.75"/>
    <row r="559" ht="15.75" customHeight="1" x14ac:dyDescent="0.75"/>
    <row r="560" ht="15.75" customHeight="1" x14ac:dyDescent="0.75"/>
    <row r="561" ht="15.75" customHeight="1" x14ac:dyDescent="0.75"/>
    <row r="562" ht="15.75" customHeight="1" x14ac:dyDescent="0.75"/>
    <row r="563" ht="15.75" customHeight="1" x14ac:dyDescent="0.75"/>
    <row r="564" ht="15.75" customHeight="1" x14ac:dyDescent="0.75"/>
    <row r="565" ht="15.75" customHeight="1" x14ac:dyDescent="0.75"/>
    <row r="566" ht="15.75" customHeight="1" x14ac:dyDescent="0.75"/>
    <row r="567" ht="15.75" customHeight="1" x14ac:dyDescent="0.75"/>
    <row r="568" ht="15.75" customHeight="1" x14ac:dyDescent="0.75"/>
    <row r="569" ht="15.75" customHeight="1" x14ac:dyDescent="0.75"/>
    <row r="570" ht="15.75" customHeight="1" x14ac:dyDescent="0.75"/>
    <row r="571" ht="15.75" customHeight="1" x14ac:dyDescent="0.75"/>
    <row r="572" ht="15.75" customHeight="1" x14ac:dyDescent="0.75"/>
    <row r="573" ht="15.75" customHeight="1" x14ac:dyDescent="0.75"/>
    <row r="574" ht="15.75" customHeight="1" x14ac:dyDescent="0.75"/>
    <row r="575" ht="15.75" customHeight="1" x14ac:dyDescent="0.75"/>
    <row r="576" ht="15.75" customHeight="1" x14ac:dyDescent="0.75"/>
    <row r="577" ht="15.75" customHeight="1" x14ac:dyDescent="0.75"/>
    <row r="578" ht="15.75" customHeight="1" x14ac:dyDescent="0.75"/>
    <row r="579" ht="15.75" customHeight="1" x14ac:dyDescent="0.75"/>
    <row r="580" ht="15.75" customHeight="1" x14ac:dyDescent="0.75"/>
    <row r="581" ht="15.75" customHeight="1" x14ac:dyDescent="0.75"/>
    <row r="582" ht="15.75" customHeight="1" x14ac:dyDescent="0.75"/>
    <row r="583" ht="15.75" customHeight="1" x14ac:dyDescent="0.75"/>
    <row r="584" ht="15.75" customHeight="1" x14ac:dyDescent="0.75"/>
    <row r="585" ht="15.75" customHeight="1" x14ac:dyDescent="0.75"/>
    <row r="586" ht="15.75" customHeight="1" x14ac:dyDescent="0.75"/>
    <row r="587" ht="15.75" customHeight="1" x14ac:dyDescent="0.75"/>
    <row r="588" ht="15.75" customHeight="1" x14ac:dyDescent="0.75"/>
    <row r="589" ht="15.75" customHeight="1" x14ac:dyDescent="0.75"/>
    <row r="590" ht="15.75" customHeight="1" x14ac:dyDescent="0.75"/>
    <row r="591" ht="15.75" customHeight="1" x14ac:dyDescent="0.75"/>
    <row r="592" ht="15.75" customHeight="1" x14ac:dyDescent="0.75"/>
    <row r="593" ht="15.75" customHeight="1" x14ac:dyDescent="0.75"/>
    <row r="594" ht="15.75" customHeight="1" x14ac:dyDescent="0.75"/>
    <row r="595" ht="15.75" customHeight="1" x14ac:dyDescent="0.75"/>
    <row r="596" ht="15.75" customHeight="1" x14ac:dyDescent="0.75"/>
    <row r="597" ht="15.75" customHeight="1" x14ac:dyDescent="0.75"/>
    <row r="598" ht="15.75" customHeight="1" x14ac:dyDescent="0.75"/>
    <row r="599" ht="15.75" customHeight="1" x14ac:dyDescent="0.75"/>
    <row r="600" ht="15.75" customHeight="1" x14ac:dyDescent="0.75"/>
    <row r="601" ht="15.75" customHeight="1" x14ac:dyDescent="0.75"/>
    <row r="602" ht="15.75" customHeight="1" x14ac:dyDescent="0.75"/>
    <row r="603" ht="15.75" customHeight="1" x14ac:dyDescent="0.75"/>
    <row r="604" ht="15.75" customHeight="1" x14ac:dyDescent="0.75"/>
    <row r="605" ht="15.75" customHeight="1" x14ac:dyDescent="0.75"/>
    <row r="606" ht="15.75" customHeight="1" x14ac:dyDescent="0.75"/>
    <row r="607" ht="15.75" customHeight="1" x14ac:dyDescent="0.75"/>
    <row r="608" ht="15.75" customHeight="1" x14ac:dyDescent="0.75"/>
    <row r="609" ht="15.75" customHeight="1" x14ac:dyDescent="0.75"/>
    <row r="610" ht="15.75" customHeight="1" x14ac:dyDescent="0.75"/>
    <row r="611" ht="15.75" customHeight="1" x14ac:dyDescent="0.75"/>
    <row r="612" ht="15.75" customHeight="1" x14ac:dyDescent="0.75"/>
    <row r="613" ht="15.75" customHeight="1" x14ac:dyDescent="0.75"/>
    <row r="614" ht="15.75" customHeight="1" x14ac:dyDescent="0.75"/>
    <row r="615" ht="15.75" customHeight="1" x14ac:dyDescent="0.75"/>
    <row r="616" ht="15.75" customHeight="1" x14ac:dyDescent="0.75"/>
    <row r="617" ht="15.75" customHeight="1" x14ac:dyDescent="0.75"/>
    <row r="618" ht="15.75" customHeight="1" x14ac:dyDescent="0.75"/>
    <row r="619" ht="15.75" customHeight="1" x14ac:dyDescent="0.75"/>
    <row r="620" ht="15.75" customHeight="1" x14ac:dyDescent="0.75"/>
    <row r="621" ht="15.75" customHeight="1" x14ac:dyDescent="0.75"/>
    <row r="622" ht="15.75" customHeight="1" x14ac:dyDescent="0.75"/>
    <row r="623" ht="15.75" customHeight="1" x14ac:dyDescent="0.75"/>
    <row r="624" ht="15.75" customHeight="1" x14ac:dyDescent="0.75"/>
    <row r="625" ht="15.75" customHeight="1" x14ac:dyDescent="0.75"/>
    <row r="626" ht="15.75" customHeight="1" x14ac:dyDescent="0.75"/>
    <row r="627" ht="15.75" customHeight="1" x14ac:dyDescent="0.75"/>
    <row r="628" ht="15.75" customHeight="1" x14ac:dyDescent="0.75"/>
    <row r="629" ht="15.75" customHeight="1" x14ac:dyDescent="0.75"/>
    <row r="630" ht="15.75" customHeight="1" x14ac:dyDescent="0.75"/>
    <row r="631" ht="15.75" customHeight="1" x14ac:dyDescent="0.75"/>
    <row r="632" ht="15.75" customHeight="1" x14ac:dyDescent="0.75"/>
    <row r="633" ht="15.75" customHeight="1" x14ac:dyDescent="0.75"/>
    <row r="634" ht="15.75" customHeight="1" x14ac:dyDescent="0.75"/>
    <row r="635" ht="15.75" customHeight="1" x14ac:dyDescent="0.75"/>
    <row r="636" ht="15.75" customHeight="1" x14ac:dyDescent="0.75"/>
    <row r="637" ht="15.75" customHeight="1" x14ac:dyDescent="0.75"/>
    <row r="638" ht="15.75" customHeight="1" x14ac:dyDescent="0.75"/>
    <row r="639" ht="15.75" customHeight="1" x14ac:dyDescent="0.75"/>
    <row r="640" ht="15.75" customHeight="1" x14ac:dyDescent="0.75"/>
    <row r="641" ht="15.75" customHeight="1" x14ac:dyDescent="0.75"/>
    <row r="642" ht="15.75" customHeight="1" x14ac:dyDescent="0.75"/>
    <row r="643" ht="15.75" customHeight="1" x14ac:dyDescent="0.75"/>
    <row r="644" ht="15.75" customHeight="1" x14ac:dyDescent="0.75"/>
    <row r="645" ht="15.75" customHeight="1" x14ac:dyDescent="0.75"/>
    <row r="646" ht="15.75" customHeight="1" x14ac:dyDescent="0.75"/>
    <row r="647" ht="15.75" customHeight="1" x14ac:dyDescent="0.75"/>
    <row r="648" ht="15.75" customHeight="1" x14ac:dyDescent="0.75"/>
    <row r="649" ht="15.75" customHeight="1" x14ac:dyDescent="0.75"/>
    <row r="650" ht="15.75" customHeight="1" x14ac:dyDescent="0.75"/>
    <row r="651" ht="15.75" customHeight="1" x14ac:dyDescent="0.75"/>
    <row r="652" ht="15.75" customHeight="1" x14ac:dyDescent="0.75"/>
    <row r="653" ht="15.75" customHeight="1" x14ac:dyDescent="0.75"/>
    <row r="654" ht="15.75" customHeight="1" x14ac:dyDescent="0.75"/>
    <row r="655" ht="15.75" customHeight="1" x14ac:dyDescent="0.75"/>
    <row r="656" ht="15.75" customHeight="1" x14ac:dyDescent="0.75"/>
    <row r="657" ht="15.75" customHeight="1" x14ac:dyDescent="0.75"/>
    <row r="658" ht="15.75" customHeight="1" x14ac:dyDescent="0.75"/>
    <row r="659" ht="15.75" customHeight="1" x14ac:dyDescent="0.75"/>
    <row r="660" ht="15.75" customHeight="1" x14ac:dyDescent="0.75"/>
    <row r="661" ht="15.75" customHeight="1" x14ac:dyDescent="0.75"/>
    <row r="662" ht="15.75" customHeight="1" x14ac:dyDescent="0.75"/>
    <row r="663" ht="15.75" customHeight="1" x14ac:dyDescent="0.75"/>
    <row r="664" ht="15.75" customHeight="1" x14ac:dyDescent="0.75"/>
    <row r="665" ht="15.75" customHeight="1" x14ac:dyDescent="0.75"/>
    <row r="666" ht="15.75" customHeight="1" x14ac:dyDescent="0.75"/>
    <row r="667" ht="15.75" customHeight="1" x14ac:dyDescent="0.75"/>
    <row r="668" ht="15.75" customHeight="1" x14ac:dyDescent="0.75"/>
    <row r="669" ht="15.75" customHeight="1" x14ac:dyDescent="0.75"/>
    <row r="670" ht="15.75" customHeight="1" x14ac:dyDescent="0.75"/>
    <row r="671" ht="15.75" customHeight="1" x14ac:dyDescent="0.75"/>
    <row r="672" ht="15.75" customHeight="1" x14ac:dyDescent="0.75"/>
    <row r="673" ht="15.75" customHeight="1" x14ac:dyDescent="0.75"/>
    <row r="674" ht="15.75" customHeight="1" x14ac:dyDescent="0.75"/>
    <row r="675" ht="15.75" customHeight="1" x14ac:dyDescent="0.75"/>
    <row r="676" ht="15.75" customHeight="1" x14ac:dyDescent="0.75"/>
    <row r="677" ht="15.75" customHeight="1" x14ac:dyDescent="0.75"/>
    <row r="678" ht="15.75" customHeight="1" x14ac:dyDescent="0.75"/>
    <row r="679" ht="15.75" customHeight="1" x14ac:dyDescent="0.75"/>
    <row r="680" ht="15.75" customHeight="1" x14ac:dyDescent="0.75"/>
    <row r="681" ht="15.75" customHeight="1" x14ac:dyDescent="0.75"/>
    <row r="682" ht="15.75" customHeight="1" x14ac:dyDescent="0.75"/>
    <row r="683" ht="15.75" customHeight="1" x14ac:dyDescent="0.75"/>
    <row r="684" ht="15.75" customHeight="1" x14ac:dyDescent="0.75"/>
    <row r="685" ht="15.75" customHeight="1" x14ac:dyDescent="0.75"/>
    <row r="686" ht="15.75" customHeight="1" x14ac:dyDescent="0.75"/>
    <row r="687" ht="15.75" customHeight="1" x14ac:dyDescent="0.75"/>
    <row r="688" ht="15.75" customHeight="1" x14ac:dyDescent="0.75"/>
    <row r="689" ht="15.75" customHeight="1" x14ac:dyDescent="0.75"/>
    <row r="690" ht="15.75" customHeight="1" x14ac:dyDescent="0.75"/>
    <row r="691" ht="15.75" customHeight="1" x14ac:dyDescent="0.75"/>
    <row r="692" ht="15.75" customHeight="1" x14ac:dyDescent="0.75"/>
    <row r="693" ht="15.75" customHeight="1" x14ac:dyDescent="0.75"/>
    <row r="694" ht="15.75" customHeight="1" x14ac:dyDescent="0.75"/>
    <row r="695" ht="15.75" customHeight="1" x14ac:dyDescent="0.75"/>
    <row r="696" ht="15.75" customHeight="1" x14ac:dyDescent="0.75"/>
    <row r="697" ht="15.75" customHeight="1" x14ac:dyDescent="0.75"/>
    <row r="698" ht="15.75" customHeight="1" x14ac:dyDescent="0.75"/>
    <row r="699" ht="15.75" customHeight="1" x14ac:dyDescent="0.75"/>
    <row r="700" ht="15.75" customHeight="1" x14ac:dyDescent="0.75"/>
    <row r="701" ht="15.75" customHeight="1" x14ac:dyDescent="0.75"/>
    <row r="702" ht="15.75" customHeight="1" x14ac:dyDescent="0.75"/>
    <row r="703" ht="15.75" customHeight="1" x14ac:dyDescent="0.75"/>
    <row r="704" ht="15.75" customHeight="1" x14ac:dyDescent="0.75"/>
    <row r="705" ht="15.75" customHeight="1" x14ac:dyDescent="0.75"/>
    <row r="706" ht="15.75" customHeight="1" x14ac:dyDescent="0.75"/>
    <row r="707" ht="15.75" customHeight="1" x14ac:dyDescent="0.75"/>
    <row r="708" ht="15.75" customHeight="1" x14ac:dyDescent="0.75"/>
    <row r="709" ht="15.75" customHeight="1" x14ac:dyDescent="0.75"/>
    <row r="710" ht="15.75" customHeight="1" x14ac:dyDescent="0.75"/>
    <row r="711" ht="15.75" customHeight="1" x14ac:dyDescent="0.75"/>
    <row r="712" ht="15.75" customHeight="1" x14ac:dyDescent="0.75"/>
    <row r="713" ht="15.75" customHeight="1" x14ac:dyDescent="0.75"/>
    <row r="714" ht="15.75" customHeight="1" x14ac:dyDescent="0.75"/>
    <row r="715" ht="15.75" customHeight="1" x14ac:dyDescent="0.75"/>
    <row r="716" ht="15.75" customHeight="1" x14ac:dyDescent="0.75"/>
    <row r="717" ht="15.75" customHeight="1" x14ac:dyDescent="0.75"/>
    <row r="718" ht="15.75" customHeight="1" x14ac:dyDescent="0.75"/>
    <row r="719" ht="15.75" customHeight="1" x14ac:dyDescent="0.75"/>
    <row r="720" ht="15.75" customHeight="1" x14ac:dyDescent="0.75"/>
    <row r="721" ht="15.75" customHeight="1" x14ac:dyDescent="0.75"/>
    <row r="722" ht="15.75" customHeight="1" x14ac:dyDescent="0.75"/>
    <row r="723" ht="15.75" customHeight="1" x14ac:dyDescent="0.75"/>
    <row r="724" ht="15.75" customHeight="1" x14ac:dyDescent="0.75"/>
    <row r="725" ht="15.75" customHeight="1" x14ac:dyDescent="0.75"/>
    <row r="726" ht="15.75" customHeight="1" x14ac:dyDescent="0.75"/>
    <row r="727" ht="15.75" customHeight="1" x14ac:dyDescent="0.75"/>
    <row r="728" ht="15.75" customHeight="1" x14ac:dyDescent="0.75"/>
    <row r="729" ht="15.75" customHeight="1" x14ac:dyDescent="0.75"/>
    <row r="730" ht="15.75" customHeight="1" x14ac:dyDescent="0.75"/>
    <row r="731" ht="15.75" customHeight="1" x14ac:dyDescent="0.75"/>
    <row r="732" ht="15.75" customHeight="1" x14ac:dyDescent="0.75"/>
    <row r="733" ht="15.75" customHeight="1" x14ac:dyDescent="0.75"/>
    <row r="734" ht="15.75" customHeight="1" x14ac:dyDescent="0.75"/>
    <row r="735" ht="15.75" customHeight="1" x14ac:dyDescent="0.75"/>
    <row r="736" ht="15.75" customHeight="1" x14ac:dyDescent="0.75"/>
    <row r="737" ht="15.75" customHeight="1" x14ac:dyDescent="0.75"/>
    <row r="738" ht="15.75" customHeight="1" x14ac:dyDescent="0.75"/>
    <row r="739" ht="15.75" customHeight="1" x14ac:dyDescent="0.75"/>
    <row r="740" ht="15.75" customHeight="1" x14ac:dyDescent="0.75"/>
    <row r="741" ht="15.75" customHeight="1" x14ac:dyDescent="0.75"/>
    <row r="742" ht="15.75" customHeight="1" x14ac:dyDescent="0.75"/>
    <row r="743" ht="15.75" customHeight="1" x14ac:dyDescent="0.75"/>
    <row r="744" ht="15.75" customHeight="1" x14ac:dyDescent="0.75"/>
    <row r="745" ht="15.75" customHeight="1" x14ac:dyDescent="0.75"/>
    <row r="746" ht="15.75" customHeight="1" x14ac:dyDescent="0.75"/>
    <row r="747" ht="15.75" customHeight="1" x14ac:dyDescent="0.75"/>
    <row r="748" ht="15.75" customHeight="1" x14ac:dyDescent="0.75"/>
    <row r="749" ht="15.75" customHeight="1" x14ac:dyDescent="0.75"/>
    <row r="750" ht="15.75" customHeight="1" x14ac:dyDescent="0.75"/>
    <row r="751" ht="15.75" customHeight="1" x14ac:dyDescent="0.75"/>
    <row r="752" ht="15.75" customHeight="1" x14ac:dyDescent="0.75"/>
    <row r="753" ht="15.75" customHeight="1" x14ac:dyDescent="0.75"/>
    <row r="754" ht="15.75" customHeight="1" x14ac:dyDescent="0.75"/>
    <row r="755" ht="15.75" customHeight="1" x14ac:dyDescent="0.75"/>
    <row r="756" ht="15.75" customHeight="1" x14ac:dyDescent="0.75"/>
    <row r="757" ht="15.75" customHeight="1" x14ac:dyDescent="0.75"/>
    <row r="758" ht="15.75" customHeight="1" x14ac:dyDescent="0.75"/>
    <row r="759" ht="15.75" customHeight="1" x14ac:dyDescent="0.75"/>
    <row r="760" ht="15.75" customHeight="1" x14ac:dyDescent="0.75"/>
    <row r="761" ht="15.75" customHeight="1" x14ac:dyDescent="0.75"/>
    <row r="762" ht="15.75" customHeight="1" x14ac:dyDescent="0.75"/>
    <row r="763" ht="15.75" customHeight="1" x14ac:dyDescent="0.75"/>
    <row r="764" ht="15.75" customHeight="1" x14ac:dyDescent="0.75"/>
    <row r="765" ht="15.75" customHeight="1" x14ac:dyDescent="0.75"/>
    <row r="766" ht="15.75" customHeight="1" x14ac:dyDescent="0.75"/>
    <row r="767" ht="15.75" customHeight="1" x14ac:dyDescent="0.75"/>
    <row r="768" ht="15.75" customHeight="1" x14ac:dyDescent="0.75"/>
    <row r="769" ht="15.75" customHeight="1" x14ac:dyDescent="0.75"/>
    <row r="770" ht="15.75" customHeight="1" x14ac:dyDescent="0.75"/>
    <row r="771" ht="15.75" customHeight="1" x14ac:dyDescent="0.75"/>
    <row r="772" ht="15.75" customHeight="1" x14ac:dyDescent="0.75"/>
    <row r="773" ht="15.75" customHeight="1" x14ac:dyDescent="0.75"/>
    <row r="774" ht="15.75" customHeight="1" x14ac:dyDescent="0.75"/>
    <row r="775" ht="15.75" customHeight="1" x14ac:dyDescent="0.75"/>
    <row r="776" ht="15.75" customHeight="1" x14ac:dyDescent="0.75"/>
    <row r="777" ht="15.75" customHeight="1" x14ac:dyDescent="0.75"/>
    <row r="778" ht="15.75" customHeight="1" x14ac:dyDescent="0.75"/>
    <row r="779" ht="15.75" customHeight="1" x14ac:dyDescent="0.75"/>
    <row r="780" ht="15.75" customHeight="1" x14ac:dyDescent="0.75"/>
    <row r="781" ht="15.75" customHeight="1" x14ac:dyDescent="0.75"/>
    <row r="782" ht="15.75" customHeight="1" x14ac:dyDescent="0.75"/>
    <row r="783" ht="15.75" customHeight="1" x14ac:dyDescent="0.75"/>
    <row r="784" ht="15.75" customHeight="1" x14ac:dyDescent="0.75"/>
    <row r="785" ht="15.75" customHeight="1" x14ac:dyDescent="0.75"/>
    <row r="786" ht="15.75" customHeight="1" x14ac:dyDescent="0.75"/>
    <row r="787" ht="15.75" customHeight="1" x14ac:dyDescent="0.75"/>
    <row r="788" ht="15.75" customHeight="1" x14ac:dyDescent="0.75"/>
    <row r="789" ht="15.75" customHeight="1" x14ac:dyDescent="0.75"/>
    <row r="790" ht="15.75" customHeight="1" x14ac:dyDescent="0.75"/>
    <row r="791" ht="15.75" customHeight="1" x14ac:dyDescent="0.75"/>
    <row r="792" ht="15.75" customHeight="1" x14ac:dyDescent="0.75"/>
    <row r="793" ht="15.75" customHeight="1" x14ac:dyDescent="0.75"/>
    <row r="794" ht="15.75" customHeight="1" x14ac:dyDescent="0.75"/>
    <row r="795" ht="15.75" customHeight="1" x14ac:dyDescent="0.75"/>
    <row r="796" ht="15.75" customHeight="1" x14ac:dyDescent="0.75"/>
    <row r="797" ht="15.75" customHeight="1" x14ac:dyDescent="0.75"/>
    <row r="798" ht="15.75" customHeight="1" x14ac:dyDescent="0.75"/>
    <row r="799" ht="15.75" customHeight="1" x14ac:dyDescent="0.75"/>
    <row r="800" ht="15.75" customHeight="1" x14ac:dyDescent="0.75"/>
    <row r="801" ht="15.75" customHeight="1" x14ac:dyDescent="0.75"/>
    <row r="802" ht="15.75" customHeight="1" x14ac:dyDescent="0.75"/>
    <row r="803" ht="15.75" customHeight="1" x14ac:dyDescent="0.75"/>
    <row r="804" ht="15.75" customHeight="1" x14ac:dyDescent="0.75"/>
    <row r="805" ht="15.75" customHeight="1" x14ac:dyDescent="0.75"/>
    <row r="806" ht="15.75" customHeight="1" x14ac:dyDescent="0.75"/>
    <row r="807" ht="15.75" customHeight="1" x14ac:dyDescent="0.75"/>
    <row r="808" ht="15.75" customHeight="1" x14ac:dyDescent="0.75"/>
    <row r="809" ht="15.75" customHeight="1" x14ac:dyDescent="0.75"/>
    <row r="810" ht="15.75" customHeight="1" x14ac:dyDescent="0.75"/>
    <row r="811" ht="15.75" customHeight="1" x14ac:dyDescent="0.75"/>
    <row r="812" ht="15.75" customHeight="1" x14ac:dyDescent="0.75"/>
    <row r="813" ht="15.75" customHeight="1" x14ac:dyDescent="0.75"/>
    <row r="814" ht="15.75" customHeight="1" x14ac:dyDescent="0.75"/>
    <row r="815" ht="15.75" customHeight="1" x14ac:dyDescent="0.75"/>
    <row r="816" ht="15.75" customHeight="1" x14ac:dyDescent="0.75"/>
    <row r="817" ht="15.75" customHeight="1" x14ac:dyDescent="0.75"/>
    <row r="818" ht="15.75" customHeight="1" x14ac:dyDescent="0.75"/>
    <row r="819" ht="15.75" customHeight="1" x14ac:dyDescent="0.75"/>
    <row r="820" ht="15.75" customHeight="1" x14ac:dyDescent="0.75"/>
    <row r="821" ht="15.75" customHeight="1" x14ac:dyDescent="0.75"/>
    <row r="822" ht="15.75" customHeight="1" x14ac:dyDescent="0.75"/>
    <row r="823" ht="15.75" customHeight="1" x14ac:dyDescent="0.75"/>
    <row r="824" ht="15.75" customHeight="1" x14ac:dyDescent="0.75"/>
    <row r="825" ht="15.75" customHeight="1" x14ac:dyDescent="0.75"/>
    <row r="826" ht="15.75" customHeight="1" x14ac:dyDescent="0.75"/>
    <row r="827" ht="15.75" customHeight="1" x14ac:dyDescent="0.75"/>
    <row r="828" ht="15.75" customHeight="1" x14ac:dyDescent="0.75"/>
    <row r="829" ht="15.75" customHeight="1" x14ac:dyDescent="0.75"/>
    <row r="830" ht="15.75" customHeight="1" x14ac:dyDescent="0.75"/>
    <row r="831" ht="15.75" customHeight="1" x14ac:dyDescent="0.75"/>
    <row r="832" ht="15.75" customHeight="1" x14ac:dyDescent="0.75"/>
    <row r="833" ht="15.75" customHeight="1" x14ac:dyDescent="0.75"/>
    <row r="834" ht="15.75" customHeight="1" x14ac:dyDescent="0.75"/>
    <row r="835" ht="15.75" customHeight="1" x14ac:dyDescent="0.75"/>
    <row r="836" ht="15.75" customHeight="1" x14ac:dyDescent="0.75"/>
    <row r="837" ht="15.75" customHeight="1" x14ac:dyDescent="0.75"/>
    <row r="838" ht="15.75" customHeight="1" x14ac:dyDescent="0.75"/>
    <row r="839" ht="15.75" customHeight="1" x14ac:dyDescent="0.75"/>
    <row r="840" ht="15.75" customHeight="1" x14ac:dyDescent="0.75"/>
    <row r="841" ht="15.75" customHeight="1" x14ac:dyDescent="0.75"/>
    <row r="842" ht="15.75" customHeight="1" x14ac:dyDescent="0.75"/>
    <row r="843" ht="15.75" customHeight="1" x14ac:dyDescent="0.75"/>
    <row r="844" ht="15.75" customHeight="1" x14ac:dyDescent="0.75"/>
    <row r="845" ht="15.75" customHeight="1" x14ac:dyDescent="0.75"/>
    <row r="846" ht="15.75" customHeight="1" x14ac:dyDescent="0.75"/>
    <row r="847" ht="15.75" customHeight="1" x14ac:dyDescent="0.75"/>
    <row r="848" ht="15.75" customHeight="1" x14ac:dyDescent="0.75"/>
    <row r="849" ht="15.75" customHeight="1" x14ac:dyDescent="0.75"/>
    <row r="850" ht="15.75" customHeight="1" x14ac:dyDescent="0.75"/>
    <row r="851" ht="15.75" customHeight="1" x14ac:dyDescent="0.75"/>
    <row r="852" ht="15.75" customHeight="1" x14ac:dyDescent="0.75"/>
    <row r="853" ht="15.75" customHeight="1" x14ac:dyDescent="0.75"/>
    <row r="854" ht="15.75" customHeight="1" x14ac:dyDescent="0.75"/>
    <row r="855" ht="15.75" customHeight="1" x14ac:dyDescent="0.75"/>
    <row r="856" ht="15.75" customHeight="1" x14ac:dyDescent="0.75"/>
    <row r="857" ht="15.75" customHeight="1" x14ac:dyDescent="0.75"/>
    <row r="858" ht="15.75" customHeight="1" x14ac:dyDescent="0.75"/>
    <row r="859" ht="15.75" customHeight="1" x14ac:dyDescent="0.75"/>
    <row r="860" ht="15.75" customHeight="1" x14ac:dyDescent="0.75"/>
    <row r="861" ht="15.75" customHeight="1" x14ac:dyDescent="0.75"/>
    <row r="862" ht="15.75" customHeight="1" x14ac:dyDescent="0.75"/>
    <row r="863" ht="15.75" customHeight="1" x14ac:dyDescent="0.75"/>
    <row r="864" ht="15.75" customHeight="1" x14ac:dyDescent="0.75"/>
    <row r="865" ht="15.75" customHeight="1" x14ac:dyDescent="0.75"/>
    <row r="866" ht="15.75" customHeight="1" x14ac:dyDescent="0.75"/>
    <row r="867" ht="15.75" customHeight="1" x14ac:dyDescent="0.75"/>
    <row r="868" ht="15.75" customHeight="1" x14ac:dyDescent="0.75"/>
    <row r="869" ht="15.75" customHeight="1" x14ac:dyDescent="0.75"/>
    <row r="870" ht="15.75" customHeight="1" x14ac:dyDescent="0.75"/>
    <row r="871" ht="15.75" customHeight="1" x14ac:dyDescent="0.75"/>
    <row r="872" ht="15.75" customHeight="1" x14ac:dyDescent="0.75"/>
    <row r="873" ht="15.75" customHeight="1" x14ac:dyDescent="0.75"/>
    <row r="874" ht="15.75" customHeight="1" x14ac:dyDescent="0.75"/>
    <row r="875" ht="15.75" customHeight="1" x14ac:dyDescent="0.75"/>
    <row r="876" ht="15.75" customHeight="1" x14ac:dyDescent="0.75"/>
    <row r="877" ht="15.75" customHeight="1" x14ac:dyDescent="0.75"/>
    <row r="878" ht="15.75" customHeight="1" x14ac:dyDescent="0.75"/>
    <row r="879" ht="15.75" customHeight="1" x14ac:dyDescent="0.75"/>
    <row r="880" ht="15.75" customHeight="1" x14ac:dyDescent="0.75"/>
    <row r="881" ht="15.75" customHeight="1" x14ac:dyDescent="0.75"/>
    <row r="882" ht="15.75" customHeight="1" x14ac:dyDescent="0.75"/>
    <row r="883" ht="15.75" customHeight="1" x14ac:dyDescent="0.75"/>
    <row r="884" ht="15.75" customHeight="1" x14ac:dyDescent="0.75"/>
    <row r="885" ht="15.75" customHeight="1" x14ac:dyDescent="0.75"/>
    <row r="886" ht="15.75" customHeight="1" x14ac:dyDescent="0.75"/>
    <row r="887" ht="15.75" customHeight="1" x14ac:dyDescent="0.75"/>
    <row r="888" ht="15.75" customHeight="1" x14ac:dyDescent="0.75"/>
    <row r="889" ht="15.75" customHeight="1" x14ac:dyDescent="0.75"/>
    <row r="890" ht="15.75" customHeight="1" x14ac:dyDescent="0.75"/>
    <row r="891" ht="15.75" customHeight="1" x14ac:dyDescent="0.75"/>
    <row r="892" ht="15.75" customHeight="1" x14ac:dyDescent="0.75"/>
    <row r="893" ht="15.75" customHeight="1" x14ac:dyDescent="0.75"/>
    <row r="894" ht="15.75" customHeight="1" x14ac:dyDescent="0.75"/>
    <row r="895" ht="15.75" customHeight="1" x14ac:dyDescent="0.75"/>
    <row r="896" ht="15.75" customHeight="1" x14ac:dyDescent="0.75"/>
    <row r="897" ht="15.75" customHeight="1" x14ac:dyDescent="0.75"/>
    <row r="898" ht="15.75" customHeight="1" x14ac:dyDescent="0.75"/>
    <row r="899" ht="15.75" customHeight="1" x14ac:dyDescent="0.75"/>
    <row r="900" ht="15.75" customHeight="1" x14ac:dyDescent="0.75"/>
    <row r="901" ht="15.75" customHeight="1" x14ac:dyDescent="0.75"/>
    <row r="902" ht="15.75" customHeight="1" x14ac:dyDescent="0.75"/>
    <row r="903" ht="15.75" customHeight="1" x14ac:dyDescent="0.75"/>
    <row r="904" ht="15.75" customHeight="1" x14ac:dyDescent="0.75"/>
    <row r="905" ht="15.75" customHeight="1" x14ac:dyDescent="0.75"/>
    <row r="906" ht="15.75" customHeight="1" x14ac:dyDescent="0.75"/>
    <row r="907" ht="15.75" customHeight="1" x14ac:dyDescent="0.75"/>
    <row r="908" ht="15.75" customHeight="1" x14ac:dyDescent="0.75"/>
    <row r="909" ht="15.75" customHeight="1" x14ac:dyDescent="0.75"/>
    <row r="910" ht="15.75" customHeight="1" x14ac:dyDescent="0.75"/>
    <row r="911" ht="15.75" customHeight="1" x14ac:dyDescent="0.75"/>
    <row r="912" ht="15.75" customHeight="1" x14ac:dyDescent="0.75"/>
    <row r="913" ht="15.75" customHeight="1" x14ac:dyDescent="0.75"/>
    <row r="914" ht="15.75" customHeight="1" x14ac:dyDescent="0.75"/>
    <row r="915" ht="15.75" customHeight="1" x14ac:dyDescent="0.75"/>
    <row r="916" ht="15.75" customHeight="1" x14ac:dyDescent="0.75"/>
    <row r="917" ht="15.75" customHeight="1" x14ac:dyDescent="0.75"/>
    <row r="918" ht="15.75" customHeight="1" x14ac:dyDescent="0.75"/>
    <row r="919" ht="15.75" customHeight="1" x14ac:dyDescent="0.75"/>
    <row r="920" ht="15.75" customHeight="1" x14ac:dyDescent="0.75"/>
    <row r="921" ht="15.75" customHeight="1" x14ac:dyDescent="0.75"/>
    <row r="922" ht="15.75" customHeight="1" x14ac:dyDescent="0.75"/>
    <row r="923" ht="15.75" customHeight="1" x14ac:dyDescent="0.75"/>
    <row r="924" ht="15.75" customHeight="1" x14ac:dyDescent="0.75"/>
    <row r="925" ht="15.75" customHeight="1" x14ac:dyDescent="0.75"/>
    <row r="926" ht="15.75" customHeight="1" x14ac:dyDescent="0.75"/>
    <row r="927" ht="15.75" customHeight="1" x14ac:dyDescent="0.75"/>
    <row r="928" ht="15.75" customHeight="1" x14ac:dyDescent="0.75"/>
    <row r="929" ht="15.75" customHeight="1" x14ac:dyDescent="0.75"/>
    <row r="930" ht="15.75" customHeight="1" x14ac:dyDescent="0.75"/>
    <row r="931" ht="15.75" customHeight="1" x14ac:dyDescent="0.75"/>
    <row r="932" ht="15.75" customHeight="1" x14ac:dyDescent="0.75"/>
    <row r="933" ht="15.75" customHeight="1" x14ac:dyDescent="0.75"/>
    <row r="934" ht="15.75" customHeight="1" x14ac:dyDescent="0.75"/>
    <row r="935" ht="15.75" customHeight="1" x14ac:dyDescent="0.75"/>
    <row r="936" ht="15.75" customHeight="1" x14ac:dyDescent="0.75"/>
    <row r="937" ht="15.75" customHeight="1" x14ac:dyDescent="0.75"/>
    <row r="938" ht="15.75" customHeight="1" x14ac:dyDescent="0.75"/>
    <row r="939" ht="15.75" customHeight="1" x14ac:dyDescent="0.75"/>
    <row r="940" ht="15.75" customHeight="1" x14ac:dyDescent="0.75"/>
    <row r="941" ht="15.75" customHeight="1" x14ac:dyDescent="0.75"/>
    <row r="942" ht="15.75" customHeight="1" x14ac:dyDescent="0.75"/>
    <row r="943" ht="15.75" customHeight="1" x14ac:dyDescent="0.75"/>
    <row r="944" ht="15.75" customHeight="1" x14ac:dyDescent="0.75"/>
    <row r="945" ht="15.75" customHeight="1" x14ac:dyDescent="0.75"/>
    <row r="946" ht="15.75" customHeight="1" x14ac:dyDescent="0.75"/>
    <row r="947" ht="15.75" customHeight="1" x14ac:dyDescent="0.75"/>
    <row r="948" ht="15.75" customHeight="1" x14ac:dyDescent="0.75"/>
    <row r="949" ht="15.75" customHeight="1" x14ac:dyDescent="0.75"/>
    <row r="950" ht="15.75" customHeight="1" x14ac:dyDescent="0.75"/>
    <row r="951" ht="15.75" customHeight="1" x14ac:dyDescent="0.75"/>
    <row r="952" ht="15.75" customHeight="1" x14ac:dyDescent="0.75"/>
    <row r="953" ht="15.75" customHeight="1" x14ac:dyDescent="0.75"/>
    <row r="954" ht="15.75" customHeight="1" x14ac:dyDescent="0.75"/>
    <row r="955" ht="15.75" customHeight="1" x14ac:dyDescent="0.75"/>
    <row r="956" ht="15.75" customHeight="1" x14ac:dyDescent="0.75"/>
    <row r="957" ht="15.75" customHeight="1" x14ac:dyDescent="0.75"/>
    <row r="958" ht="15.75" customHeight="1" x14ac:dyDescent="0.75"/>
    <row r="959" ht="15.75" customHeight="1" x14ac:dyDescent="0.75"/>
    <row r="960" ht="15.75" customHeight="1" x14ac:dyDescent="0.75"/>
    <row r="961" ht="15.75" customHeight="1" x14ac:dyDescent="0.75"/>
    <row r="962" ht="15.75" customHeight="1" x14ac:dyDescent="0.75"/>
    <row r="963" ht="15.75" customHeight="1" x14ac:dyDescent="0.75"/>
    <row r="964" ht="15.75" customHeight="1" x14ac:dyDescent="0.75"/>
    <row r="965" ht="15.75" customHeight="1" x14ac:dyDescent="0.75"/>
    <row r="966" ht="15.75" customHeight="1" x14ac:dyDescent="0.75"/>
    <row r="967" ht="15.75" customHeight="1" x14ac:dyDescent="0.75"/>
    <row r="968" ht="15.75" customHeight="1" x14ac:dyDescent="0.75"/>
    <row r="969" ht="15.75" customHeight="1" x14ac:dyDescent="0.75"/>
    <row r="970" ht="15.75" customHeight="1" x14ac:dyDescent="0.75"/>
    <row r="971" ht="15.75" customHeight="1" x14ac:dyDescent="0.75"/>
    <row r="972" ht="15.75" customHeight="1" x14ac:dyDescent="0.75"/>
    <row r="973" ht="15.75" customHeight="1" x14ac:dyDescent="0.75"/>
    <row r="974" ht="15.75" customHeight="1" x14ac:dyDescent="0.75"/>
    <row r="975" ht="15.75" customHeight="1" x14ac:dyDescent="0.75"/>
    <row r="976" ht="15.75" customHeight="1" x14ac:dyDescent="0.75"/>
    <row r="977" ht="15.75" customHeight="1" x14ac:dyDescent="0.75"/>
    <row r="978" ht="15.75" customHeight="1" x14ac:dyDescent="0.75"/>
    <row r="979" ht="15.75" customHeight="1" x14ac:dyDescent="0.75"/>
    <row r="980" ht="15.75" customHeight="1" x14ac:dyDescent="0.75"/>
    <row r="981" ht="15.75" customHeight="1" x14ac:dyDescent="0.75"/>
    <row r="982" ht="15.75" customHeight="1" x14ac:dyDescent="0.75"/>
    <row r="983" ht="15.75" customHeight="1" x14ac:dyDescent="0.75"/>
    <row r="984" ht="15.75" customHeight="1" x14ac:dyDescent="0.75"/>
    <row r="985" ht="15.75" customHeight="1" x14ac:dyDescent="0.75"/>
    <row r="986" ht="15.75" customHeight="1" x14ac:dyDescent="0.75"/>
    <row r="987" ht="15.75" customHeight="1" x14ac:dyDescent="0.75"/>
    <row r="988" ht="15.75" customHeight="1" x14ac:dyDescent="0.75"/>
    <row r="989" ht="15.75" customHeight="1" x14ac:dyDescent="0.75"/>
    <row r="990" ht="15.75" customHeight="1" x14ac:dyDescent="0.75"/>
    <row r="991" ht="15.75" customHeight="1" x14ac:dyDescent="0.75"/>
    <row r="992" ht="15.75" customHeight="1" x14ac:dyDescent="0.75"/>
    <row r="993" ht="15.75" customHeight="1" x14ac:dyDescent="0.75"/>
    <row r="994" ht="15.75" customHeight="1" x14ac:dyDescent="0.75"/>
    <row r="995" ht="15.75" customHeight="1" x14ac:dyDescent="0.75"/>
    <row r="996" ht="15.75" customHeight="1" x14ac:dyDescent="0.75"/>
    <row r="997" ht="15.75" customHeight="1" x14ac:dyDescent="0.75"/>
    <row r="998" ht="15.75" customHeight="1" x14ac:dyDescent="0.75"/>
    <row r="999" ht="15.75" customHeight="1" x14ac:dyDescent="0.75"/>
    <row r="1000" ht="15.75" customHeight="1" x14ac:dyDescent="0.75"/>
    <row r="1001" ht="15.75" customHeight="1" x14ac:dyDescent="0.75"/>
    <row r="1002" ht="15.75" customHeight="1" x14ac:dyDescent="0.75"/>
    <row r="1003" ht="15.75" customHeight="1" x14ac:dyDescent="0.75"/>
    <row r="1004" ht="15.75" customHeight="1" x14ac:dyDescent="0.75"/>
    <row r="1005" ht="15.75" customHeight="1" x14ac:dyDescent="0.75"/>
    <row r="1006" ht="15.75" customHeight="1" x14ac:dyDescent="0.75"/>
  </sheetData>
  <mergeCells count="1">
    <mergeCell ref="A16:C16"/>
  </mergeCells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C1595-99CB-4D8A-8464-622A2A23EE64}">
  <dimension ref="B1:G37"/>
  <sheetViews>
    <sheetView topLeftCell="A12" workbookViewId="0">
      <selection activeCell="C26" sqref="C26"/>
    </sheetView>
  </sheetViews>
  <sheetFormatPr defaultRowHeight="14.75" x14ac:dyDescent="0.75"/>
  <cols>
    <col min="2" max="2" width="35.7265625" customWidth="1"/>
    <col min="3" max="3" width="19.40625" customWidth="1"/>
    <col min="4" max="4" width="18.1328125" customWidth="1"/>
    <col min="6" max="6" width="13.26953125" bestFit="1" customWidth="1"/>
    <col min="7" max="7" width="11.1328125" bestFit="1" customWidth="1"/>
  </cols>
  <sheetData>
    <row r="1" spans="2:7" ht="45" customHeight="1" thickBot="1" x14ac:dyDescent="0.9">
      <c r="B1" s="226" t="s">
        <v>112</v>
      </c>
      <c r="C1" s="228" t="s">
        <v>139</v>
      </c>
      <c r="D1" s="229"/>
    </row>
    <row r="2" spans="2:7" ht="29.15" customHeight="1" thickBot="1" x14ac:dyDescent="0.9">
      <c r="B2" s="227"/>
      <c r="C2" s="100" t="s">
        <v>176</v>
      </c>
      <c r="D2" s="100" t="s">
        <v>183</v>
      </c>
      <c r="G2" s="80"/>
    </row>
    <row r="3" spans="2:7" x14ac:dyDescent="0.75">
      <c r="B3" s="81" t="s">
        <v>113</v>
      </c>
      <c r="C3" s="82"/>
      <c r="D3" s="82"/>
    </row>
    <row r="4" spans="2:7" x14ac:dyDescent="0.75">
      <c r="B4" s="83" t="s">
        <v>53</v>
      </c>
      <c r="C4" s="90">
        <v>3.78</v>
      </c>
      <c r="D4" s="90">
        <v>77.95</v>
      </c>
      <c r="E4">
        <v>77.95</v>
      </c>
      <c r="G4" s="80"/>
    </row>
    <row r="5" spans="2:7" x14ac:dyDescent="0.75">
      <c r="B5" s="83" t="s">
        <v>54</v>
      </c>
      <c r="C5" s="90">
        <v>1.59</v>
      </c>
      <c r="D5" s="90">
        <v>29.33</v>
      </c>
      <c r="E5">
        <v>29.33</v>
      </c>
      <c r="G5" s="80"/>
    </row>
    <row r="6" spans="2:7" x14ac:dyDescent="0.75">
      <c r="B6" s="83" t="s">
        <v>114</v>
      </c>
      <c r="C6" s="98">
        <v>23.94</v>
      </c>
      <c r="D6" s="98">
        <v>32.630000000000003</v>
      </c>
      <c r="E6">
        <v>32.630000000000003</v>
      </c>
      <c r="G6" s="80"/>
    </row>
    <row r="7" spans="2:7" x14ac:dyDescent="0.75">
      <c r="B7" s="83" t="s">
        <v>55</v>
      </c>
      <c r="C7" s="90">
        <v>94.86</v>
      </c>
      <c r="D7" s="90">
        <v>217.95</v>
      </c>
      <c r="E7">
        <v>217.95</v>
      </c>
      <c r="G7" s="80"/>
    </row>
    <row r="8" spans="2:7" x14ac:dyDescent="0.75">
      <c r="B8" s="83" t="s">
        <v>15</v>
      </c>
      <c r="C8" s="90">
        <v>5.32</v>
      </c>
      <c r="D8" s="90">
        <v>4.12</v>
      </c>
      <c r="E8">
        <v>4.12</v>
      </c>
      <c r="G8" s="80"/>
    </row>
    <row r="9" spans="2:7" x14ac:dyDescent="0.75">
      <c r="B9" s="84" t="s">
        <v>86</v>
      </c>
      <c r="C9" s="91">
        <v>45.27</v>
      </c>
      <c r="D9" s="91">
        <v>74.06</v>
      </c>
      <c r="E9">
        <v>74.06</v>
      </c>
      <c r="G9" s="80"/>
    </row>
    <row r="10" spans="2:7" ht="15.5" thickBot="1" x14ac:dyDescent="0.9">
      <c r="B10" s="85" t="s">
        <v>115</v>
      </c>
      <c r="C10" s="92">
        <f>SUM(C4:C9)</f>
        <v>174.76000000000002</v>
      </c>
      <c r="D10" s="92">
        <f>SUM(D4:D9)</f>
        <v>436.04</v>
      </c>
      <c r="E10">
        <v>436.04</v>
      </c>
      <c r="G10" s="80"/>
    </row>
    <row r="11" spans="2:7" x14ac:dyDescent="0.75">
      <c r="B11" s="86" t="s">
        <v>116</v>
      </c>
      <c r="C11" s="97"/>
      <c r="D11" s="97"/>
      <c r="G11" s="80"/>
    </row>
    <row r="12" spans="2:7" x14ac:dyDescent="0.75">
      <c r="B12" s="83" t="s">
        <v>117</v>
      </c>
      <c r="C12" s="90">
        <v>86</v>
      </c>
      <c r="D12" s="90">
        <f>SUM(D13:D16)</f>
        <v>113.9</v>
      </c>
      <c r="E12">
        <v>113.9</v>
      </c>
      <c r="G12" s="80"/>
    </row>
    <row r="13" spans="2:7" x14ac:dyDescent="0.75">
      <c r="B13" s="83" t="s">
        <v>118</v>
      </c>
      <c r="C13" s="90">
        <v>38</v>
      </c>
      <c r="D13" s="90">
        <v>49.24</v>
      </c>
      <c r="E13">
        <v>49.24</v>
      </c>
      <c r="G13" s="80"/>
    </row>
    <row r="14" spans="2:7" x14ac:dyDescent="0.75">
      <c r="B14" s="83" t="s">
        <v>119</v>
      </c>
      <c r="C14" s="90">
        <v>8</v>
      </c>
      <c r="D14" s="90">
        <v>12.7</v>
      </c>
      <c r="E14">
        <v>12.7</v>
      </c>
      <c r="G14" s="80"/>
    </row>
    <row r="15" spans="2:7" x14ac:dyDescent="0.75">
      <c r="B15" s="83" t="s">
        <v>120</v>
      </c>
      <c r="C15" s="90">
        <v>38</v>
      </c>
      <c r="D15" s="90">
        <v>19.829999999999998</v>
      </c>
      <c r="E15">
        <v>19.829999999999998</v>
      </c>
      <c r="G15" s="80"/>
    </row>
    <row r="16" spans="2:7" x14ac:dyDescent="0.75">
      <c r="B16" s="84" t="s">
        <v>121</v>
      </c>
      <c r="C16" s="91">
        <v>2</v>
      </c>
      <c r="D16" s="91">
        <v>32.130000000000003</v>
      </c>
      <c r="E16">
        <v>32.130000000000003</v>
      </c>
      <c r="G16" s="80"/>
    </row>
    <row r="17" spans="2:7" ht="15.5" thickBot="1" x14ac:dyDescent="0.9">
      <c r="B17" s="85" t="s">
        <v>122</v>
      </c>
      <c r="C17" s="92">
        <v>117</v>
      </c>
      <c r="D17" s="92">
        <v>133</v>
      </c>
      <c r="E17">
        <v>133</v>
      </c>
      <c r="G17" s="80"/>
    </row>
    <row r="18" spans="2:7" x14ac:dyDescent="0.75">
      <c r="B18" s="86" t="s">
        <v>123</v>
      </c>
      <c r="C18" s="97"/>
      <c r="D18" s="97"/>
    </row>
    <row r="19" spans="2:7" x14ac:dyDescent="0.75">
      <c r="B19" s="83" t="s">
        <v>18</v>
      </c>
      <c r="C19" s="90">
        <v>22.66</v>
      </c>
      <c r="D19" s="90">
        <v>137.51</v>
      </c>
      <c r="E19">
        <v>137.51</v>
      </c>
    </row>
    <row r="20" spans="2:7" x14ac:dyDescent="0.75">
      <c r="B20" s="84" t="s">
        <v>19</v>
      </c>
      <c r="C20" s="91">
        <v>48.62</v>
      </c>
      <c r="D20" s="91">
        <v>110.54</v>
      </c>
      <c r="E20">
        <v>110.54</v>
      </c>
    </row>
    <row r="21" spans="2:7" ht="15.5" thickBot="1" x14ac:dyDescent="0.9">
      <c r="B21" s="87" t="s">
        <v>124</v>
      </c>
      <c r="C21" s="92">
        <f>SUM(C19:C20)</f>
        <v>71.28</v>
      </c>
      <c r="D21" s="92">
        <f>SUM(D19:D20)</f>
        <v>248.05</v>
      </c>
      <c r="E21">
        <v>248.05</v>
      </c>
    </row>
    <row r="22" spans="2:7" ht="15.5" thickBot="1" x14ac:dyDescent="0.9">
      <c r="B22" s="88"/>
      <c r="C22" s="96"/>
      <c r="D22" s="96"/>
    </row>
    <row r="23" spans="2:7" x14ac:dyDescent="0.75">
      <c r="B23" s="89" t="s">
        <v>125</v>
      </c>
      <c r="C23" s="201">
        <v>5.0999999999999996</v>
      </c>
      <c r="D23" s="201">
        <v>3.6</v>
      </c>
      <c r="E23">
        <v>3.6</v>
      </c>
      <c r="F23" s="124"/>
    </row>
    <row r="24" spans="2:7" ht="15.5" thickBot="1" x14ac:dyDescent="0.9">
      <c r="B24" s="87" t="s">
        <v>126</v>
      </c>
      <c r="C24" s="202">
        <v>0.48</v>
      </c>
      <c r="D24" s="202">
        <v>0.54</v>
      </c>
      <c r="E24">
        <v>0.54</v>
      </c>
      <c r="F24" s="124"/>
    </row>
    <row r="25" spans="2:7" ht="15.5" thickBot="1" x14ac:dyDescent="0.9">
      <c r="B25" s="230" t="s">
        <v>213</v>
      </c>
      <c r="C25" s="231"/>
      <c r="D25" s="232"/>
    </row>
    <row r="26" spans="2:7" ht="15.5" thickBot="1" x14ac:dyDescent="0.9">
      <c r="B26" s="122" t="s">
        <v>128</v>
      </c>
      <c r="C26" s="123">
        <f>Visitors!C16</f>
        <v>292.8252994908205</v>
      </c>
      <c r="D26" s="123">
        <f>Visitors!D16</f>
        <v>261.7425570179459</v>
      </c>
      <c r="E26">
        <v>190.60638160000002</v>
      </c>
    </row>
    <row r="27" spans="2:7" ht="15.5" thickBot="1" x14ac:dyDescent="0.9">
      <c r="B27" s="204" t="s">
        <v>127</v>
      </c>
      <c r="C27" s="99">
        <f>SUM(C28:C29)</f>
        <v>208.72587347705684</v>
      </c>
      <c r="D27" s="99">
        <f>SUM(D28:D29)</f>
        <v>649.25241268301488</v>
      </c>
      <c r="E27" s="203">
        <f>SUM(D28:D29)</f>
        <v>649.25241268301488</v>
      </c>
      <c r="F27" s="124"/>
    </row>
    <row r="28" spans="2:7" x14ac:dyDescent="0.75">
      <c r="B28" s="205" t="s">
        <v>202</v>
      </c>
      <c r="C28" s="99">
        <f>C19*C26/100</f>
        <v>66.354212864619925</v>
      </c>
      <c r="D28" s="99">
        <f>D19*D26/100</f>
        <v>359.92219015537739</v>
      </c>
      <c r="E28">
        <f>D19*D26/100</f>
        <v>359.92219015537739</v>
      </c>
    </row>
    <row r="29" spans="2:7" ht="15.5" thickBot="1" x14ac:dyDescent="0.9">
      <c r="B29" s="85" t="s">
        <v>203</v>
      </c>
      <c r="C29" s="92">
        <f>C20*C26/100</f>
        <v>142.37166061243693</v>
      </c>
      <c r="D29" s="92">
        <f>D20*D26/100</f>
        <v>289.33022252763743</v>
      </c>
      <c r="E29">
        <f>D20*D26/100</f>
        <v>289.33022252763743</v>
      </c>
    </row>
    <row r="31" spans="2:7" x14ac:dyDescent="0.75">
      <c r="C31" s="124">
        <f>C27*15200</f>
        <v>3172633.2768512638</v>
      </c>
      <c r="D31" s="124">
        <f>D27*3100</f>
        <v>2012682.4793173461</v>
      </c>
    </row>
    <row r="32" spans="2:7" x14ac:dyDescent="0.75">
      <c r="C32" s="203">
        <f>C19/100*C26*15200</f>
        <v>1008584.0355422229</v>
      </c>
      <c r="D32" s="203">
        <f>D19/100*D26*31000</f>
        <v>11157587.894816699</v>
      </c>
      <c r="F32">
        <v>4318.4590690208679</v>
      </c>
    </row>
    <row r="33" spans="3:6" x14ac:dyDescent="0.75">
      <c r="C33">
        <v>4318.4590690208679</v>
      </c>
      <c r="D33">
        <v>3437.0386296853758</v>
      </c>
      <c r="F33">
        <v>3437.0386296853758</v>
      </c>
    </row>
    <row r="34" spans="3:6" x14ac:dyDescent="0.75">
      <c r="C34" s="124">
        <f>C27*C33</f>
        <v>901374.14125629829</v>
      </c>
      <c r="D34" s="124">
        <f>D27*D33</f>
        <v>2231505.6228079535</v>
      </c>
    </row>
    <row r="35" spans="3:6" x14ac:dyDescent="0.75">
      <c r="C35" s="124">
        <f>C33*C10*C26/100</f>
        <v>2209934.69312501</v>
      </c>
      <c r="D35" s="124">
        <f>D33*D10*D26/100</f>
        <v>3922699.906346221</v>
      </c>
      <c r="F35">
        <f>994.82+1237.62</f>
        <v>2232.44</v>
      </c>
    </row>
    <row r="36" spans="3:6" x14ac:dyDescent="0.75">
      <c r="C36" s="124">
        <f>C33*C26</f>
        <v>1264554.0702248856</v>
      </c>
      <c r="D36" s="124">
        <f>D33*D26</f>
        <v>899619.27950330707</v>
      </c>
    </row>
    <row r="37" spans="3:6" x14ac:dyDescent="0.75">
      <c r="C37" s="203"/>
      <c r="D37" s="203"/>
    </row>
  </sheetData>
  <mergeCells count="3">
    <mergeCell ref="B1:B2"/>
    <mergeCell ref="C1:D1"/>
    <mergeCell ref="B25:D25"/>
  </mergeCells>
  <pageMargins left="0.7" right="0.7" top="0.75" bottom="0.75" header="0.3" footer="0.3"/>
  <pageSetup orientation="portrait" horizontalDpi="300" verticalDpi="300" r:id="rId1"/>
  <ignoredErrors>
    <ignoredError sqref="D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Visitors</vt:lpstr>
      <vt:lpstr>Leakages</vt:lpstr>
      <vt:lpstr>Factor to Household</vt:lpstr>
      <vt:lpstr>Tourism</vt:lpstr>
      <vt:lpstr>Non-tourism</vt:lpstr>
      <vt:lpstr>DCI Questions</vt:lpstr>
      <vt:lpstr>NatParkComSh</vt:lpstr>
      <vt:lpstr>LocalGov</vt:lpstr>
      <vt:lpstr>Tourism impact table</vt:lpstr>
      <vt:lpstr>Households</vt:lpstr>
      <vt:lpstr>Incomes around each park</vt:lpstr>
      <vt:lpstr>Glossary of Terms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Kagin</dc:creator>
  <cp:lastModifiedBy>Justin Kagin</cp:lastModifiedBy>
  <dcterms:created xsi:type="dcterms:W3CDTF">2023-07-22T07:48:40Z</dcterms:created>
  <dcterms:modified xsi:type="dcterms:W3CDTF">2024-01-05T00:47:11Z</dcterms:modified>
</cp:coreProperties>
</file>