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mc:AlternateContent xmlns:mc="http://schemas.openxmlformats.org/markup-compatibility/2006">
    <mc:Choice Requires="x15">
      <x15ac:absPath xmlns:x15ac="http://schemas.microsoft.com/office/spreadsheetml/2010/11/ac" url="/Users/mat/Library/CloudStorage/Dropbox/Mdrive/LEWIE/LEWIE-Lite_repo/app_current/"/>
    </mc:Choice>
  </mc:AlternateContent>
  <xr:revisionPtr revIDLastSave="0" documentId="13_ncr:1_{80D84E96-39FB-9F4B-AC14-D12D9967BACA}" xr6:coauthVersionLast="47" xr6:coauthVersionMax="47" xr10:uidLastSave="{00000000-0000-0000-0000-000000000000}"/>
  <bookViews>
    <workbookView xWindow="1300" yWindow="780" windowWidth="31820" windowHeight="19920" xr2:uid="{00000000-000D-0000-FFFF-FFFF00000000}"/>
  </bookViews>
  <sheets>
    <sheet name="Instructions" sheetId="14" r:id="rId1"/>
    <sheet name="Tourists" sheetId="1" r:id="rId2"/>
    <sheet name="Ag" sheetId="2" r:id="rId3"/>
    <sheet name="Tourism" sheetId="3" r:id="rId4"/>
    <sheet name="Nonag" sheetId="4" r:id="rId5"/>
    <sheet name="Fishing" sheetId="5" r:id="rId6"/>
    <sheet name="Restaurants" sheetId="6" r:id="rId7"/>
    <sheet name="Lodges" sheetId="7" r:id="rId8"/>
    <sheet name="ComRevSh" sheetId="8" r:id="rId9"/>
    <sheet name="Households" sheetId="9" r:id="rId10"/>
    <sheet name="NatParkPA" sheetId="10" r:id="rId11"/>
    <sheet name="SAM(LEWIE Input)" sheetId="11" r:id="rId12"/>
    <sheet name="Multiplier Matrix (uncorrected)" sheetId="12" r:id="rId13"/>
    <sheet name="Tourist Spend Mult" sheetId="13" r:id="rId1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72" i="10" l="1"/>
  <c r="C21" i="8"/>
  <c r="D16" i="6"/>
  <c r="D15" i="6"/>
  <c r="C70" i="10"/>
  <c r="C33" i="3"/>
  <c r="C34" i="7"/>
  <c r="C33" i="10"/>
  <c r="C32" i="10"/>
  <c r="C31" i="10"/>
  <c r="C30" i="10"/>
  <c r="C33" i="7"/>
  <c r="C32" i="7"/>
  <c r="C31" i="7"/>
  <c r="C30" i="7"/>
  <c r="C32" i="3"/>
  <c r="C31" i="3"/>
  <c r="C30" i="3"/>
  <c r="C29" i="3"/>
  <c r="C65" i="7"/>
  <c r="C53" i="7"/>
  <c r="C54" i="7"/>
  <c r="C55" i="7"/>
  <c r="C56" i="7"/>
  <c r="C57" i="7"/>
  <c r="C58" i="7"/>
  <c r="C59" i="7"/>
  <c r="C60" i="7"/>
  <c r="C61" i="7"/>
  <c r="C62" i="7"/>
  <c r="C52" i="7"/>
  <c r="C65" i="6"/>
  <c r="C53" i="6"/>
  <c r="C54" i="6"/>
  <c r="C55" i="6"/>
  <c r="C56" i="6"/>
  <c r="C57" i="6"/>
  <c r="C58" i="6"/>
  <c r="C59" i="6"/>
  <c r="C60" i="6"/>
  <c r="C61" i="6"/>
  <c r="C62" i="6"/>
  <c r="C52" i="6"/>
  <c r="C65" i="5"/>
  <c r="C53" i="5"/>
  <c r="C54" i="5"/>
  <c r="C55" i="5"/>
  <c r="C56" i="5"/>
  <c r="C57" i="5"/>
  <c r="C58" i="5"/>
  <c r="C59" i="5"/>
  <c r="C60" i="5"/>
  <c r="C61" i="5"/>
  <c r="C62" i="5"/>
  <c r="C52" i="5"/>
  <c r="C65" i="3"/>
  <c r="C65" i="4"/>
  <c r="C53" i="4"/>
  <c r="C54" i="4"/>
  <c r="C55" i="4"/>
  <c r="C56" i="4"/>
  <c r="C57" i="4"/>
  <c r="C58" i="4"/>
  <c r="C59" i="4"/>
  <c r="C60" i="4"/>
  <c r="C61" i="4"/>
  <c r="C62" i="4"/>
  <c r="C52" i="4"/>
  <c r="C53" i="2"/>
  <c r="C54" i="2"/>
  <c r="C55" i="2"/>
  <c r="C56" i="2"/>
  <c r="C57" i="2"/>
  <c r="C58" i="2"/>
  <c r="C59" i="2"/>
  <c r="C60" i="2"/>
  <c r="C61" i="2"/>
  <c r="C62" i="2"/>
  <c r="C52" i="2"/>
  <c r="C53" i="3"/>
  <c r="C54" i="3"/>
  <c r="C55" i="3"/>
  <c r="C56" i="3"/>
  <c r="C57" i="3"/>
  <c r="C58" i="3"/>
  <c r="C59" i="3"/>
  <c r="C60" i="3"/>
  <c r="C61" i="3"/>
  <c r="C62" i="3"/>
  <c r="C52" i="3"/>
  <c r="C69" i="10"/>
  <c r="C67" i="10"/>
  <c r="C66" i="10"/>
  <c r="C65" i="10"/>
  <c r="C63" i="10"/>
  <c r="C62" i="10"/>
  <c r="C61" i="10"/>
  <c r="C60" i="10"/>
  <c r="C59" i="10"/>
  <c r="C58" i="10"/>
  <c r="C42" i="8"/>
  <c r="C44" i="8"/>
  <c r="C43" i="10"/>
  <c r="C5" i="10" l="1"/>
  <c r="C34" i="10"/>
  <c r="C29" i="10"/>
  <c r="C28" i="10"/>
  <c r="C26" i="10"/>
  <c r="F11" i="10"/>
  <c r="F12" i="10"/>
  <c r="F13" i="10"/>
  <c r="F14" i="10"/>
  <c r="F15" i="10"/>
  <c r="F16" i="10"/>
  <c r="F17" i="10"/>
  <c r="F18" i="10"/>
  <c r="F19" i="10"/>
  <c r="F10" i="10"/>
  <c r="C4" i="10"/>
  <c r="C41" i="10"/>
  <c r="C67" i="8"/>
  <c r="C68" i="8"/>
  <c r="C69" i="8"/>
  <c r="C66" i="8"/>
  <c r="C64" i="8"/>
  <c r="C63" i="8"/>
  <c r="C62" i="8"/>
  <c r="C61" i="8"/>
  <c r="C60" i="8"/>
  <c r="C59" i="8"/>
  <c r="D16" i="7"/>
  <c r="D15" i="7"/>
  <c r="G18" i="8" l="1"/>
  <c r="G10" i="8"/>
  <c r="G11" i="8"/>
  <c r="G12" i="8"/>
  <c r="G13" i="8"/>
  <c r="G14" i="8"/>
  <c r="G15" i="8"/>
  <c r="G16" i="8"/>
  <c r="G17" i="8"/>
  <c r="G9" i="8"/>
  <c r="C4" i="8"/>
  <c r="C41" i="8" s="1"/>
  <c r="C53" i="10"/>
  <c r="C54" i="10"/>
  <c r="C39" i="1"/>
  <c r="C27" i="8" l="1"/>
  <c r="C25" i="8"/>
  <c r="C33" i="8"/>
  <c r="C32" i="8"/>
  <c r="C31" i="8"/>
  <c r="C30" i="8"/>
  <c r="C29" i="8"/>
  <c r="C28" i="8"/>
  <c r="C55" i="10"/>
  <c r="C7" i="10"/>
  <c r="D24" i="9"/>
  <c r="C24" i="9"/>
  <c r="C64" i="7"/>
  <c r="C63" i="7"/>
  <c r="C19" i="7"/>
  <c r="D17" i="7"/>
  <c r="C64" i="6"/>
  <c r="C63" i="6"/>
  <c r="C19" i="6"/>
  <c r="D17" i="6"/>
  <c r="C64" i="5"/>
  <c r="C63" i="5"/>
  <c r="C19" i="5"/>
  <c r="D9" i="5" s="1"/>
  <c r="D17" i="5"/>
  <c r="D16" i="4"/>
  <c r="C64" i="4" s="1"/>
  <c r="D15" i="4"/>
  <c r="C63" i="4" s="1"/>
  <c r="D16" i="2"/>
  <c r="C64" i="2" s="1"/>
  <c r="D15" i="2"/>
  <c r="C63" i="2" s="1"/>
  <c r="D16" i="3"/>
  <c r="C64" i="3" s="1"/>
  <c r="D15" i="3"/>
  <c r="C63" i="3" s="1"/>
  <c r="C19" i="4"/>
  <c r="D17" i="4"/>
  <c r="D17" i="3"/>
  <c r="C19" i="3"/>
  <c r="C65" i="2"/>
  <c r="D17" i="2"/>
  <c r="C19" i="2"/>
  <c r="D9" i="2" s="1"/>
  <c r="D14" i="6" l="1"/>
  <c r="D9" i="6"/>
  <c r="D6" i="6"/>
  <c r="D4" i="6"/>
  <c r="D13" i="6"/>
  <c r="D5" i="6"/>
  <c r="D7" i="6"/>
  <c r="D11" i="6"/>
  <c r="D8" i="6"/>
  <c r="D10" i="6"/>
  <c r="D12" i="6"/>
  <c r="D14" i="4"/>
  <c r="D9" i="4"/>
  <c r="D8" i="4"/>
  <c r="D6" i="4"/>
  <c r="D10" i="4"/>
  <c r="D11" i="4"/>
  <c r="D7" i="4"/>
  <c r="D12" i="4"/>
  <c r="D12" i="2"/>
  <c r="C20" i="2"/>
  <c r="D8" i="3"/>
  <c r="D9" i="3"/>
  <c r="D10" i="3"/>
  <c r="D5" i="3"/>
  <c r="D11" i="3"/>
  <c r="D12" i="3"/>
  <c r="D13" i="3"/>
  <c r="D14" i="3"/>
  <c r="D6" i="3"/>
  <c r="D7" i="3"/>
  <c r="D4" i="3"/>
  <c r="D12" i="5"/>
  <c r="D13" i="5"/>
  <c r="D5" i="5"/>
  <c r="D14" i="5"/>
  <c r="D6" i="5"/>
  <c r="D4" i="5"/>
  <c r="D7" i="5"/>
  <c r="D8" i="5"/>
  <c r="D10" i="5"/>
  <c r="D11" i="5"/>
  <c r="D7" i="7"/>
  <c r="D10" i="7"/>
  <c r="D8" i="7"/>
  <c r="D11" i="7"/>
  <c r="D4" i="7"/>
  <c r="D13" i="7"/>
  <c r="D12" i="7"/>
  <c r="D5" i="7"/>
  <c r="D14" i="7"/>
  <c r="D9" i="7"/>
  <c r="D6" i="7"/>
  <c r="D6" i="2"/>
  <c r="D11" i="2"/>
  <c r="D10" i="2"/>
  <c r="D4" i="2"/>
  <c r="D14" i="2"/>
  <c r="D13" i="2"/>
  <c r="D8" i="2"/>
  <c r="D7" i="2"/>
  <c r="D5" i="2"/>
  <c r="D4" i="4"/>
  <c r="D13" i="4"/>
  <c r="D5" i="4"/>
  <c r="G44" i="2" l="1"/>
  <c r="D19" i="2"/>
  <c r="D20" i="2" s="1"/>
  <c r="D19" i="3"/>
  <c r="D20" i="3" s="1"/>
  <c r="R27" i="11"/>
  <c r="G2" i="11"/>
  <c r="H2" i="11"/>
  <c r="I2" i="11"/>
  <c r="F2" i="11"/>
  <c r="G7" i="9"/>
  <c r="J61" i="9" l="1"/>
  <c r="J62" i="9"/>
  <c r="J63" i="9"/>
  <c r="J64" i="9"/>
  <c r="J65" i="9"/>
  <c r="I61" i="9"/>
  <c r="I62" i="9"/>
  <c r="I63" i="9"/>
  <c r="I64" i="9"/>
  <c r="I65" i="9"/>
  <c r="I60" i="9"/>
  <c r="C61" i="9"/>
  <c r="C62" i="9"/>
  <c r="C63" i="9"/>
  <c r="B61" i="9"/>
  <c r="B62" i="9"/>
  <c r="B63" i="9"/>
  <c r="I23" i="12"/>
  <c r="I44" i="12" s="1"/>
  <c r="I62" i="12" s="1"/>
  <c r="I80" i="12" s="1"/>
  <c r="H23" i="12"/>
  <c r="H44" i="12" s="1"/>
  <c r="H62" i="12" s="1"/>
  <c r="H80" i="12" s="1"/>
  <c r="G23" i="12"/>
  <c r="G44" i="12" s="1"/>
  <c r="G62" i="12" s="1"/>
  <c r="G80" i="12" s="1"/>
  <c r="F23" i="12"/>
  <c r="F44" i="12" s="1"/>
  <c r="F62" i="12" s="1"/>
  <c r="F80" i="12" s="1"/>
  <c r="T21" i="12"/>
  <c r="A21" i="12"/>
  <c r="S20" i="12"/>
  <c r="J20" i="12"/>
  <c r="I20" i="12"/>
  <c r="H20" i="12"/>
  <c r="G20" i="12"/>
  <c r="F20" i="12"/>
  <c r="A20" i="12"/>
  <c r="A41" i="12" s="1"/>
  <c r="S19" i="12"/>
  <c r="R19" i="12"/>
  <c r="J19" i="12"/>
  <c r="I19" i="12"/>
  <c r="H19" i="12"/>
  <c r="G19" i="12"/>
  <c r="F19" i="12"/>
  <c r="A19" i="12"/>
  <c r="A40" i="12" s="1"/>
  <c r="S18" i="12"/>
  <c r="R18" i="12"/>
  <c r="O18" i="12"/>
  <c r="N18" i="12"/>
  <c r="M18" i="12"/>
  <c r="L18" i="12"/>
  <c r="K18" i="12"/>
  <c r="J18" i="12"/>
  <c r="I18" i="12"/>
  <c r="H18" i="12"/>
  <c r="G18" i="12"/>
  <c r="F18" i="12"/>
  <c r="E18" i="12"/>
  <c r="D18" i="12"/>
  <c r="B18" i="12"/>
  <c r="A18" i="12"/>
  <c r="A39" i="12" s="1"/>
  <c r="A60" i="12" s="1"/>
  <c r="A78" i="12" s="1"/>
  <c r="A96" i="12" s="1"/>
  <c r="S17" i="12"/>
  <c r="J17" i="12"/>
  <c r="I17" i="12"/>
  <c r="H17" i="12"/>
  <c r="G17" i="12"/>
  <c r="F17" i="12"/>
  <c r="A17" i="12"/>
  <c r="A38" i="12" s="1"/>
  <c r="A59" i="12" s="1"/>
  <c r="A77" i="12" s="1"/>
  <c r="A95" i="12" s="1"/>
  <c r="R16" i="12"/>
  <c r="J16" i="12"/>
  <c r="I16" i="12"/>
  <c r="H16" i="12"/>
  <c r="G16" i="12"/>
  <c r="F16" i="12"/>
  <c r="A16" i="12"/>
  <c r="A37" i="12" s="1"/>
  <c r="A58" i="12" s="1"/>
  <c r="A76" i="12" s="1"/>
  <c r="A94" i="12" s="1"/>
  <c r="S15" i="12"/>
  <c r="R15" i="12"/>
  <c r="J15" i="12"/>
  <c r="I15" i="12"/>
  <c r="H15" i="12"/>
  <c r="G15" i="12"/>
  <c r="F15" i="12"/>
  <c r="A15" i="12"/>
  <c r="A36" i="12" s="1"/>
  <c r="A57" i="12" s="1"/>
  <c r="A75" i="12" s="1"/>
  <c r="A93" i="12" s="1"/>
  <c r="A9" i="13" s="1"/>
  <c r="S14" i="12"/>
  <c r="R14" i="12"/>
  <c r="J14" i="12"/>
  <c r="I14" i="12"/>
  <c r="H14" i="12"/>
  <c r="G14" i="12"/>
  <c r="F14" i="12"/>
  <c r="A14" i="12"/>
  <c r="A35" i="12" s="1"/>
  <c r="A56" i="12" s="1"/>
  <c r="A74" i="12" s="1"/>
  <c r="A92" i="12" s="1"/>
  <c r="A8" i="13" s="1"/>
  <c r="R13" i="12"/>
  <c r="A13" i="12"/>
  <c r="A34" i="12" s="1"/>
  <c r="A55" i="12" s="1"/>
  <c r="A73" i="12" s="1"/>
  <c r="A91" i="12" s="1"/>
  <c r="A20" i="13" s="1"/>
  <c r="R12" i="12"/>
  <c r="A12" i="12"/>
  <c r="A33" i="12" s="1"/>
  <c r="A54" i="12" s="1"/>
  <c r="A72" i="12" s="1"/>
  <c r="A90" i="12" s="1"/>
  <c r="A19" i="13" s="1"/>
  <c r="S11" i="12"/>
  <c r="R11" i="12"/>
  <c r="J11" i="12"/>
  <c r="I11" i="12"/>
  <c r="H11" i="12"/>
  <c r="G11" i="12"/>
  <c r="F11" i="12"/>
  <c r="A11" i="12"/>
  <c r="A32" i="12" s="1"/>
  <c r="A53" i="12" s="1"/>
  <c r="A71" i="12" s="1"/>
  <c r="A89" i="12" s="1"/>
  <c r="S10" i="12"/>
  <c r="R10" i="12"/>
  <c r="O10" i="12"/>
  <c r="L10" i="12"/>
  <c r="K10" i="12"/>
  <c r="J10" i="12"/>
  <c r="I10" i="12"/>
  <c r="H10" i="12"/>
  <c r="G10" i="12"/>
  <c r="F10" i="12"/>
  <c r="A10" i="12"/>
  <c r="A31" i="12" s="1"/>
  <c r="A52" i="12" s="1"/>
  <c r="A70" i="12" s="1"/>
  <c r="A88" i="12" s="1"/>
  <c r="A16" i="13" s="1"/>
  <c r="S9" i="12"/>
  <c r="R9" i="12"/>
  <c r="O9" i="12"/>
  <c r="L9" i="12"/>
  <c r="K9" i="12"/>
  <c r="J9" i="12"/>
  <c r="I9" i="12"/>
  <c r="H9" i="12"/>
  <c r="G9" i="12"/>
  <c r="F9" i="12"/>
  <c r="A9" i="12"/>
  <c r="A30" i="12" s="1"/>
  <c r="A51" i="12" s="1"/>
  <c r="A69" i="12" s="1"/>
  <c r="A87" i="12" s="1"/>
  <c r="A15" i="13" s="1"/>
  <c r="S8" i="12"/>
  <c r="R8" i="12"/>
  <c r="O8" i="12"/>
  <c r="L8" i="12"/>
  <c r="K8" i="12"/>
  <c r="J8" i="12"/>
  <c r="I8" i="12"/>
  <c r="H8" i="12"/>
  <c r="G8" i="12"/>
  <c r="F8" i="12"/>
  <c r="A8" i="12"/>
  <c r="A29" i="12" s="1"/>
  <c r="A50" i="12" s="1"/>
  <c r="A68" i="12" s="1"/>
  <c r="A86" i="12" s="1"/>
  <c r="A14" i="13" s="1"/>
  <c r="S7" i="12"/>
  <c r="R7" i="12"/>
  <c r="J7" i="12"/>
  <c r="I7" i="12"/>
  <c r="H7" i="12"/>
  <c r="G7" i="12"/>
  <c r="F7" i="12"/>
  <c r="A7" i="12"/>
  <c r="A28" i="12" s="1"/>
  <c r="A49" i="12" s="1"/>
  <c r="A67" i="12" s="1"/>
  <c r="A85" i="12" s="1"/>
  <c r="A13" i="13" s="1"/>
  <c r="S6" i="12"/>
  <c r="R6" i="12"/>
  <c r="J6" i="12"/>
  <c r="I6" i="12"/>
  <c r="H6" i="12"/>
  <c r="G6" i="12"/>
  <c r="F6" i="12"/>
  <c r="A6" i="12"/>
  <c r="A27" i="12" s="1"/>
  <c r="A48" i="12" s="1"/>
  <c r="A66" i="12" s="1"/>
  <c r="A84" i="12" s="1"/>
  <c r="A7" i="13" s="1"/>
  <c r="S5" i="12"/>
  <c r="R5" i="12"/>
  <c r="J5" i="12"/>
  <c r="I5" i="12"/>
  <c r="H5" i="12"/>
  <c r="G5" i="12"/>
  <c r="F5" i="12"/>
  <c r="A5" i="12"/>
  <c r="A26" i="12" s="1"/>
  <c r="A47" i="12" s="1"/>
  <c r="A65" i="12" s="1"/>
  <c r="A83" i="12" s="1"/>
  <c r="A6" i="13" s="1"/>
  <c r="S4" i="12"/>
  <c r="R4" i="12"/>
  <c r="N4" i="12"/>
  <c r="M4" i="12"/>
  <c r="L4" i="12"/>
  <c r="K4" i="12"/>
  <c r="J4" i="12"/>
  <c r="I4" i="12"/>
  <c r="H4" i="12"/>
  <c r="G4" i="12"/>
  <c r="F4" i="12"/>
  <c r="E4" i="12"/>
  <c r="D4" i="12"/>
  <c r="B4" i="12"/>
  <c r="A4" i="12"/>
  <c r="A25" i="12" s="1"/>
  <c r="A46" i="12" s="1"/>
  <c r="A64" i="12" s="1"/>
  <c r="A82" i="12" s="1"/>
  <c r="A5" i="13" s="1"/>
  <c r="S3" i="12"/>
  <c r="R3" i="12"/>
  <c r="J3" i="12"/>
  <c r="I3" i="12"/>
  <c r="H3" i="12"/>
  <c r="G3" i="12"/>
  <c r="F3" i="12"/>
  <c r="A3" i="12"/>
  <c r="A24" i="12" s="1"/>
  <c r="A45" i="12" s="1"/>
  <c r="A63" i="12" s="1"/>
  <c r="A81" i="12" s="1"/>
  <c r="A4" i="13" s="1"/>
  <c r="T2" i="12"/>
  <c r="S2" i="12"/>
  <c r="S23" i="12" s="1"/>
  <c r="R2" i="12"/>
  <c r="R23" i="12" s="1"/>
  <c r="Q2" i="12"/>
  <c r="Q23" i="12" s="1"/>
  <c r="Q44" i="12" s="1"/>
  <c r="Q62" i="12" s="1"/>
  <c r="Q80" i="12" s="1"/>
  <c r="P2" i="12"/>
  <c r="P23" i="12" s="1"/>
  <c r="P44" i="12" s="1"/>
  <c r="P62" i="12" s="1"/>
  <c r="P80" i="12" s="1"/>
  <c r="O2" i="12"/>
  <c r="O23" i="12" s="1"/>
  <c r="O44" i="12" s="1"/>
  <c r="O62" i="12" s="1"/>
  <c r="O80" i="12" s="1"/>
  <c r="N2" i="12"/>
  <c r="N23" i="12" s="1"/>
  <c r="N44" i="12" s="1"/>
  <c r="N62" i="12" s="1"/>
  <c r="N80" i="12" s="1"/>
  <c r="M2" i="12"/>
  <c r="M23" i="12" s="1"/>
  <c r="M44" i="12" s="1"/>
  <c r="M62" i="12" s="1"/>
  <c r="M80" i="12" s="1"/>
  <c r="L2" i="12"/>
  <c r="L23" i="12" s="1"/>
  <c r="L44" i="12" s="1"/>
  <c r="L62" i="12" s="1"/>
  <c r="L80" i="12" s="1"/>
  <c r="K2" i="12"/>
  <c r="K23" i="12" s="1"/>
  <c r="K44" i="12" s="1"/>
  <c r="K62" i="12" s="1"/>
  <c r="K80" i="12" s="1"/>
  <c r="J2" i="12"/>
  <c r="J23" i="12" s="1"/>
  <c r="J44" i="12" s="1"/>
  <c r="J62" i="12" s="1"/>
  <c r="J80" i="12" s="1"/>
  <c r="E2" i="12"/>
  <c r="E23" i="12" s="1"/>
  <c r="E44" i="12" s="1"/>
  <c r="E62" i="12" s="1"/>
  <c r="E80" i="12" s="1"/>
  <c r="D2" i="12"/>
  <c r="D23" i="12" s="1"/>
  <c r="D44" i="12" s="1"/>
  <c r="D62" i="12" s="1"/>
  <c r="D80" i="12" s="1"/>
  <c r="C2" i="12"/>
  <c r="C23" i="12" s="1"/>
  <c r="C44" i="12" s="1"/>
  <c r="C62" i="12" s="1"/>
  <c r="C80" i="12" s="1"/>
  <c r="B2" i="12"/>
  <c r="B23" i="12" s="1"/>
  <c r="B44" i="12" s="1"/>
  <c r="B62" i="12" s="1"/>
  <c r="B80" i="12" s="1"/>
  <c r="A2" i="12"/>
  <c r="A23" i="12" s="1"/>
  <c r="A44" i="12" s="1"/>
  <c r="A62" i="12" s="1"/>
  <c r="A80" i="12" s="1"/>
  <c r="O20" i="11"/>
  <c r="O20" i="12" s="1"/>
  <c r="O19" i="11"/>
  <c r="O19" i="12" s="1"/>
  <c r="Q18" i="11"/>
  <c r="Q18" i="12" s="1"/>
  <c r="C18" i="11"/>
  <c r="C18" i="12" s="1"/>
  <c r="Q17" i="11"/>
  <c r="Q17" i="12" s="1"/>
  <c r="P17" i="11"/>
  <c r="P17" i="12" s="1"/>
  <c r="N17" i="11"/>
  <c r="N17" i="12" s="1"/>
  <c r="M17" i="11"/>
  <c r="M17" i="12" s="1"/>
  <c r="L17" i="11"/>
  <c r="L17" i="12" s="1"/>
  <c r="K17" i="11"/>
  <c r="K17" i="12" s="1"/>
  <c r="E17" i="11"/>
  <c r="E17" i="12" s="1"/>
  <c r="D17" i="11"/>
  <c r="D17" i="12" s="1"/>
  <c r="C17" i="11"/>
  <c r="C17" i="12" s="1"/>
  <c r="B17" i="11"/>
  <c r="B17" i="12" s="1"/>
  <c r="Q16" i="11"/>
  <c r="Q16" i="12" s="1"/>
  <c r="P16" i="11"/>
  <c r="P16" i="12" s="1"/>
  <c r="O16" i="11"/>
  <c r="O16" i="12" s="1"/>
  <c r="N16" i="11"/>
  <c r="N16" i="12" s="1"/>
  <c r="M16" i="11"/>
  <c r="M16" i="12" s="1"/>
  <c r="L16" i="11"/>
  <c r="L16" i="12" s="1"/>
  <c r="K16" i="11"/>
  <c r="K16" i="12" s="1"/>
  <c r="E16" i="11"/>
  <c r="E16" i="12" s="1"/>
  <c r="D16" i="11"/>
  <c r="D16" i="12" s="1"/>
  <c r="C16" i="11"/>
  <c r="C16" i="12" s="1"/>
  <c r="B16" i="11"/>
  <c r="Q15" i="11"/>
  <c r="Q15" i="12" s="1"/>
  <c r="P15" i="11"/>
  <c r="P15" i="12" s="1"/>
  <c r="N15" i="11"/>
  <c r="N15" i="12" s="1"/>
  <c r="M15" i="11"/>
  <c r="M15" i="12" s="1"/>
  <c r="L15" i="11"/>
  <c r="L15" i="12" s="1"/>
  <c r="K15" i="11"/>
  <c r="K15" i="12" s="1"/>
  <c r="E15" i="11"/>
  <c r="E15" i="12" s="1"/>
  <c r="D15" i="11"/>
  <c r="D15" i="12" s="1"/>
  <c r="C15" i="11"/>
  <c r="C15" i="12" s="1"/>
  <c r="B15" i="11"/>
  <c r="B15" i="12" s="1"/>
  <c r="Q14" i="11"/>
  <c r="Q14" i="12" s="1"/>
  <c r="P14" i="11"/>
  <c r="P14" i="12" s="1"/>
  <c r="N14" i="11"/>
  <c r="N14" i="12" s="1"/>
  <c r="M14" i="11"/>
  <c r="M14" i="12" s="1"/>
  <c r="E14" i="11"/>
  <c r="E14" i="12" s="1"/>
  <c r="D14" i="11"/>
  <c r="D14" i="12" s="1"/>
  <c r="C14" i="11"/>
  <c r="C14" i="12" s="1"/>
  <c r="B14" i="11"/>
  <c r="Q13" i="11"/>
  <c r="Q13" i="12" s="1"/>
  <c r="P13" i="11"/>
  <c r="P13" i="12" s="1"/>
  <c r="O13" i="11"/>
  <c r="O13" i="12" s="1"/>
  <c r="N13" i="11"/>
  <c r="N13" i="12" s="1"/>
  <c r="M13" i="11"/>
  <c r="M13" i="12" s="1"/>
  <c r="L13" i="11"/>
  <c r="L13" i="12" s="1"/>
  <c r="K13" i="11"/>
  <c r="K13" i="12" s="1"/>
  <c r="E13" i="11"/>
  <c r="E13" i="12" s="1"/>
  <c r="D13" i="11"/>
  <c r="D13" i="12" s="1"/>
  <c r="C13" i="11"/>
  <c r="C13" i="12" s="1"/>
  <c r="B13" i="11"/>
  <c r="B13" i="12" s="1"/>
  <c r="Q12" i="11"/>
  <c r="Q12" i="12" s="1"/>
  <c r="P12" i="11"/>
  <c r="P12" i="12" s="1"/>
  <c r="O12" i="11"/>
  <c r="O12" i="12" s="1"/>
  <c r="N12" i="11"/>
  <c r="N12" i="12" s="1"/>
  <c r="M12" i="11"/>
  <c r="M12" i="12" s="1"/>
  <c r="L12" i="11"/>
  <c r="L12" i="12" s="1"/>
  <c r="K12" i="11"/>
  <c r="K12" i="12" s="1"/>
  <c r="E12" i="11"/>
  <c r="E12" i="12" s="1"/>
  <c r="D12" i="11"/>
  <c r="D12" i="12" s="1"/>
  <c r="C12" i="11"/>
  <c r="B12" i="11"/>
  <c r="B12" i="12" s="1"/>
  <c r="O11" i="11"/>
  <c r="O11" i="12" s="1"/>
  <c r="O7" i="11"/>
  <c r="O7" i="12" s="1"/>
  <c r="L7" i="11"/>
  <c r="L7" i="12" s="1"/>
  <c r="K7" i="11"/>
  <c r="K7" i="12" s="1"/>
  <c r="O6" i="11"/>
  <c r="O6" i="12" s="1"/>
  <c r="Q4" i="11"/>
  <c r="Q4" i="12" s="1"/>
  <c r="P4" i="11"/>
  <c r="P4" i="12" s="1"/>
  <c r="C4" i="11"/>
  <c r="O3" i="11"/>
  <c r="P20" i="11"/>
  <c r="P20" i="12" s="1"/>
  <c r="P11" i="11"/>
  <c r="P11" i="12" s="1"/>
  <c r="P10" i="11"/>
  <c r="P10" i="12" s="1"/>
  <c r="P9" i="11"/>
  <c r="P9" i="12" s="1"/>
  <c r="P8" i="11"/>
  <c r="P8" i="12" s="1"/>
  <c r="P7" i="11"/>
  <c r="P7" i="12" s="1"/>
  <c r="P6" i="11"/>
  <c r="P6" i="12" s="1"/>
  <c r="P5" i="11"/>
  <c r="P5" i="12" s="1"/>
  <c r="G37" i="2"/>
  <c r="B79" i="9"/>
  <c r="I79" i="9"/>
  <c r="C78" i="9"/>
  <c r="B78" i="9"/>
  <c r="J78" i="9"/>
  <c r="I78" i="9"/>
  <c r="C77" i="9"/>
  <c r="B77" i="9"/>
  <c r="J77" i="9"/>
  <c r="I77" i="9"/>
  <c r="C76" i="9"/>
  <c r="B76" i="9"/>
  <c r="J76" i="9"/>
  <c r="I76" i="9"/>
  <c r="C75" i="9"/>
  <c r="B75" i="9"/>
  <c r="J75" i="9"/>
  <c r="I75" i="9"/>
  <c r="C74" i="9"/>
  <c r="B74" i="9"/>
  <c r="J74" i="9"/>
  <c r="I74" i="9"/>
  <c r="C73" i="9"/>
  <c r="B73" i="9"/>
  <c r="J73" i="9"/>
  <c r="I73" i="9"/>
  <c r="C72" i="9"/>
  <c r="B72" i="9"/>
  <c r="J72" i="9"/>
  <c r="I72" i="9"/>
  <c r="C71" i="9"/>
  <c r="B71" i="9"/>
  <c r="J71" i="9"/>
  <c r="I71" i="9"/>
  <c r="C70" i="9"/>
  <c r="B70" i="9"/>
  <c r="J70" i="9"/>
  <c r="I70" i="9"/>
  <c r="C69" i="9"/>
  <c r="B69" i="9"/>
  <c r="J69" i="9"/>
  <c r="I69" i="9"/>
  <c r="C68" i="9"/>
  <c r="B68" i="9"/>
  <c r="J68" i="9"/>
  <c r="I68" i="9"/>
  <c r="C66" i="9"/>
  <c r="B66" i="9"/>
  <c r="J66" i="9"/>
  <c r="I66" i="9"/>
  <c r="C65" i="9"/>
  <c r="B65" i="9"/>
  <c r="C64" i="9"/>
  <c r="B64" i="9"/>
  <c r="C60" i="9"/>
  <c r="B60" i="9"/>
  <c r="J60" i="9"/>
  <c r="C58" i="9"/>
  <c r="B58" i="9"/>
  <c r="J58" i="9"/>
  <c r="I58" i="9"/>
  <c r="B57" i="9"/>
  <c r="I57" i="9"/>
  <c r="C56" i="9"/>
  <c r="B56" i="9"/>
  <c r="I56" i="9"/>
  <c r="B55" i="9"/>
  <c r="I55" i="9"/>
  <c r="J79" i="9"/>
  <c r="C79" i="9"/>
  <c r="J57" i="9"/>
  <c r="C57" i="9"/>
  <c r="J56" i="9"/>
  <c r="D46" i="9"/>
  <c r="Q19" i="11"/>
  <c r="Q19" i="12" s="1"/>
  <c r="Q11" i="11"/>
  <c r="Q11" i="12" s="1"/>
  <c r="Q10" i="11"/>
  <c r="Q10" i="12" s="1"/>
  <c r="Q9" i="11"/>
  <c r="Q9" i="12" s="1"/>
  <c r="Q8" i="11"/>
  <c r="Q8" i="12" s="1"/>
  <c r="Q7" i="11"/>
  <c r="Q7" i="12" s="1"/>
  <c r="Q6" i="11"/>
  <c r="Q6" i="12" s="1"/>
  <c r="H15" i="7"/>
  <c r="H13" i="6"/>
  <c r="C44" i="1"/>
  <c r="C37" i="1"/>
  <c r="C36" i="1"/>
  <c r="C27" i="1"/>
  <c r="O5" i="11" s="1"/>
  <c r="O5" i="12" s="1"/>
  <c r="C26" i="1"/>
  <c r="O15" i="11" l="1"/>
  <c r="O15" i="12" s="1"/>
  <c r="C44" i="7"/>
  <c r="O14" i="11"/>
  <c r="O14" i="12" s="1"/>
  <c r="H7" i="9"/>
  <c r="C43" i="9"/>
  <c r="K19" i="11" s="1"/>
  <c r="K19" i="12" s="1"/>
  <c r="C36" i="9"/>
  <c r="K11" i="11" s="1"/>
  <c r="K11" i="12" s="1"/>
  <c r="C30" i="9"/>
  <c r="K5" i="11" s="1"/>
  <c r="K5" i="12" s="1"/>
  <c r="G15" i="9"/>
  <c r="G13" i="9"/>
  <c r="K7" i="9"/>
  <c r="G14" i="9"/>
  <c r="S12" i="11" s="1"/>
  <c r="O17" i="11"/>
  <c r="O17" i="12" s="1"/>
  <c r="I7" i="9"/>
  <c r="G12" i="9"/>
  <c r="C28" i="9"/>
  <c r="C39" i="9"/>
  <c r="K14" i="11" s="1"/>
  <c r="K14" i="12" s="1"/>
  <c r="C46" i="9"/>
  <c r="P3" i="11"/>
  <c r="H8" i="9"/>
  <c r="C55" i="9"/>
  <c r="B14" i="12"/>
  <c r="O4" i="11"/>
  <c r="O4" i="12" s="1"/>
  <c r="C43" i="1"/>
  <c r="C44" i="3"/>
  <c r="J7" i="9"/>
  <c r="H12" i="9"/>
  <c r="D28" i="9"/>
  <c r="D39" i="9"/>
  <c r="L14" i="11" s="1"/>
  <c r="L14" i="12" s="1"/>
  <c r="C31" i="9"/>
  <c r="K6" i="11" s="1"/>
  <c r="K6" i="12" s="1"/>
  <c r="C44" i="9"/>
  <c r="K20" i="11" s="1"/>
  <c r="K20" i="12" s="1"/>
  <c r="J55" i="9"/>
  <c r="D43" i="9"/>
  <c r="L19" i="11" s="1"/>
  <c r="L19" i="12" s="1"/>
  <c r="D36" i="9"/>
  <c r="L11" i="11" s="1"/>
  <c r="L11" i="12" s="1"/>
  <c r="D30" i="9"/>
  <c r="L5" i="11" s="1"/>
  <c r="L5" i="12" s="1"/>
  <c r="H15" i="9"/>
  <c r="H13" i="9"/>
  <c r="K8" i="9"/>
  <c r="G8" i="9"/>
  <c r="G9" i="9" s="1"/>
  <c r="J8" i="9"/>
  <c r="I8" i="9"/>
  <c r="H14" i="9"/>
  <c r="S13" i="11" s="1"/>
  <c r="S13" i="12" s="1"/>
  <c r="D31" i="9"/>
  <c r="L6" i="11" s="1"/>
  <c r="L6" i="12" s="1"/>
  <c r="D44" i="9"/>
  <c r="L20" i="11" s="1"/>
  <c r="L20" i="12" s="1"/>
  <c r="O3" i="12"/>
  <c r="C4" i="12"/>
  <c r="B16" i="12"/>
  <c r="C12" i="12"/>
  <c r="T15" i="11"/>
  <c r="C27" i="3" l="1"/>
  <c r="C25" i="3"/>
  <c r="C28" i="3"/>
  <c r="C6" i="11" s="1"/>
  <c r="C6" i="12" s="1"/>
  <c r="C42" i="3"/>
  <c r="C7" i="11"/>
  <c r="C7" i="12" s="1"/>
  <c r="C9" i="11"/>
  <c r="C9" i="12" s="1"/>
  <c r="C8" i="11"/>
  <c r="C8" i="12" s="1"/>
  <c r="C41" i="3"/>
  <c r="N10" i="11"/>
  <c r="N10" i="12" s="1"/>
  <c r="C26" i="7"/>
  <c r="C28" i="7"/>
  <c r="C42" i="7"/>
  <c r="N20" i="11" s="1"/>
  <c r="N20" i="12" s="1"/>
  <c r="N7" i="11"/>
  <c r="N7" i="12" s="1"/>
  <c r="C29" i="7"/>
  <c r="N6" i="11" s="1"/>
  <c r="N6" i="12" s="1"/>
  <c r="C41" i="7"/>
  <c r="H9" i="9"/>
  <c r="C43" i="6"/>
  <c r="I9" i="9"/>
  <c r="K9" i="9"/>
  <c r="J9" i="9"/>
  <c r="G36" i="2"/>
  <c r="O21" i="11"/>
  <c r="O21" i="12" s="1"/>
  <c r="G16" i="9"/>
  <c r="N19" i="11"/>
  <c r="N19" i="12" s="1"/>
  <c r="N8" i="11"/>
  <c r="N8" i="12" s="1"/>
  <c r="G35" i="2"/>
  <c r="N5" i="11"/>
  <c r="N5" i="12" s="1"/>
  <c r="N9" i="11"/>
  <c r="N9" i="12" s="1"/>
  <c r="H16" i="9"/>
  <c r="B27" i="13"/>
  <c r="C45" i="1"/>
  <c r="C46" i="1" s="1"/>
  <c r="C19" i="11"/>
  <c r="C19" i="12" s="1"/>
  <c r="G38" i="2"/>
  <c r="C20" i="11"/>
  <c r="C20" i="12" s="1"/>
  <c r="C10" i="11"/>
  <c r="C10" i="12" s="1"/>
  <c r="C5" i="11"/>
  <c r="C5" i="12" s="1"/>
  <c r="C45" i="10"/>
  <c r="D45" i="9"/>
  <c r="D47" i="9" s="1"/>
  <c r="D48" i="9" s="1"/>
  <c r="L3" i="11"/>
  <c r="T15" i="12"/>
  <c r="T14" i="11"/>
  <c r="T4" i="11"/>
  <c r="P3" i="12"/>
  <c r="C45" i="9"/>
  <c r="C47" i="9" s="1"/>
  <c r="C48" i="9" s="1"/>
  <c r="K3" i="11"/>
  <c r="S12" i="12"/>
  <c r="C40" i="6" l="1"/>
  <c r="C33" i="6"/>
  <c r="C31" i="6"/>
  <c r="M9" i="11" s="1"/>
  <c r="M9" i="12" s="1"/>
  <c r="C30" i="6"/>
  <c r="C32" i="6"/>
  <c r="M10" i="11" s="1"/>
  <c r="M10" i="12" s="1"/>
  <c r="C29" i="6"/>
  <c r="M7" i="11" s="1"/>
  <c r="M7" i="12" s="1"/>
  <c r="O25" i="12"/>
  <c r="O64" i="12" s="1"/>
  <c r="O24" i="12"/>
  <c r="S16" i="11"/>
  <c r="S21" i="11" s="1"/>
  <c r="S21" i="12" s="1"/>
  <c r="S34" i="12" s="1"/>
  <c r="C68" i="10"/>
  <c r="C42" i="10"/>
  <c r="P19" i="11" s="1"/>
  <c r="P19" i="12" s="1"/>
  <c r="C27" i="6"/>
  <c r="C43" i="4" s="1"/>
  <c r="M8" i="11"/>
  <c r="M8" i="12" s="1"/>
  <c r="C41" i="6"/>
  <c r="M20" i="11" s="1"/>
  <c r="M20" i="12" s="1"/>
  <c r="C28" i="6"/>
  <c r="C43" i="5" s="1"/>
  <c r="C25" i="6"/>
  <c r="O38" i="12"/>
  <c r="O77" i="12" s="1"/>
  <c r="C11" i="11"/>
  <c r="C11" i="12" s="1"/>
  <c r="N11" i="11"/>
  <c r="N11" i="12" s="1"/>
  <c r="K21" i="11"/>
  <c r="K21" i="12" s="1"/>
  <c r="K3" i="12"/>
  <c r="O63" i="12"/>
  <c r="C3" i="11"/>
  <c r="M19" i="11"/>
  <c r="M19" i="12" s="1"/>
  <c r="N3" i="11"/>
  <c r="T14" i="12"/>
  <c r="O40" i="12"/>
  <c r="O28" i="12"/>
  <c r="O67" i="12" s="1"/>
  <c r="O36" i="12"/>
  <c r="O75" i="12" s="1"/>
  <c r="O32" i="12"/>
  <c r="O71" i="12" s="1"/>
  <c r="O29" i="12"/>
  <c r="O68" i="12" s="1"/>
  <c r="O41" i="12"/>
  <c r="O31" i="12"/>
  <c r="O70" i="12" s="1"/>
  <c r="O27" i="12"/>
  <c r="O66" i="12" s="1"/>
  <c r="O26" i="12"/>
  <c r="O65" i="12" s="1"/>
  <c r="O30" i="12"/>
  <c r="O69" i="12" s="1"/>
  <c r="O35" i="12"/>
  <c r="O74" i="12" s="1"/>
  <c r="O37" i="12"/>
  <c r="O76" i="12" s="1"/>
  <c r="O33" i="12"/>
  <c r="O72" i="12" s="1"/>
  <c r="O34" i="12"/>
  <c r="O73" i="12" s="1"/>
  <c r="O39" i="12"/>
  <c r="O78" i="12" s="1"/>
  <c r="P18" i="11"/>
  <c r="L21" i="11"/>
  <c r="L21" i="12" s="1"/>
  <c r="L3" i="12"/>
  <c r="C30" i="5" l="1"/>
  <c r="C29" i="5"/>
  <c r="C32" i="5"/>
  <c r="C33" i="5"/>
  <c r="C31" i="5"/>
  <c r="G45" i="2"/>
  <c r="C43" i="2"/>
  <c r="C31" i="4"/>
  <c r="C30" i="4"/>
  <c r="C29" i="4"/>
  <c r="C33" i="4"/>
  <c r="C32" i="4"/>
  <c r="S29" i="12"/>
  <c r="S30" i="12"/>
  <c r="S26" i="12"/>
  <c r="S25" i="12"/>
  <c r="S32" i="12"/>
  <c r="S35" i="12"/>
  <c r="S36" i="12"/>
  <c r="S27" i="12"/>
  <c r="C44" i="10"/>
  <c r="C46" i="10" s="1"/>
  <c r="S31" i="12"/>
  <c r="S24" i="12"/>
  <c r="S38" i="12"/>
  <c r="T16" i="11"/>
  <c r="T16" i="12" s="1"/>
  <c r="S40" i="12"/>
  <c r="S39" i="12"/>
  <c r="S16" i="12"/>
  <c r="S37" i="12" s="1"/>
  <c r="S28" i="12"/>
  <c r="S41" i="12"/>
  <c r="S33" i="12"/>
  <c r="C43" i="3"/>
  <c r="C45" i="3" s="1"/>
  <c r="C46" i="3" s="1"/>
  <c r="G34" i="5"/>
  <c r="C25" i="5"/>
  <c r="G33" i="5"/>
  <c r="G34" i="2"/>
  <c r="C43" i="7"/>
  <c r="C45" i="7" s="1"/>
  <c r="C46" i="7" s="1"/>
  <c r="M6" i="11"/>
  <c r="M5" i="11"/>
  <c r="M5" i="12" s="1"/>
  <c r="C47" i="3"/>
  <c r="K24" i="12"/>
  <c r="L24" i="12"/>
  <c r="L63" i="12" s="1"/>
  <c r="M3" i="11"/>
  <c r="O42" i="12"/>
  <c r="K28" i="12"/>
  <c r="K67" i="12" s="1"/>
  <c r="K25" i="12"/>
  <c r="K64" i="12" s="1"/>
  <c r="K36" i="12"/>
  <c r="K75" i="12" s="1"/>
  <c r="K37" i="12"/>
  <c r="K76" i="12" s="1"/>
  <c r="K31" i="12"/>
  <c r="K70" i="12" s="1"/>
  <c r="K34" i="12"/>
  <c r="K73" i="12" s="1"/>
  <c r="K39" i="12"/>
  <c r="K78" i="12" s="1"/>
  <c r="K33" i="12"/>
  <c r="K72" i="12" s="1"/>
  <c r="K38" i="12"/>
  <c r="K77" i="12" s="1"/>
  <c r="K29" i="12"/>
  <c r="K68" i="12" s="1"/>
  <c r="K30" i="12"/>
  <c r="K69" i="12" s="1"/>
  <c r="K35" i="12"/>
  <c r="K74" i="12" s="1"/>
  <c r="K41" i="12"/>
  <c r="K40" i="12"/>
  <c r="K27" i="12"/>
  <c r="K66" i="12" s="1"/>
  <c r="K32" i="12"/>
  <c r="K71" i="12" s="1"/>
  <c r="K26" i="12"/>
  <c r="K65" i="12" s="1"/>
  <c r="P18" i="12"/>
  <c r="T18" i="11"/>
  <c r="P21" i="11"/>
  <c r="P21" i="12" s="1"/>
  <c r="N3" i="12"/>
  <c r="N21" i="11"/>
  <c r="M11" i="11"/>
  <c r="M11" i="12" s="1"/>
  <c r="K63" i="12"/>
  <c r="L37" i="12"/>
  <c r="L76" i="12" s="1"/>
  <c r="L30" i="12"/>
  <c r="L69" i="12" s="1"/>
  <c r="L39" i="12"/>
  <c r="L78" i="12" s="1"/>
  <c r="L36" i="12"/>
  <c r="L75" i="12" s="1"/>
  <c r="L29" i="12"/>
  <c r="L68" i="12" s="1"/>
  <c r="L25" i="12"/>
  <c r="L64" i="12" s="1"/>
  <c r="L34" i="12"/>
  <c r="L73" i="12" s="1"/>
  <c r="L31" i="12"/>
  <c r="L70" i="12" s="1"/>
  <c r="L28" i="12"/>
  <c r="L67" i="12" s="1"/>
  <c r="L38" i="12"/>
  <c r="L77" i="12" s="1"/>
  <c r="L33" i="12"/>
  <c r="L72" i="12" s="1"/>
  <c r="L26" i="12"/>
  <c r="L65" i="12" s="1"/>
  <c r="L41" i="12"/>
  <c r="L35" i="12"/>
  <c r="L74" i="12" s="1"/>
  <c r="L27" i="12"/>
  <c r="L66" i="12" s="1"/>
  <c r="L32" i="12"/>
  <c r="L71" i="12" s="1"/>
  <c r="L40" i="12"/>
  <c r="C21" i="11"/>
  <c r="C3" i="12"/>
  <c r="C31" i="2" l="1"/>
  <c r="C33" i="2"/>
  <c r="C30" i="2"/>
  <c r="C29" i="2"/>
  <c r="C32" i="2"/>
  <c r="C48" i="10"/>
  <c r="F44" i="10"/>
  <c r="S42" i="12"/>
  <c r="U16" i="11"/>
  <c r="R17" i="11"/>
  <c r="R17" i="12" s="1"/>
  <c r="C28" i="5"/>
  <c r="C40" i="5"/>
  <c r="C27" i="5"/>
  <c r="C41" i="5"/>
  <c r="M6" i="12"/>
  <c r="F26" i="11"/>
  <c r="P39" i="12"/>
  <c r="P78" i="12" s="1"/>
  <c r="Q3" i="11"/>
  <c r="B26" i="11" s="1"/>
  <c r="B27" i="11" s="1"/>
  <c r="Q20" i="11"/>
  <c r="Q20" i="12" s="1"/>
  <c r="M3" i="12"/>
  <c r="M21" i="11"/>
  <c r="K42" i="12"/>
  <c r="P28" i="12"/>
  <c r="P67" i="12" s="1"/>
  <c r="P25" i="12"/>
  <c r="P64" i="12" s="1"/>
  <c r="P33" i="12"/>
  <c r="P72" i="12" s="1"/>
  <c r="P31" i="12"/>
  <c r="P70" i="12" s="1"/>
  <c r="P35" i="12"/>
  <c r="P74" i="12" s="1"/>
  <c r="P38" i="12"/>
  <c r="P77" i="12" s="1"/>
  <c r="P41" i="12"/>
  <c r="P29" i="12"/>
  <c r="P68" i="12" s="1"/>
  <c r="P32" i="12"/>
  <c r="P71" i="12" s="1"/>
  <c r="P37" i="12"/>
  <c r="P76" i="12" s="1"/>
  <c r="P36" i="12"/>
  <c r="P75" i="12" s="1"/>
  <c r="P27" i="12"/>
  <c r="P66" i="12" s="1"/>
  <c r="P26" i="12"/>
  <c r="P65" i="12" s="1"/>
  <c r="P30" i="12"/>
  <c r="P69" i="12" s="1"/>
  <c r="P34" i="12"/>
  <c r="P73" i="12" s="1"/>
  <c r="P40" i="12"/>
  <c r="P24" i="12"/>
  <c r="C21" i="12"/>
  <c r="U4" i="11"/>
  <c r="N21" i="12"/>
  <c r="N24" i="12" s="1"/>
  <c r="U15" i="11"/>
  <c r="C42" i="6"/>
  <c r="C44" i="6" s="1"/>
  <c r="C45" i="6" s="1"/>
  <c r="L42" i="12"/>
  <c r="T17" i="11" l="1"/>
  <c r="T17" i="12" s="1"/>
  <c r="G41" i="2"/>
  <c r="Q5" i="11"/>
  <c r="Q5" i="12" s="1"/>
  <c r="C43" i="8"/>
  <c r="C45" i="8" s="1"/>
  <c r="E43" i="8" s="1"/>
  <c r="C37" i="12"/>
  <c r="C76" i="12" s="1"/>
  <c r="C35" i="12"/>
  <c r="C74" i="12" s="1"/>
  <c r="C39" i="12"/>
  <c r="C78" i="12" s="1"/>
  <c r="C34" i="12"/>
  <c r="C73" i="12" s="1"/>
  <c r="C36" i="12"/>
  <c r="C75" i="12" s="1"/>
  <c r="C38" i="12"/>
  <c r="C77" i="12" s="1"/>
  <c r="C25" i="12"/>
  <c r="C64" i="12" s="1"/>
  <c r="C33" i="12"/>
  <c r="C72" i="12" s="1"/>
  <c r="C41" i="12"/>
  <c r="C27" i="12"/>
  <c r="C66" i="12" s="1"/>
  <c r="C28" i="12"/>
  <c r="C67" i="12" s="1"/>
  <c r="C31" i="12"/>
  <c r="C70" i="12" s="1"/>
  <c r="C30" i="12"/>
  <c r="C69" i="12" s="1"/>
  <c r="C40" i="12"/>
  <c r="C29" i="12"/>
  <c r="C68" i="12" s="1"/>
  <c r="C26" i="12"/>
  <c r="C65" i="12" s="1"/>
  <c r="C32" i="12"/>
  <c r="C71" i="12" s="1"/>
  <c r="P63" i="12"/>
  <c r="P42" i="12"/>
  <c r="Q3" i="12"/>
  <c r="M21" i="12"/>
  <c r="U14" i="11"/>
  <c r="N63" i="12"/>
  <c r="N35" i="12"/>
  <c r="N74" i="12" s="1"/>
  <c r="N37" i="12"/>
  <c r="N76" i="12" s="1"/>
  <c r="N39" i="12"/>
  <c r="N78" i="12" s="1"/>
  <c r="N36" i="12"/>
  <c r="N75" i="12" s="1"/>
  <c r="N38" i="12"/>
  <c r="N77" i="12" s="1"/>
  <c r="N34" i="12"/>
  <c r="N73" i="12" s="1"/>
  <c r="N25" i="12"/>
  <c r="N64" i="12" s="1"/>
  <c r="N33" i="12"/>
  <c r="N72" i="12" s="1"/>
  <c r="N32" i="12"/>
  <c r="N71" i="12" s="1"/>
  <c r="N27" i="12"/>
  <c r="N66" i="12" s="1"/>
  <c r="N40" i="12"/>
  <c r="N29" i="12"/>
  <c r="N68" i="12" s="1"/>
  <c r="N26" i="12"/>
  <c r="N65" i="12" s="1"/>
  <c r="N31" i="12"/>
  <c r="N70" i="12" s="1"/>
  <c r="N41" i="12"/>
  <c r="N30" i="12"/>
  <c r="N69" i="12" s="1"/>
  <c r="N28" i="12"/>
  <c r="N67" i="12" s="1"/>
  <c r="C24" i="12"/>
  <c r="Q21" i="11" l="1"/>
  <c r="Q21" i="12" s="1"/>
  <c r="U17" i="11"/>
  <c r="C46" i="8"/>
  <c r="C28" i="4"/>
  <c r="C41" i="4"/>
  <c r="C27" i="4"/>
  <c r="C40" i="4"/>
  <c r="C25" i="4"/>
  <c r="C25" i="2"/>
  <c r="C40" i="2"/>
  <c r="C27" i="2"/>
  <c r="C28" i="2"/>
  <c r="C41" i="2"/>
  <c r="M38" i="12"/>
  <c r="M77" i="12" s="1"/>
  <c r="M25" i="12"/>
  <c r="M64" i="12" s="1"/>
  <c r="M37" i="12"/>
  <c r="M76" i="12" s="1"/>
  <c r="M34" i="12"/>
  <c r="M73" i="12" s="1"/>
  <c r="M39" i="12"/>
  <c r="M78" i="12" s="1"/>
  <c r="M36" i="12"/>
  <c r="M75" i="12" s="1"/>
  <c r="M33" i="12"/>
  <c r="M72" i="12" s="1"/>
  <c r="M35" i="12"/>
  <c r="M74" i="12" s="1"/>
  <c r="M28" i="12"/>
  <c r="M67" i="12" s="1"/>
  <c r="M27" i="12"/>
  <c r="M66" i="12" s="1"/>
  <c r="M41" i="12"/>
  <c r="M26" i="12"/>
  <c r="M65" i="12" s="1"/>
  <c r="M29" i="12"/>
  <c r="M68" i="12" s="1"/>
  <c r="M30" i="12"/>
  <c r="M69" i="12" s="1"/>
  <c r="M40" i="12"/>
  <c r="M31" i="12"/>
  <c r="M70" i="12" s="1"/>
  <c r="M32" i="12"/>
  <c r="M71" i="12" s="1"/>
  <c r="N42" i="12"/>
  <c r="M24" i="12"/>
  <c r="C63" i="12"/>
  <c r="C42" i="12"/>
  <c r="U18" i="11" l="1"/>
  <c r="C42" i="2"/>
  <c r="Q30" i="12"/>
  <c r="Q69" i="12" s="1"/>
  <c r="Q27" i="12"/>
  <c r="Q66" i="12" s="1"/>
  <c r="Q40" i="12"/>
  <c r="Q32" i="12"/>
  <c r="Q71" i="12" s="1"/>
  <c r="Q35" i="12"/>
  <c r="Q74" i="12" s="1"/>
  <c r="Q39" i="12"/>
  <c r="Q78" i="12" s="1"/>
  <c r="Q31" i="12"/>
  <c r="Q70" i="12" s="1"/>
  <c r="Q28" i="12"/>
  <c r="Q67" i="12" s="1"/>
  <c r="Q38" i="12"/>
  <c r="Q77" i="12" s="1"/>
  <c r="Q37" i="12"/>
  <c r="Q76" i="12" s="1"/>
  <c r="Q25" i="12"/>
  <c r="Q64" i="12" s="1"/>
  <c r="Q34" i="12"/>
  <c r="Q73" i="12" s="1"/>
  <c r="Q29" i="12"/>
  <c r="Q68" i="12" s="1"/>
  <c r="Q33" i="12"/>
  <c r="Q72" i="12" s="1"/>
  <c r="Q36" i="12"/>
  <c r="Q75" i="12" s="1"/>
  <c r="Q41" i="12"/>
  <c r="Q26" i="12"/>
  <c r="Q65" i="12" s="1"/>
  <c r="Q24" i="12"/>
  <c r="M42" i="12"/>
  <c r="M63" i="12"/>
  <c r="Q42" i="12" l="1"/>
  <c r="Q63" i="12"/>
  <c r="D9" i="11" l="1"/>
  <c r="D9" i="12" s="1"/>
  <c r="D10" i="11"/>
  <c r="D10" i="12" s="1"/>
  <c r="D19" i="11"/>
  <c r="D19" i="12" s="1"/>
  <c r="D8" i="11"/>
  <c r="D8" i="12" s="1"/>
  <c r="D5" i="11"/>
  <c r="D5" i="12" s="1"/>
  <c r="D20" i="11"/>
  <c r="D20" i="12" s="1"/>
  <c r="D7" i="11"/>
  <c r="D7" i="12" s="1"/>
  <c r="D3" i="11"/>
  <c r="D3" i="12" s="1"/>
  <c r="D6" i="11" l="1"/>
  <c r="D6" i="12" s="1"/>
  <c r="C42" i="4"/>
  <c r="C44" i="4" s="1"/>
  <c r="C45" i="4" s="1"/>
  <c r="D11" i="11" l="1"/>
  <c r="C46" i="4"/>
  <c r="D11" i="12" l="1"/>
  <c r="D21" i="11"/>
  <c r="D21" i="12" s="1"/>
  <c r="D37" i="12" l="1"/>
  <c r="D76" i="12" s="1"/>
  <c r="D33" i="12"/>
  <c r="D72" i="12" s="1"/>
  <c r="D31" i="12"/>
  <c r="D70" i="12" s="1"/>
  <c r="D35" i="12"/>
  <c r="D74" i="12" s="1"/>
  <c r="D36" i="12"/>
  <c r="D75" i="12" s="1"/>
  <c r="D39" i="12"/>
  <c r="D78" i="12" s="1"/>
  <c r="D38" i="12"/>
  <c r="D77" i="12" s="1"/>
  <c r="D25" i="12"/>
  <c r="D64" i="12" s="1"/>
  <c r="D34" i="12"/>
  <c r="D73" i="12" s="1"/>
  <c r="D26" i="12"/>
  <c r="D65" i="12" s="1"/>
  <c r="D40" i="12"/>
  <c r="D24" i="12"/>
  <c r="D27" i="12"/>
  <c r="D66" i="12" s="1"/>
  <c r="D30" i="12"/>
  <c r="D69" i="12" s="1"/>
  <c r="D28" i="12"/>
  <c r="D67" i="12" s="1"/>
  <c r="D41" i="12"/>
  <c r="D29" i="12"/>
  <c r="D68" i="12" s="1"/>
  <c r="D32" i="12"/>
  <c r="D71" i="12" s="1"/>
  <c r="D42" i="12" l="1"/>
  <c r="D63" i="12"/>
  <c r="B9" i="11" l="1"/>
  <c r="B9" i="12" s="1"/>
  <c r="B10" i="11"/>
  <c r="B10" i="12" s="1"/>
  <c r="B5" i="11"/>
  <c r="B8" i="11"/>
  <c r="B20" i="11"/>
  <c r="B7" i="11"/>
  <c r="B19" i="11"/>
  <c r="B19" i="12" s="1"/>
  <c r="E7" i="11" l="1"/>
  <c r="E7" i="12" s="1"/>
  <c r="B8" i="12"/>
  <c r="B20" i="12"/>
  <c r="E3" i="11"/>
  <c r="E10" i="11"/>
  <c r="E10" i="12" s="1"/>
  <c r="B7" i="12"/>
  <c r="E9" i="11"/>
  <c r="C44" i="2"/>
  <c r="C45" i="2" s="1"/>
  <c r="E6" i="11"/>
  <c r="E6" i="12" s="1"/>
  <c r="E5" i="11"/>
  <c r="E5" i="12" s="1"/>
  <c r="B3" i="11"/>
  <c r="B5" i="12"/>
  <c r="E20" i="11"/>
  <c r="E20" i="12" s="1"/>
  <c r="E19" i="11"/>
  <c r="R20" i="11" s="1"/>
  <c r="E8" i="11"/>
  <c r="E8" i="12" s="1"/>
  <c r="B6" i="11"/>
  <c r="F12" i="11" l="1"/>
  <c r="F13" i="11"/>
  <c r="F21" i="11" s="1"/>
  <c r="F21" i="12" s="1"/>
  <c r="T7" i="11"/>
  <c r="T7" i="12" s="1"/>
  <c r="T8" i="11"/>
  <c r="G12" i="11"/>
  <c r="G12" i="12" s="1"/>
  <c r="R20" i="12"/>
  <c r="R21" i="11"/>
  <c r="R21" i="12" s="1"/>
  <c r="T20" i="11"/>
  <c r="E9" i="12"/>
  <c r="H12" i="11"/>
  <c r="E19" i="12"/>
  <c r="T19" i="11"/>
  <c r="F12" i="12"/>
  <c r="I13" i="11"/>
  <c r="I13" i="12" s="1"/>
  <c r="T9" i="11"/>
  <c r="T10" i="11"/>
  <c r="H13" i="11"/>
  <c r="H13" i="12" s="1"/>
  <c r="B3" i="12"/>
  <c r="T3" i="11"/>
  <c r="I12" i="11"/>
  <c r="T5" i="11"/>
  <c r="T6" i="11"/>
  <c r="B6" i="12"/>
  <c r="E11" i="11"/>
  <c r="E11" i="12" s="1"/>
  <c r="C46" i="2"/>
  <c r="B11" i="11"/>
  <c r="B21" i="11" s="1"/>
  <c r="E3" i="12"/>
  <c r="G13" i="11"/>
  <c r="G13" i="12" s="1"/>
  <c r="F13" i="12" l="1"/>
  <c r="U7" i="11"/>
  <c r="B21" i="12"/>
  <c r="B35" i="12" s="1"/>
  <c r="B74" i="12" s="1"/>
  <c r="B24" i="11"/>
  <c r="F36" i="12"/>
  <c r="F75" i="12" s="1"/>
  <c r="F35" i="12"/>
  <c r="F74" i="12" s="1"/>
  <c r="F41" i="12"/>
  <c r="F31" i="12"/>
  <c r="F70" i="12" s="1"/>
  <c r="F27" i="12"/>
  <c r="F66" i="12" s="1"/>
  <c r="F30" i="12"/>
  <c r="F69" i="12" s="1"/>
  <c r="F40" i="12"/>
  <c r="F26" i="12"/>
  <c r="F65" i="12" s="1"/>
  <c r="F28" i="12"/>
  <c r="F67" i="12" s="1"/>
  <c r="F37" i="12"/>
  <c r="F76" i="12" s="1"/>
  <c r="F39" i="12"/>
  <c r="F78" i="12" s="1"/>
  <c r="F32" i="12"/>
  <c r="F71" i="12" s="1"/>
  <c r="F29" i="12"/>
  <c r="F68" i="12" s="1"/>
  <c r="F25" i="12"/>
  <c r="F64" i="12" s="1"/>
  <c r="F38" i="12"/>
  <c r="F77" i="12" s="1"/>
  <c r="F24" i="12"/>
  <c r="C42" i="5"/>
  <c r="C44" i="5" s="1"/>
  <c r="C45" i="5" s="1"/>
  <c r="H12" i="12"/>
  <c r="H21" i="11"/>
  <c r="H21" i="12" s="1"/>
  <c r="H34" i="12" s="1"/>
  <c r="H73" i="12" s="1"/>
  <c r="T6" i="12"/>
  <c r="U5" i="11"/>
  <c r="T5" i="12"/>
  <c r="I12" i="12"/>
  <c r="I21" i="11"/>
  <c r="I21" i="12" s="1"/>
  <c r="I34" i="12" s="1"/>
  <c r="I73" i="12" s="1"/>
  <c r="T20" i="12"/>
  <c r="U20" i="11"/>
  <c r="F34" i="12"/>
  <c r="F73" i="12" s="1"/>
  <c r="G21" i="11"/>
  <c r="R34" i="12"/>
  <c r="R24" i="12"/>
  <c r="R27" i="12"/>
  <c r="R33" i="12"/>
  <c r="R38" i="12"/>
  <c r="R40" i="12"/>
  <c r="R30" i="12"/>
  <c r="R32" i="12"/>
  <c r="R37" i="12"/>
  <c r="R31" i="12"/>
  <c r="R35" i="12"/>
  <c r="R25" i="12"/>
  <c r="R26" i="12"/>
  <c r="R29" i="12"/>
  <c r="R39" i="12"/>
  <c r="R36" i="12"/>
  <c r="R28" i="12"/>
  <c r="J13" i="11"/>
  <c r="J13" i="12" s="1"/>
  <c r="J12" i="11"/>
  <c r="T11" i="11"/>
  <c r="B11" i="12"/>
  <c r="U19" i="11"/>
  <c r="T19" i="12"/>
  <c r="E21" i="11"/>
  <c r="E21" i="12" s="1"/>
  <c r="E40" i="12" s="1"/>
  <c r="T3" i="12"/>
  <c r="U3" i="11"/>
  <c r="F33" i="12"/>
  <c r="F72" i="12" s="1"/>
  <c r="R41" i="12"/>
  <c r="B39" i="12" l="1"/>
  <c r="B78" i="12" s="1"/>
  <c r="B40" i="12"/>
  <c r="B30" i="12"/>
  <c r="B69" i="12" s="1"/>
  <c r="B24" i="12"/>
  <c r="B63" i="12" s="1"/>
  <c r="B34" i="12"/>
  <c r="B73" i="12" s="1"/>
  <c r="B32" i="12"/>
  <c r="B71" i="12" s="1"/>
  <c r="B37" i="12"/>
  <c r="B76" i="12" s="1"/>
  <c r="B29" i="12"/>
  <c r="B68" i="12" s="1"/>
  <c r="B26" i="12"/>
  <c r="B65" i="12" s="1"/>
  <c r="B28" i="12"/>
  <c r="B67" i="12" s="1"/>
  <c r="B41" i="12"/>
  <c r="B38" i="12"/>
  <c r="B77" i="12" s="1"/>
  <c r="B33" i="12"/>
  <c r="B72" i="12" s="1"/>
  <c r="B36" i="12"/>
  <c r="B75" i="12" s="1"/>
  <c r="B31" i="12"/>
  <c r="B70" i="12" s="1"/>
  <c r="B25" i="12"/>
  <c r="B64" i="12" s="1"/>
  <c r="B27" i="12"/>
  <c r="B66" i="12" s="1"/>
  <c r="C26" i="11"/>
  <c r="D26" i="11"/>
  <c r="I33" i="12"/>
  <c r="I72" i="12" s="1"/>
  <c r="R42" i="12"/>
  <c r="T13" i="11"/>
  <c r="T13" i="12" s="1"/>
  <c r="F42" i="12"/>
  <c r="F63" i="12"/>
  <c r="U6" i="11"/>
  <c r="G21" i="12"/>
  <c r="U8" i="11"/>
  <c r="I27" i="12"/>
  <c r="I66" i="12" s="1"/>
  <c r="I28" i="12"/>
  <c r="I67" i="12" s="1"/>
  <c r="I41" i="12"/>
  <c r="I35" i="12"/>
  <c r="I74" i="12" s="1"/>
  <c r="I36" i="12"/>
  <c r="I75" i="12" s="1"/>
  <c r="I24" i="12"/>
  <c r="I31" i="12"/>
  <c r="I70" i="12" s="1"/>
  <c r="I37" i="12"/>
  <c r="I76" i="12" s="1"/>
  <c r="I38" i="12"/>
  <c r="I77" i="12" s="1"/>
  <c r="I39" i="12"/>
  <c r="I78" i="12" s="1"/>
  <c r="I25" i="12"/>
  <c r="I64" i="12" s="1"/>
  <c r="I40" i="12"/>
  <c r="I32" i="12"/>
  <c r="I71" i="12" s="1"/>
  <c r="I29" i="12"/>
  <c r="I68" i="12" s="1"/>
  <c r="I30" i="12"/>
  <c r="I69" i="12" s="1"/>
  <c r="I26" i="12"/>
  <c r="I65" i="12" s="1"/>
  <c r="H29" i="12"/>
  <c r="H68" i="12" s="1"/>
  <c r="H37" i="12"/>
  <c r="H76" i="12" s="1"/>
  <c r="H39" i="12"/>
  <c r="H78" i="12" s="1"/>
  <c r="H32" i="12"/>
  <c r="H71" i="12" s="1"/>
  <c r="H38" i="12"/>
  <c r="H77" i="12" s="1"/>
  <c r="H26" i="12"/>
  <c r="H65" i="12" s="1"/>
  <c r="H28" i="12"/>
  <c r="H67" i="12" s="1"/>
  <c r="H30" i="12"/>
  <c r="H69" i="12" s="1"/>
  <c r="H35" i="12"/>
  <c r="H74" i="12" s="1"/>
  <c r="H27" i="12"/>
  <c r="H66" i="12" s="1"/>
  <c r="H41" i="12"/>
  <c r="H25" i="12"/>
  <c r="H64" i="12" s="1"/>
  <c r="H40" i="12"/>
  <c r="H31" i="12"/>
  <c r="H70" i="12" s="1"/>
  <c r="H24" i="12"/>
  <c r="H36" i="12"/>
  <c r="H75" i="12" s="1"/>
  <c r="T11" i="12"/>
  <c r="E37" i="12"/>
  <c r="E76" i="12" s="1"/>
  <c r="E36" i="12"/>
  <c r="E75" i="12" s="1"/>
  <c r="E35" i="12"/>
  <c r="E74" i="12" s="1"/>
  <c r="E25" i="12"/>
  <c r="E64" i="12" s="1"/>
  <c r="E39" i="12"/>
  <c r="E78" i="12" s="1"/>
  <c r="E33" i="12"/>
  <c r="E72" i="12" s="1"/>
  <c r="E38" i="12"/>
  <c r="E77" i="12" s="1"/>
  <c r="E34" i="12"/>
  <c r="E73" i="12" s="1"/>
  <c r="E28" i="12"/>
  <c r="E67" i="12" s="1"/>
  <c r="E27" i="12"/>
  <c r="E66" i="12" s="1"/>
  <c r="E29" i="12"/>
  <c r="E68" i="12" s="1"/>
  <c r="E31" i="12"/>
  <c r="E70" i="12" s="1"/>
  <c r="E41" i="12"/>
  <c r="E26" i="12"/>
  <c r="E65" i="12" s="1"/>
  <c r="E32" i="12"/>
  <c r="E71" i="12" s="1"/>
  <c r="J21" i="11"/>
  <c r="J21" i="12" s="1"/>
  <c r="J34" i="12" s="1"/>
  <c r="J73" i="12" s="1"/>
  <c r="J12" i="12"/>
  <c r="T12" i="11"/>
  <c r="E30" i="12"/>
  <c r="E69" i="12" s="1"/>
  <c r="U10" i="11"/>
  <c r="H33" i="12"/>
  <c r="H72" i="12" s="1"/>
  <c r="E24" i="12"/>
  <c r="U9" i="11"/>
  <c r="B42" i="12" l="1"/>
  <c r="U13" i="11"/>
  <c r="U11" i="11"/>
  <c r="J33" i="12"/>
  <c r="J72" i="12" s="1"/>
  <c r="H63" i="12"/>
  <c r="H42" i="12"/>
  <c r="I42" i="12"/>
  <c r="I63" i="12"/>
  <c r="G38" i="12"/>
  <c r="G77" i="12" s="1"/>
  <c r="G28" i="12"/>
  <c r="G67" i="12" s="1"/>
  <c r="G32" i="12"/>
  <c r="G71" i="12" s="1"/>
  <c r="G39" i="12"/>
  <c r="G78" i="12" s="1"/>
  <c r="G41" i="12"/>
  <c r="G27" i="12"/>
  <c r="G66" i="12" s="1"/>
  <c r="G30" i="12"/>
  <c r="G69" i="12" s="1"/>
  <c r="G37" i="12"/>
  <c r="G76" i="12" s="1"/>
  <c r="G29" i="12"/>
  <c r="G68" i="12" s="1"/>
  <c r="G26" i="12"/>
  <c r="G65" i="12" s="1"/>
  <c r="G35" i="12"/>
  <c r="G74" i="12" s="1"/>
  <c r="G25" i="12"/>
  <c r="G64" i="12" s="1"/>
  <c r="G36" i="12"/>
  <c r="G75" i="12" s="1"/>
  <c r="G31" i="12"/>
  <c r="G70" i="12" s="1"/>
  <c r="G40" i="12"/>
  <c r="G24" i="12"/>
  <c r="G34" i="12"/>
  <c r="G73" i="12" s="1"/>
  <c r="G33" i="12"/>
  <c r="G72" i="12" s="1"/>
  <c r="U12" i="11"/>
  <c r="T12" i="12"/>
  <c r="E42" i="12"/>
  <c r="E63" i="12"/>
  <c r="J24" i="12"/>
  <c r="J32" i="12"/>
  <c r="J71" i="12" s="1"/>
  <c r="J28" i="12"/>
  <c r="J67" i="12" s="1"/>
  <c r="J29" i="12"/>
  <c r="J68" i="12" s="1"/>
  <c r="J26" i="12"/>
  <c r="J65" i="12" s="1"/>
  <c r="J36" i="12"/>
  <c r="J75" i="12" s="1"/>
  <c r="J25" i="12"/>
  <c r="J64" i="12" s="1"/>
  <c r="J37" i="12"/>
  <c r="J76" i="12" s="1"/>
  <c r="J35" i="12"/>
  <c r="J74" i="12" s="1"/>
  <c r="J30" i="12"/>
  <c r="J69" i="12" s="1"/>
  <c r="J40" i="12"/>
  <c r="J31" i="12"/>
  <c r="J70" i="12" s="1"/>
  <c r="J38" i="12"/>
  <c r="J77" i="12" s="1"/>
  <c r="J41" i="12"/>
  <c r="J39" i="12"/>
  <c r="J78" i="12" s="1"/>
  <c r="J27" i="12"/>
  <c r="J66" i="12" s="1"/>
  <c r="J42" i="12" l="1"/>
  <c r="J63" i="12"/>
  <c r="G42" i="12"/>
  <c r="G63" i="12"/>
  <c r="B81" i="12" l="1" a="1"/>
  <c r="O92" i="12" s="1"/>
  <c r="B8" i="13" s="1"/>
  <c r="N90" i="12" l="1"/>
  <c r="G89" i="12"/>
  <c r="H90" i="12"/>
  <c r="N81" i="12"/>
  <c r="F84" i="12"/>
  <c r="L82" i="12"/>
  <c r="K90" i="12"/>
  <c r="K92" i="12"/>
  <c r="E84" i="12"/>
  <c r="P92" i="12"/>
  <c r="D88" i="12"/>
  <c r="M83" i="12"/>
  <c r="F85" i="12"/>
  <c r="H86" i="12"/>
  <c r="H83" i="12"/>
  <c r="H85" i="12"/>
  <c r="G93" i="12"/>
  <c r="O82" i="12"/>
  <c r="B5" i="13" s="1"/>
  <c r="H93" i="12"/>
  <c r="J86" i="12"/>
  <c r="F91" i="12"/>
  <c r="C89" i="12"/>
  <c r="B82" i="12"/>
  <c r="N88" i="12"/>
  <c r="L84" i="12"/>
  <c r="Q82" i="12"/>
  <c r="O91" i="12"/>
  <c r="B20" i="13" s="1"/>
  <c r="B26" i="13" s="1"/>
  <c r="M89" i="12"/>
  <c r="L96" i="12"/>
  <c r="K85" i="12"/>
  <c r="C95" i="12"/>
  <c r="C96" i="12"/>
  <c r="Q93" i="12"/>
  <c r="J89" i="12"/>
  <c r="B89" i="12"/>
  <c r="D96" i="12"/>
  <c r="H82" i="12"/>
  <c r="I87" i="12"/>
  <c r="B94" i="12"/>
  <c r="N96" i="12"/>
  <c r="M87" i="12"/>
  <c r="P85" i="12"/>
  <c r="N95" i="12"/>
  <c r="J91" i="12"/>
  <c r="K82" i="12"/>
  <c r="I88" i="12"/>
  <c r="B92" i="12"/>
  <c r="D92" i="12"/>
  <c r="L81" i="12"/>
  <c r="P95" i="12"/>
  <c r="P96" i="12"/>
  <c r="H92" i="12"/>
  <c r="M84" i="12"/>
  <c r="E92" i="12"/>
  <c r="H87" i="12"/>
  <c r="E81" i="12"/>
  <c r="M85" i="12"/>
  <c r="M95" i="12"/>
  <c r="Q95" i="12"/>
  <c r="L94" i="12"/>
  <c r="C86" i="12"/>
  <c r="L91" i="12"/>
  <c r="C84" i="12"/>
  <c r="E94" i="12"/>
  <c r="M82" i="12"/>
  <c r="E91" i="12"/>
  <c r="P84" i="12"/>
  <c r="C87" i="12"/>
  <c r="D87" i="12"/>
  <c r="C81" i="12"/>
  <c r="B91" i="12"/>
  <c r="O88" i="12"/>
  <c r="B16" i="13" s="1"/>
  <c r="H81" i="12"/>
  <c r="F93" i="12"/>
  <c r="D85" i="12"/>
  <c r="N85" i="12"/>
  <c r="B93" i="12"/>
  <c r="L83" i="12"/>
  <c r="M94" i="12"/>
  <c r="I94" i="12"/>
  <c r="Q96" i="12"/>
  <c r="G94" i="12"/>
  <c r="N82" i="12"/>
  <c r="G82" i="12"/>
  <c r="E93" i="12"/>
  <c r="P90" i="12"/>
  <c r="Q92" i="12"/>
  <c r="M93" i="12"/>
  <c r="Q89" i="12"/>
  <c r="I93" i="12"/>
  <c r="D84" i="12"/>
  <c r="K95" i="12"/>
  <c r="F89" i="12"/>
  <c r="I86" i="12"/>
  <c r="P94" i="12"/>
  <c r="L85" i="12"/>
  <c r="B95" i="12"/>
  <c r="I92" i="12"/>
  <c r="D91" i="12"/>
  <c r="I82" i="12"/>
  <c r="O90" i="12"/>
  <c r="B19" i="13" s="1"/>
  <c r="B25" i="13" s="1"/>
  <c r="B24" i="13" s="1"/>
  <c r="D95" i="12"/>
  <c r="O95" i="12"/>
  <c r="H91" i="12"/>
  <c r="Q91" i="12"/>
  <c r="B83" i="12"/>
  <c r="D83" i="12"/>
  <c r="P87" i="12"/>
  <c r="H84" i="12"/>
  <c r="Q90" i="12"/>
  <c r="H88" i="12"/>
  <c r="I83" i="12"/>
  <c r="I91" i="12"/>
  <c r="Q83" i="12"/>
  <c r="P88" i="12"/>
  <c r="B96" i="12"/>
  <c r="O87" i="12"/>
  <c r="B15" i="13" s="1"/>
  <c r="O81" i="12"/>
  <c r="B4" i="13" s="1"/>
  <c r="I85" i="12"/>
  <c r="J84" i="12"/>
  <c r="M92" i="12"/>
  <c r="N92" i="12"/>
  <c r="M90" i="12"/>
  <c r="G84" i="12"/>
  <c r="O84" i="12"/>
  <c r="B7" i="13" s="1"/>
  <c r="Q81" i="12"/>
  <c r="I89" i="12"/>
  <c r="J90" i="12"/>
  <c r="E82" i="12"/>
  <c r="B90" i="12"/>
  <c r="K86" i="12"/>
  <c r="B88" i="12"/>
  <c r="I90" i="12"/>
  <c r="C93" i="12"/>
  <c r="L90" i="12"/>
  <c r="F90" i="12"/>
  <c r="O85" i="12"/>
  <c r="B13" i="13" s="1"/>
  <c r="C91" i="12"/>
  <c r="J85" i="12"/>
  <c r="Q94" i="12"/>
  <c r="G95" i="12"/>
  <c r="K94" i="12"/>
  <c r="F81" i="12"/>
  <c r="F96" i="12"/>
  <c r="K91" i="12"/>
  <c r="J96" i="12"/>
  <c r="L95" i="12"/>
  <c r="O96" i="12"/>
  <c r="I95" i="12"/>
  <c r="P93" i="12"/>
  <c r="E95" i="12"/>
  <c r="I81" i="12"/>
  <c r="O86" i="12"/>
  <c r="B14" i="13" s="1"/>
  <c r="N91" i="12"/>
  <c r="N93" i="12"/>
  <c r="F86" i="12"/>
  <c r="D94" i="12"/>
  <c r="D81" i="12"/>
  <c r="F87" i="12"/>
  <c r="G91" i="12"/>
  <c r="M86" i="12"/>
  <c r="M81" i="12"/>
  <c r="F92" i="12"/>
  <c r="O93" i="12"/>
  <c r="B9" i="13" s="1"/>
  <c r="C92" i="12"/>
  <c r="L89" i="12"/>
  <c r="P86" i="12"/>
  <c r="N83" i="12"/>
  <c r="E85" i="12"/>
  <c r="N87" i="12"/>
  <c r="D86" i="12"/>
  <c r="F83" i="12"/>
  <c r="C88" i="12"/>
  <c r="B81" i="12"/>
  <c r="C94" i="12"/>
  <c r="G83" i="12"/>
  <c r="D90" i="12"/>
  <c r="Q88" i="12"/>
  <c r="G96" i="12"/>
  <c r="D93" i="12"/>
  <c r="Q85" i="12"/>
  <c r="P89" i="12"/>
  <c r="J83" i="12"/>
  <c r="K84" i="12"/>
  <c r="O94" i="12"/>
  <c r="N86" i="12"/>
  <c r="M91" i="12"/>
  <c r="D82" i="12"/>
  <c r="O89" i="12"/>
  <c r="B17" i="13" s="1"/>
  <c r="N89" i="12"/>
  <c r="L88" i="12"/>
  <c r="G86" i="12"/>
  <c r="I84" i="12"/>
  <c r="H94" i="12"/>
  <c r="C83" i="12"/>
  <c r="K93" i="12"/>
  <c r="P81" i="12"/>
  <c r="G81" i="12"/>
  <c r="C85" i="12"/>
  <c r="L93" i="12"/>
  <c r="I96" i="12"/>
  <c r="F94" i="12"/>
  <c r="J92" i="12"/>
  <c r="E86" i="12"/>
  <c r="J81" i="12"/>
  <c r="O83" i="12"/>
  <c r="B6" i="13" s="1"/>
  <c r="L87" i="12"/>
  <c r="J88" i="12"/>
  <c r="K81" i="12"/>
  <c r="J87" i="12"/>
  <c r="D89" i="12"/>
  <c r="Q87" i="12"/>
  <c r="Q84" i="12"/>
  <c r="N94" i="12"/>
  <c r="B85" i="12"/>
  <c r="K87" i="12"/>
  <c r="B86" i="12"/>
  <c r="H96" i="12"/>
  <c r="H89" i="12"/>
  <c r="Q86" i="12"/>
  <c r="K89" i="12"/>
  <c r="M88" i="12"/>
  <c r="J95" i="12"/>
  <c r="P82" i="12"/>
  <c r="H95" i="12"/>
  <c r="G90" i="12"/>
  <c r="E90" i="12"/>
  <c r="J82" i="12"/>
  <c r="G85" i="12"/>
  <c r="J94" i="12"/>
  <c r="L86" i="12"/>
  <c r="J93" i="12"/>
  <c r="K88" i="12"/>
  <c r="G92" i="12"/>
  <c r="P91" i="12"/>
  <c r="E83" i="12"/>
  <c r="E88" i="12"/>
  <c r="F95" i="12"/>
  <c r="C82" i="12"/>
  <c r="C90" i="12"/>
  <c r="F88" i="12"/>
  <c r="N84" i="12"/>
  <c r="G88" i="12"/>
  <c r="F82" i="12"/>
  <c r="G87" i="12"/>
  <c r="L92" i="12"/>
  <c r="E96" i="12"/>
  <c r="B84" i="12"/>
  <c r="P83" i="12"/>
  <c r="E87" i="12"/>
  <c r="M96" i="12"/>
  <c r="K96" i="12"/>
  <c r="K83" i="12"/>
  <c r="E89" i="12"/>
  <c r="B87" i="12"/>
  <c r="B12" i="13" l="1"/>
  <c r="B10" i="13"/>
  <c r="B21" i="13"/>
</calcChain>
</file>

<file path=xl/sharedStrings.xml><?xml version="1.0" encoding="utf-8"?>
<sst xmlns="http://schemas.openxmlformats.org/spreadsheetml/2006/main" count="1196" uniqueCount="551">
  <si>
    <t>label</t>
  </si>
  <si>
    <t>value</t>
  </si>
  <si>
    <t>id</t>
  </si>
  <si>
    <t>min</t>
  </si>
  <si>
    <t>max</t>
  </si>
  <si>
    <t>step</t>
  </si>
  <si>
    <t>comment</t>
  </si>
  <si>
    <t>tourists_popMultiDay</t>
  </si>
  <si>
    <t>ii</t>
  </si>
  <si>
    <t>Average stay (days)</t>
  </si>
  <si>
    <t>tourists_nbDays</t>
  </si>
  <si>
    <t>Average stay (nights)</t>
  </si>
  <si>
    <t>tourists_nbNights</t>
  </si>
  <si>
    <t>Average nightly price per room (total, including taxes, double occupancy, including resort and other fees)</t>
  </si>
  <si>
    <t>tourists_roomPrice</t>
  </si>
  <si>
    <t>Expected number of single-day tourists (adults and children &gt; 5, no lodging)</t>
  </si>
  <si>
    <t>tourists_popSingleDay</t>
  </si>
  <si>
    <r>
      <rPr>
        <b/>
        <sz val="12"/>
        <color theme="1"/>
        <rFont val="Times New Roman"/>
        <family val="1"/>
      </rPr>
      <t xml:space="preserve">Expected spending </t>
    </r>
    <r>
      <rPr>
        <b/>
        <sz val="12"/>
        <color rgb="FFFF0000"/>
        <rFont val="Times New Roman"/>
        <family val="1"/>
      </rPr>
      <t>per person per day</t>
    </r>
    <r>
      <rPr>
        <b/>
        <sz val="12"/>
        <color theme="1"/>
        <rFont val="Times New Roman"/>
        <family val="1"/>
      </rPr>
      <t xml:space="preserve"> while visiting this PA, on:</t>
    </r>
  </si>
  <si>
    <t>Park entry</t>
  </si>
  <si>
    <t>tourists_expParkEntry</t>
  </si>
  <si>
    <t>Need this and taxes for G impact</t>
  </si>
  <si>
    <t>Local restaurants (food and drink)</t>
  </si>
  <si>
    <t>tourists_expRestaurants</t>
  </si>
  <si>
    <r>
      <rPr>
        <sz val="11"/>
        <color theme="1"/>
        <rFont val="Calibri"/>
        <family val="2"/>
      </rPr>
      <t xml:space="preserve">We ignore tourist spending outside the local economy, including transport to/from (unless it is indeed local), lodging in the capital, etc., because it cannot impact the </t>
    </r>
    <r>
      <rPr>
        <b/>
        <i/>
        <sz val="11"/>
        <color theme="1"/>
        <rFont val="Calibri"/>
        <family val="2"/>
      </rPr>
      <t>local</t>
    </r>
    <r>
      <rPr>
        <sz val="11"/>
        <color theme="1"/>
        <rFont val="Calibri"/>
        <family val="2"/>
      </rPr>
      <t xml:space="preserve"> economy.</t>
    </r>
  </si>
  <si>
    <t>Guides and tours</t>
  </si>
  <si>
    <t>tourists_expGuidesTours</t>
  </si>
  <si>
    <t>Souvenirs/Handicrafts</t>
  </si>
  <si>
    <t>tourists_expSouvenirs</t>
  </si>
  <si>
    <t>Retail shops, local markets</t>
  </si>
  <si>
    <t>tourists_expRetShops</t>
  </si>
  <si>
    <t>Other (including hotel shops)</t>
  </si>
  <si>
    <t>tourists_expOther</t>
  </si>
  <si>
    <t>Expenditure</t>
  </si>
  <si>
    <t>Tourist</t>
  </si>
  <si>
    <t>Ag</t>
  </si>
  <si>
    <t>Unless agro-tourism</t>
  </si>
  <si>
    <t>Tourism</t>
  </si>
  <si>
    <t>Tourists spend in local tourism businesses</t>
  </si>
  <si>
    <t>Nag</t>
  </si>
  <si>
    <t>Tourists buy from other local shops, etc. (not including restaurants or lodges)</t>
  </si>
  <si>
    <t>NatRes</t>
  </si>
  <si>
    <t>Tourists generally don't buy fish directly from fishers</t>
  </si>
  <si>
    <t>L-MUSK</t>
  </si>
  <si>
    <t>Tourists don't hire labor</t>
  </si>
  <si>
    <t>L-FUSK</t>
  </si>
  <si>
    <t>L-MSK</t>
  </si>
  <si>
    <t>L-FSK</t>
  </si>
  <si>
    <t>K</t>
  </si>
  <si>
    <t>Tourists don't hire capital</t>
  </si>
  <si>
    <t>Poor</t>
  </si>
  <si>
    <t>Tourists generally don't buy directly from households</t>
  </si>
  <si>
    <t>Nonpoor</t>
  </si>
  <si>
    <t>Restaurants</t>
  </si>
  <si>
    <t>Tourists buy stuff fromRestaurants</t>
  </si>
  <si>
    <t>Lodges</t>
  </si>
  <si>
    <t>Tourists buy stuff from Lodges</t>
  </si>
  <si>
    <t>Tourists</t>
  </si>
  <si>
    <t>Tourists don't generally buy from other tourists</t>
  </si>
  <si>
    <t>PA</t>
  </si>
  <si>
    <t>ComRevSh</t>
  </si>
  <si>
    <t>Tourists don't pay into this--Parks do</t>
  </si>
  <si>
    <t>G</t>
  </si>
  <si>
    <t>We capture taxes through local businesses that sell to tourists</t>
  </si>
  <si>
    <t>ROW</t>
  </si>
  <si>
    <t>Tourists' spending outside of the ZOI is not of interest for this particular study.</t>
  </si>
  <si>
    <t>Total Expends</t>
  </si>
  <si>
    <t>Sum of Intermediate and Factor (L, Land, K) Demands</t>
  </si>
  <si>
    <t>Total Revenue (Row Total)</t>
  </si>
  <si>
    <t>Row total in SAM, or Y(nag): Total tourist spending</t>
  </si>
  <si>
    <t>Error, value (TR-TC; should be nil for SAM to balance)</t>
  </si>
  <si>
    <t>Difference between total tourist spending (tourism revenues for the ZOI) and total tourist spending.</t>
  </si>
  <si>
    <t>Error (%)</t>
  </si>
  <si>
    <t>Error as % of TR</t>
  </si>
  <si>
    <t>Agricultural Producers:</t>
  </si>
  <si>
    <t>% in Prototype Model</t>
  </si>
  <si>
    <t>Salaries and wages for male unskilled workers</t>
  </si>
  <si>
    <t>Do we want this to have a gender focus? If so, we need four worker categories: skilled/unskilled, male/female</t>
  </si>
  <si>
    <t>Salaries and wages for male skilled workers (machine operators, supervisors, receptionists, accountants, etc.)</t>
  </si>
  <si>
    <t>Salaries and wages for female unskilled workers</t>
  </si>
  <si>
    <t>Salaries and wages for female skilled workers (machine operators, supervisors, receptionists, accountants, etc.)</t>
  </si>
  <si>
    <t>Seeds, animal feed, manure, etc., from own or neighbors' farm)</t>
  </si>
  <si>
    <t>Local fish; natural resource inputs into agriculture</t>
  </si>
  <si>
    <t>Services (machine maintenance, construction, repairs) from local providers</t>
  </si>
  <si>
    <t>The goal here is to get people to think about the cash their restaurant injects into the local economy. We want to capture only local spending on these items. We know that local stores sell merchandise that is non-local. Don't worry about that. We want to know how much they spent buying from local businesses and farms.</t>
  </si>
  <si>
    <t>Purchases from local stores and other businesses for your farm</t>
  </si>
  <si>
    <t>About what % of farm revenue goes to purchases of inputs outside the local economy, like fertilizer, commercial seed, feed, and chemicals?</t>
  </si>
  <si>
    <t>Farm tax rate (%; probably zero)</t>
  </si>
  <si>
    <t>Share of businesses locally owned</t>
  </si>
  <si>
    <t>Share of wages paid to local workers</t>
  </si>
  <si>
    <t>Intermediate demand for ag inputs</t>
  </si>
  <si>
    <t>Farmers don't spend in local tourism businesses</t>
  </si>
  <si>
    <t>Intermediate demand for non-ag inputs</t>
  </si>
  <si>
    <t>Nonag intermediate demand for enewable esouce (e.g., fish) inputs (e.g., in fish pocessing)</t>
  </si>
  <si>
    <t>Pmts to Male Unskilled L</t>
  </si>
  <si>
    <t>Pmts to Male Skilled L</t>
  </si>
  <si>
    <t>Pmts to Female Unskilled L</t>
  </si>
  <si>
    <t>Pmts to Female Skilled L</t>
  </si>
  <si>
    <t>Profits or payment to capital</t>
  </si>
  <si>
    <t>Ag doesn't buy stuff from Hhs</t>
  </si>
  <si>
    <t>Ag doesn't buy stuff fromRestaurants</t>
  </si>
  <si>
    <t>Ag doesn't buy stuff from Lodges</t>
  </si>
  <si>
    <t>Ag purchases from tourists (nil)</t>
  </si>
  <si>
    <t>Ag doesn't purchase from the PA</t>
  </si>
  <si>
    <t>Ag taxes paid to government</t>
  </si>
  <si>
    <t>Ag purchases outside the local economy</t>
  </si>
  <si>
    <t>Sum of Intermediate and Factor (L, K) Demands</t>
  </si>
  <si>
    <t>Total Farm Revenue (From tourists, lodges, restaurants and households) plus Ag+Nonag intermed demands</t>
  </si>
  <si>
    <t>Difference bet. Row and column total in SAM (zero, if SAM balances)</t>
  </si>
  <si>
    <t>(TR-Texp)/TR</t>
  </si>
  <si>
    <t>Return to Capital</t>
  </si>
  <si>
    <t>ag_shareLocallyOwned</t>
  </si>
  <si>
    <t>ag_shareWorkersLocal</t>
  </si>
  <si>
    <r>
      <rPr>
        <sz val="11"/>
        <color theme="1"/>
        <rFont val="Calibri"/>
        <family val="2"/>
      </rPr>
      <t xml:space="preserve">Non-agricultural Production (Focus group or individual interviews of local retail, service, and other businesses. Minimum data requirement is in </t>
    </r>
    <r>
      <rPr>
        <b/>
        <sz val="11"/>
        <color theme="1"/>
        <rFont val="Calibri"/>
        <family val="2"/>
      </rPr>
      <t>bold</t>
    </r>
    <r>
      <rPr>
        <sz val="11"/>
        <color theme="1"/>
        <rFont val="Calibri"/>
        <family val="2"/>
      </rPr>
      <t>.)</t>
    </r>
  </si>
  <si>
    <t>Crop purchases from local farmers or animal products from local ranchers</t>
  </si>
  <si>
    <t>Local fish</t>
  </si>
  <si>
    <t>Purchases from local stores and other businesses</t>
  </si>
  <si>
    <t>About what % of your monthly costs are purchases of you make outside the local economy, like merchandise (for stores) or supplies?</t>
  </si>
  <si>
    <t>Nonfarm tax rate (%)</t>
  </si>
  <si>
    <t>SAM Expenditure (Column)</t>
  </si>
  <si>
    <t>Tourism intermediate demand for ag inputs</t>
  </si>
  <si>
    <t>Tourism businesses don't buy from each other</t>
  </si>
  <si>
    <t>Tourism intermediate demand for non-ag inputs</t>
  </si>
  <si>
    <t>Tourism intermediate demand for enewable esouce (e.g., fish) inputs (e.g., in fish pocessing)</t>
  </si>
  <si>
    <t>Tourism businesses don't buy stuff from Hhs</t>
  </si>
  <si>
    <t>Tourism businesses don't buy stuff from Restaurants</t>
  </si>
  <si>
    <t>Tourism businesses don't buy stuff from Lodges</t>
  </si>
  <si>
    <t>Tourism businesses don't buy stuff from tourists</t>
  </si>
  <si>
    <t>Tourism businesses don't buy stuff from the PA</t>
  </si>
  <si>
    <t>Tourism businesses don't pay into this</t>
  </si>
  <si>
    <t>Tourism taxes paid to government</t>
  </si>
  <si>
    <t>Tourism purchases outside the local economy</t>
  </si>
  <si>
    <t>Row total in SAM, or Y(tourism): Total Revenue for Tourism Businesses (From tourist, lodge, restaurant and household data), including intermed demands by Ag and Nag</t>
  </si>
  <si>
    <t>Nonfarm tax rate (%; probably zero)</t>
  </si>
  <si>
    <t>nag_shareWorkersLocal</t>
  </si>
  <si>
    <r>
      <rPr>
        <sz val="11"/>
        <color theme="1"/>
        <rFont val="Calibri"/>
        <family val="2"/>
      </rPr>
      <t xml:space="preserve">Non-agricultural Production (Focus group or individual interviews of local retail, service, and other businesses. Minimum data requirement is in </t>
    </r>
    <r>
      <rPr>
        <b/>
        <sz val="11"/>
        <color theme="1"/>
        <rFont val="Calibri"/>
        <family val="2"/>
      </rPr>
      <t>bold</t>
    </r>
    <r>
      <rPr>
        <sz val="11"/>
        <color theme="1"/>
        <rFont val="Calibri"/>
        <family val="2"/>
      </rPr>
      <t>.)</t>
    </r>
  </si>
  <si>
    <t>Nonag intermediate demand for ag inputs</t>
  </si>
  <si>
    <t>Non-tourism businesses don't spend in local tourism businesses</t>
  </si>
  <si>
    <t>Nonag intermediate demand for non-ag inputs</t>
  </si>
  <si>
    <t>Nonag businesses don't buy stuff from Hhs</t>
  </si>
  <si>
    <t>Nonag businesses don't buy stuff from Restaurants</t>
  </si>
  <si>
    <t>Nonag businesses don't buy stuff from Lodges</t>
  </si>
  <si>
    <t>Nonag businesses don't buy stuff from tourists</t>
  </si>
  <si>
    <t>Nonag businesses don't buy stuff from the PA</t>
  </si>
  <si>
    <t>Nonag taxes paid to government</t>
  </si>
  <si>
    <t>Nonag purchases outside the local economy</t>
  </si>
  <si>
    <t>Row total in SAM, or Y(nag): Total Revenue for Non-farm Businesses (From tourist, lodge, restaurant and household data), including intermed demands by Ag and Nonag</t>
  </si>
  <si>
    <r>
      <rPr>
        <sz val="11"/>
        <color theme="1"/>
        <rFont val="Calibri"/>
        <family val="2"/>
      </rPr>
      <t xml:space="preserve">Fishing (Focus group or individual interviews of local fishers. Minimum data requirement is in </t>
    </r>
    <r>
      <rPr>
        <b/>
        <sz val="11"/>
        <color theme="1"/>
        <rFont val="Calibri"/>
        <family val="2"/>
      </rPr>
      <t>bold</t>
    </r>
    <r>
      <rPr>
        <sz val="11"/>
        <color theme="1"/>
        <rFont val="Calibri"/>
        <family val="2"/>
      </rPr>
      <t>.)</t>
    </r>
  </si>
  <si>
    <r>
      <rPr>
        <sz val="12"/>
        <color theme="1"/>
        <rFont val="Times New Roman"/>
        <family val="1"/>
      </rPr>
      <t xml:space="preserve">About what % of monthly spending by fishing operations goes to each of the following (or “out of every $100 of the value of fish harvests, how much goes to…”). </t>
    </r>
    <r>
      <rPr>
        <sz val="12"/>
        <color rgb="FFFF0000"/>
        <rFont val="Times New Roman"/>
        <family val="1"/>
      </rPr>
      <t>THESE MUST SUM TO &lt;1; THE RESIDUAL IS PROFITS</t>
    </r>
  </si>
  <si>
    <t>Crop purchases from local farmers or animal products from local ranchers (probably zero for fishers)</t>
  </si>
  <si>
    <t>Local fish (e.g., fishing bait purchased from other fishers, or if you provide your own bait, what share of your monthly spending would you have to use to buy this bait from others)</t>
  </si>
  <si>
    <t>Services boat maintenance, construction, repairs) from local providers</t>
  </si>
  <si>
    <t>Purchases from local stores and other businesses (nets, lines, hooks, bait)</t>
  </si>
  <si>
    <t>About what % of your monthly costs are purchases of you make outside the local economy, like fuel, ice, nets, lines, hooks, bait or other supplies you go to other places to buy?</t>
  </si>
  <si>
    <t>Fishing tax rate (%; probably zero)</t>
  </si>
  <si>
    <t>Share of fishing operations locally owned</t>
  </si>
  <si>
    <t>Share of wages paid to local workers in fishing</t>
  </si>
  <si>
    <t>Fish</t>
  </si>
  <si>
    <t>Fishing doesn't buy from ag</t>
  </si>
  <si>
    <t>Fishers don't buy from tourism businesses</t>
  </si>
  <si>
    <t>Fishing intermediate demand for non-ag inputs</t>
  </si>
  <si>
    <t>Fishing doesn't buy from fishing</t>
  </si>
  <si>
    <t>NatRes doesn't buy stuff from Hhs</t>
  </si>
  <si>
    <t>NatRes doesn't buy stuff fromRestaurants</t>
  </si>
  <si>
    <t>NatRes doesn't buy stuff from Lodges</t>
  </si>
  <si>
    <t>NatRes doesn't buy stuff from Tourists</t>
  </si>
  <si>
    <t>NatRes doesn't buy stuff from the PA</t>
  </si>
  <si>
    <t>NatRes purchases outside the project ZOI</t>
  </si>
  <si>
    <t>Row total in SAM, or Y(NatRes): Total Revenue for Non-farm Businesses (From tourist, lodge, restaurant and household data), including intermed demands by fish and Tourism (we assume ag does not demand fish)</t>
  </si>
  <si>
    <t>fish_shareWorkersLocal</t>
  </si>
  <si>
    <r>
      <rPr>
        <sz val="11"/>
        <color theme="1"/>
        <rFont val="Calibri"/>
        <family val="2"/>
      </rPr>
      <t xml:space="preserve">Restaurants: Focus group or individual interviews of restaurant owners. Minimum data requirement is in </t>
    </r>
    <r>
      <rPr>
        <b/>
        <sz val="11"/>
        <color theme="1"/>
        <rFont val="Calibri"/>
        <family val="2"/>
      </rPr>
      <t>bold</t>
    </r>
    <r>
      <rPr>
        <sz val="11"/>
        <color theme="1"/>
        <rFont val="Calibri"/>
        <family val="2"/>
      </rPr>
      <t>.</t>
    </r>
  </si>
  <si>
    <r>
      <rPr>
        <sz val="11"/>
        <color rgb="FF000000"/>
        <rFont val="Calibri"/>
        <family val="2"/>
      </rPr>
      <t xml:space="preserve">About what % of monthly spending for restaurants go to each of the following (or “out of every $100 of revenue restaurants bring in, how much goes to…”) </t>
    </r>
    <r>
      <rPr>
        <sz val="11"/>
        <color rgb="FFFF0000"/>
        <rFont val="Calibri"/>
        <family val="2"/>
      </rPr>
      <t>THESE MUST SUM TO &lt;1; THE RESIDUAL IS PROFITS</t>
    </r>
  </si>
  <si>
    <t>Locally produced agricultural products (fruits, vegetables, meats)</t>
  </si>
  <si>
    <t>Services (laundry, maintenance, construction, repairs) from local providers</t>
  </si>
  <si>
    <t>About what % of your monthly costs are purchases you make outside the local economy?</t>
  </si>
  <si>
    <t>Meal tax (%)</t>
  </si>
  <si>
    <t>Share of restaurants locally owned</t>
  </si>
  <si>
    <t>Expenditures</t>
  </si>
  <si>
    <t>Restaurant intermediate demand for ag inputs</t>
  </si>
  <si>
    <t>Restaurants don't buy from tourism businesses</t>
  </si>
  <si>
    <t>Restaurant intermediate demand for non-ag inputs</t>
  </si>
  <si>
    <t>Restaurant intermediate demand for natural resources (e.g., fish)</t>
  </si>
  <si>
    <t>Restaurants don't buy stuff from Hhs</t>
  </si>
  <si>
    <t>Restaurants don't buy stuff from restaurants</t>
  </si>
  <si>
    <t>Restaurants don't buy stuff from lodges</t>
  </si>
  <si>
    <t>Restaurants don't buy stuff from the PA</t>
  </si>
  <si>
    <t>Restaurants don't buy stuff from tourists</t>
  </si>
  <si>
    <t>Restaurant taxes paid to government</t>
  </si>
  <si>
    <t>Restaurant purchases outside local economy</t>
  </si>
  <si>
    <t>Sum of above</t>
  </si>
  <si>
    <t>Visitor spending on local restaurant food</t>
  </si>
  <si>
    <t>Total</t>
  </si>
  <si>
    <t>restaurants_shareWorkersLocal</t>
  </si>
  <si>
    <r>
      <rPr>
        <sz val="11"/>
        <color theme="1"/>
        <rFont val="Calibri"/>
        <family val="2"/>
      </rPr>
      <t xml:space="preserve">Lodges: From interviews or focus group (Minimum data requirement in </t>
    </r>
    <r>
      <rPr>
        <b/>
        <sz val="11"/>
        <color theme="1"/>
        <rFont val="Calibri"/>
        <family val="2"/>
      </rPr>
      <t>bold</t>
    </r>
    <r>
      <rPr>
        <sz val="11"/>
        <color theme="1"/>
        <rFont val="Calibri"/>
        <family val="2"/>
      </rPr>
      <t>)</t>
    </r>
  </si>
  <si>
    <r>
      <rPr>
        <sz val="11"/>
        <color rgb="FF000000"/>
        <rFont val="Calibri"/>
        <family val="2"/>
      </rPr>
      <t xml:space="preserve">About what % of monthly spending by hotels and lodges goes to each of the following (or “out of every $100 of revenue lodges bring in, how much goes to…”). </t>
    </r>
    <r>
      <rPr>
        <sz val="11"/>
        <color rgb="FFFF0000"/>
        <rFont val="Calibri"/>
        <family val="2"/>
      </rPr>
      <t>THESE MUST SUM TO &lt;1; THE RESIDUAL IS PROFITS</t>
    </r>
  </si>
  <si>
    <t>From interviews with hotel/lodge managers/owners. Work with them to get the best approximation you can. If from a focus group, seek a concensus approximation.</t>
  </si>
  <si>
    <t>Agricultural products (fruits, vegetables, meats) grown locally</t>
  </si>
  <si>
    <t>The goal here is to get people to think about the cash their hotel/lodge injects into the local economy. We want to capture only local spending on these items. We know that local stores sell merchandise that is non-local. Don't worry about that. We want to know how much they spent buying from local businesses and farms.</t>
  </si>
  <si>
    <t>Local Services (laundry, maintenance, construction, repairs from local providers)</t>
  </si>
  <si>
    <t>About what % of your monthly revenue is spent on purchases you make outside the local economy?</t>
  </si>
  <si>
    <t>Lodging tax rate (%)</t>
  </si>
  <si>
    <t>Share of lodge rooms locally owned</t>
  </si>
  <si>
    <t>Purchases from local farmers and ranchers</t>
  </si>
  <si>
    <t>Lodges don't buy from tourism businesses</t>
  </si>
  <si>
    <t>Purchases from local stores and service providers</t>
  </si>
  <si>
    <t>Local fish purchases</t>
  </si>
  <si>
    <t>This is profits staying in the local economy</t>
  </si>
  <si>
    <t>Lodges don't buy stuff from Hhs</t>
  </si>
  <si>
    <t>Lodges don't buy stuff from Restaurants</t>
  </si>
  <si>
    <t>Lodges don't buy stuff from lodges</t>
  </si>
  <si>
    <t>Lodges don't buy stuff from tourists</t>
  </si>
  <si>
    <t>Lodges don't buy stuff from the PA</t>
  </si>
  <si>
    <t>Lodging taxes paid to government</t>
  </si>
  <si>
    <t>Lodge purchases outside local economy</t>
  </si>
  <si>
    <t>Visitor spending on local lodging</t>
  </si>
  <si>
    <t>lodges_shareWorkersLocal</t>
  </si>
  <si>
    <r>
      <rPr>
        <sz val="11"/>
        <color theme="1"/>
        <rFont val="Calibri"/>
        <family val="2"/>
      </rPr>
      <t xml:space="preserve">From Protected Area or Park budget or interview of park manager. Minimum data requirement is in </t>
    </r>
    <r>
      <rPr>
        <b/>
        <sz val="11"/>
        <color theme="1"/>
        <rFont val="Calibri"/>
        <family val="2"/>
      </rPr>
      <t>bold</t>
    </r>
    <r>
      <rPr>
        <sz val="11"/>
        <color theme="1"/>
        <rFont val="Calibri"/>
        <family val="2"/>
      </rPr>
      <t>.</t>
    </r>
  </si>
  <si>
    <t>Park budget (not necessarily equal to park entrance fees; usually determined by government.</t>
  </si>
  <si>
    <t>Total Community Revenue Sharing Budget</t>
  </si>
  <si>
    <t>Payment of rents on land, buildings, etc.</t>
  </si>
  <si>
    <t>Locally produced fish or other natural resources</t>
  </si>
  <si>
    <t>Purchases made outside the local economy</t>
  </si>
  <si>
    <t>% of salaries and wages paid to local workers</t>
  </si>
  <si>
    <t>Protected Area</t>
  </si>
  <si>
    <t>ComRev demand for ag inputs</t>
  </si>
  <si>
    <t>National ComRevs don't buy from tourism businesses</t>
  </si>
  <si>
    <t>ComRev demand for non-ag inputs</t>
  </si>
  <si>
    <t>ComRev demand for natural resources (e.g., fish)</t>
  </si>
  <si>
    <t>ComRevs don't buy stuff from Hhs</t>
  </si>
  <si>
    <t>ComRevs don't buy stuff from ComRevs</t>
  </si>
  <si>
    <t>ComRevs don't buy stuff from lodges</t>
  </si>
  <si>
    <t>ComRevs don't buy stuff from tourists</t>
  </si>
  <si>
    <t>ComRevs could send ComRev fees to government (if they exceed expenditures)</t>
  </si>
  <si>
    <t>Net government transfer to Park</t>
  </si>
  <si>
    <t>Gov transfer as % of Park budget</t>
  </si>
  <si>
    <t>Total annual park budget</t>
  </si>
  <si>
    <t>natPark_totalBudget</t>
  </si>
  <si>
    <t>Total park entry fees</t>
  </si>
  <si>
    <t>Difference (net transfer from government to parks)</t>
  </si>
  <si>
    <t>natPark_expCapital</t>
  </si>
  <si>
    <t>natPark_expLocalAg</t>
  </si>
  <si>
    <t>natPark_expLocalFish</t>
  </si>
  <si>
    <t>natPark_expServices</t>
  </si>
  <si>
    <t>natPark_expLocalStores</t>
  </si>
  <si>
    <t>natPark_expOutside</t>
  </si>
  <si>
    <t>natPark_shareWorkersLocal</t>
  </si>
  <si>
    <r>
      <rPr>
        <i/>
        <sz val="12"/>
        <color theme="1"/>
        <rFont val="Times New Roman"/>
        <family val="1"/>
      </rPr>
      <t xml:space="preserve">Households: Focus group or a few individual households provide information on their budget shares. The best datasource might well be the WB's own LSMS surveys. WB staff could easily pop out a lot of these numbers from LSMS. It's simply a matter of calculating average incomes and expenditures. One drawback: LSMS currently does not ask about local vs. non-local purchases, so we'll have to ascertain this on the ground. Minimum data requirements are in </t>
    </r>
    <r>
      <rPr>
        <b/>
        <i/>
        <sz val="12"/>
        <color theme="1"/>
        <rFont val="Times New Roman"/>
        <family val="1"/>
      </rPr>
      <t>bold</t>
    </r>
    <r>
      <rPr>
        <i/>
        <sz val="12"/>
        <color theme="1"/>
        <rFont val="Times New Roman"/>
        <family val="1"/>
      </rPr>
      <t>.</t>
    </r>
  </si>
  <si>
    <t>Poor Households</t>
  </si>
  <si>
    <t>Nonpoor Households</t>
  </si>
  <si>
    <t>hh size</t>
  </si>
  <si>
    <t>hhs</t>
  </si>
  <si>
    <t>Annual hh incomes us$</t>
  </si>
  <si>
    <t>What is the population of the communities constituting this local economy? (Number of people)</t>
  </si>
  <si>
    <t>poor</t>
  </si>
  <si>
    <t>How many households are in this local economy? (Number of households)</t>
  </si>
  <si>
    <t>About what is the average annual per-capita income of households in this region (US$)?</t>
  </si>
  <si>
    <t>About what is the average annual government transfers (e.g., SCTs) to households in this region?</t>
  </si>
  <si>
    <t>Factor</t>
  </si>
  <si>
    <t>Salaries and Wages for:</t>
  </si>
  <si>
    <t>About what % of household income comes from wages earned by male unskilled workers in the household?</t>
  </si>
  <si>
    <t>Do your best to make these add up to 100% (we'll normalize for the model)</t>
  </si>
  <si>
    <t>% Going to…</t>
  </si>
  <si>
    <t>Capital</t>
  </si>
  <si>
    <t>About what % of household income comes from wages earned by male skilled workers in the household?</t>
  </si>
  <si>
    <t>About what % of household income comes from wages earned by female unskilled workers in the household?</t>
  </si>
  <si>
    <t>About what % of household income comes from wages earned by female skilled workers in the household?</t>
  </si>
  <si>
    <t>About what % of household incomes comes from profits from household-owned farms or businesses or renting property the household owns?</t>
  </si>
  <si>
    <t>About what % of household incomes comes from migrant remittances (domestic and foreign?</t>
  </si>
  <si>
    <t>Amount going to…</t>
  </si>
  <si>
    <t>Wages</t>
  </si>
  <si>
    <t>Food bought from Local grocery stores</t>
  </si>
  <si>
    <t>Other goods from local grocery stores</t>
  </si>
  <si>
    <t>Remittances</t>
  </si>
  <si>
    <t>Food from Periodic markets</t>
  </si>
  <si>
    <t>Buying food direct from local farmers or your own farm</t>
  </si>
  <si>
    <t>Buying local fish</t>
  </si>
  <si>
    <t>Buying from local food processors, including neighbors who sell foods they prepare for sale</t>
  </si>
  <si>
    <t>Buying food and drink at local restaurants (food and drink)</t>
  </si>
  <si>
    <t>Things besides food that are sold by people or businesses in your community, including services</t>
  </si>
  <si>
    <t>Things you buy from businesses, etc., in places outside your community</t>
  </si>
  <si>
    <t>Rent (if household rents its house; don't include business rentals here)</t>
  </si>
  <si>
    <t>Household income tax payments</t>
  </si>
  <si>
    <t>Total (should equal 100%)</t>
  </si>
  <si>
    <t>Expenses</t>
  </si>
  <si>
    <t>Households buy directly from local farmers and ranchers</t>
  </si>
  <si>
    <t>Households don't buy from tourism businesses</t>
  </si>
  <si>
    <t>Households buy from local businesses (includes food, meat, and fish that businesses might buy from local farmers and fishers--just put everything households spend in local businesses)</t>
  </si>
  <si>
    <t>Households buy directly from local fishers (or other natural resource producers)</t>
  </si>
  <si>
    <t>We don't capture household factor use except in production activities</t>
  </si>
  <si>
    <t>Rents paid on household's dwelling (if it rents). Do not include rents paid in household production activities.</t>
  </si>
  <si>
    <t>We do not capture inter-household transfers</t>
  </si>
  <si>
    <t>Households spend money in local restaurants</t>
  </si>
  <si>
    <t>Households generally don't stay in local lodges</t>
  </si>
  <si>
    <t>Households don't buy from tourists</t>
  </si>
  <si>
    <t>Local households don't spend on PA</t>
  </si>
  <si>
    <t>Household direct (income) taxes paid</t>
  </si>
  <si>
    <t>Household purchases outside the local economy</t>
  </si>
  <si>
    <t>Household total expenditures</t>
  </si>
  <si>
    <t>Household total income</t>
  </si>
  <si>
    <t>hhnp_pop</t>
  </si>
  <si>
    <t>hhp_pop</t>
  </si>
  <si>
    <t>hhnp_numhh</t>
  </si>
  <si>
    <t>hhp_numhh</t>
  </si>
  <si>
    <t>hhnp_pcinc</t>
  </si>
  <si>
    <t>hhp_pcinc</t>
  </si>
  <si>
    <t>hhnp_transf</t>
  </si>
  <si>
    <t>hhp_transf</t>
  </si>
  <si>
    <t>hhnp_incShareProfits</t>
  </si>
  <si>
    <t>hhp_incShareProfits</t>
  </si>
  <si>
    <t>hhnp_incShareRemits</t>
  </si>
  <si>
    <t>hhp_incShareRemits</t>
  </si>
  <si>
    <t>hhnp_expGroceryFood</t>
  </si>
  <si>
    <t>hhp_expGroceryFood</t>
  </si>
  <si>
    <t>hhnp_expGroceryOther</t>
  </si>
  <si>
    <t>hhp_expGroceryOther</t>
  </si>
  <si>
    <t>hhnp_expMarkets</t>
  </si>
  <si>
    <t>hhp_expMarkets</t>
  </si>
  <si>
    <t>hhnp_expLocalFarms</t>
  </si>
  <si>
    <t>hhp_expLocalFarms</t>
  </si>
  <si>
    <t>hhnp_expLocalFish</t>
  </si>
  <si>
    <t>hhp_expLocalFish</t>
  </si>
  <si>
    <t>hhnp_expLocalProc</t>
  </si>
  <si>
    <t>hhp_expLocalProc</t>
  </si>
  <si>
    <t>hhnp_expRest</t>
  </si>
  <si>
    <t>hhp_expRest</t>
  </si>
  <si>
    <t>hhnp_expOtherLocal</t>
  </si>
  <si>
    <t>hhp_expOtherLocal</t>
  </si>
  <si>
    <t>hhnp_expOutside</t>
  </si>
  <si>
    <t>hhp_expOutside</t>
  </si>
  <si>
    <t>hhnp_expRent</t>
  </si>
  <si>
    <t>hhp_expRent</t>
  </si>
  <si>
    <t>hhnp_expTax</t>
  </si>
  <si>
    <t>hhp_expTax</t>
  </si>
  <si>
    <r>
      <rPr>
        <sz val="11"/>
        <color theme="1"/>
        <rFont val="Calibri"/>
        <family val="2"/>
      </rPr>
      <t xml:space="preserve">From Protected Area or Park budget or interview of park manager. Minimum data requirement is in </t>
    </r>
    <r>
      <rPr>
        <b/>
        <sz val="11"/>
        <color theme="1"/>
        <rFont val="Calibri"/>
        <family val="2"/>
      </rPr>
      <t>bold</t>
    </r>
    <r>
      <rPr>
        <sz val="11"/>
        <color theme="1"/>
        <rFont val="Calibri"/>
        <family val="2"/>
      </rPr>
      <t>.</t>
    </r>
  </si>
  <si>
    <t>Park demand for ag inputs</t>
  </si>
  <si>
    <t>National Parks don't buy from tourism businesses</t>
  </si>
  <si>
    <t>Park demand for non-ag inputs</t>
  </si>
  <si>
    <t>Park demand for natural resources (e.g., fish)</t>
  </si>
  <si>
    <t>Parks don't buy stuff from Hhs</t>
  </si>
  <si>
    <t>Parks don't buy stuff from Parks</t>
  </si>
  <si>
    <t>Parks don't buy stuff from lodges</t>
  </si>
  <si>
    <t>Parks don't buy stuff from tourists</t>
  </si>
  <si>
    <t>CommRevSh</t>
  </si>
  <si>
    <t>20% of Park Entry Fees</t>
  </si>
  <si>
    <t>Parks could send park fees to government (if they exceed expenditures)</t>
  </si>
  <si>
    <t>Current PAT-SAM (Pulls from Tourist, Lodge, Restaurant, etc., Tabs)</t>
  </si>
  <si>
    <t>CRS</t>
  </si>
  <si>
    <t>Col/Row</t>
  </si>
  <si>
    <t>Notes</t>
  </si>
  <si>
    <t>Household accounts balance (and payments to factors take the hit) if we take per-capita income as fact, then force the local economy to arrange itself around that (via the RAS algorithm in R). The alternative is to allocate the L and K row totals across households, using each household's share of each. This makes the factor accounts balance (almost), but not the household accounts. There's nothing to ensure that the p/capita hh incomes they enter are compatible with the VA generated by all these activities. In the end, this is our call, because there should be government (or LSMS-type survey) estimates of per-capita income in parts of the country similar to the ones around PAs. At the very least, one can use average per-capita income in rural areas, but hopefully they can do better.</t>
  </si>
  <si>
    <t>Pulls from SAM tab</t>
  </si>
  <si>
    <t>Sum</t>
  </si>
  <si>
    <t>Current:</t>
  </si>
  <si>
    <t>Outcome</t>
  </si>
  <si>
    <t>Impact of a $1 Increase in Tourism Receipts</t>
  </si>
  <si>
    <t>Gross Revenue from Local Production</t>
  </si>
  <si>
    <t>Total Production Multiplier</t>
  </si>
  <si>
    <t>Payments to</t>
  </si>
  <si>
    <t>Labor (Wages)</t>
  </si>
  <si>
    <t>Capital (Profits)</t>
  </si>
  <si>
    <t>Income to</t>
  </si>
  <si>
    <t>Total Income (GDP) Multiplier</t>
  </si>
  <si>
    <t>Total local GDP impact per tourist</t>
  </si>
  <si>
    <t>Poor households</t>
  </si>
  <si>
    <t>Nonpoor households</t>
  </si>
  <si>
    <t>Average spending per tourist</t>
  </si>
  <si>
    <t>comRevSh_MwagesUnskilled</t>
  </si>
  <si>
    <t>comRevSh_MwagesSkilled</t>
  </si>
  <si>
    <t>comRevSh_FwagesUnskilled</t>
  </si>
  <si>
    <t>comRevSh_FwagesSkilled</t>
  </si>
  <si>
    <t>comRevSh_expTourism</t>
  </si>
  <si>
    <t>% of Community Revenue Sharing  budget spent on Ag</t>
  </si>
  <si>
    <t>% of Community Revenue Sharing  budget spent on fish or other natural resources</t>
  </si>
  <si>
    <t>% of Community Revenue Sharing  budget spent on Services (laundry, maintenance, construction, repairs) from local providers</t>
  </si>
  <si>
    <t>% of Community Revenue Sharing  budget spent on Purchases from local stores and other businesses</t>
  </si>
  <si>
    <t>% of Community Revenue Sharing  budget spent on Purchases made outside the local economy</t>
  </si>
  <si>
    <t>comRevSh_expLocalAg</t>
  </si>
  <si>
    <t>comRevSh_expLocalFish</t>
  </si>
  <si>
    <t>comRevSh_expServices</t>
  </si>
  <si>
    <t>comRevSh_expLocalStores</t>
  </si>
  <si>
    <t>comRevSh_expOutside</t>
  </si>
  <si>
    <t>natPark_MwagesUnskilled</t>
  </si>
  <si>
    <t>natPark_MwagesSkilled</t>
  </si>
  <si>
    <t>natPark_FwagesUnskilled</t>
  </si>
  <si>
    <t>natPark_FwagesSkilled</t>
  </si>
  <si>
    <t>natPark_expTourism</t>
  </si>
  <si>
    <t>hhp_incShare_MWagesUnskilled</t>
  </si>
  <si>
    <t>hhp_incShare_MWagesSkilled</t>
  </si>
  <si>
    <t>hhp_incShare_FWagesUnskilled</t>
  </si>
  <si>
    <t>hhp_incShare_FWagesSkilled</t>
  </si>
  <si>
    <t>hhnp_incShare_MWagesUnskilled</t>
  </si>
  <si>
    <t>hhnp_incShare_MWagesSkilled</t>
  </si>
  <si>
    <t>hhnp_incShare_FWagesUnskilled</t>
  </si>
  <si>
    <t>hhnp_incShare_FWagesSkilled</t>
  </si>
  <si>
    <t>natPark_expComRevSh</t>
  </si>
  <si>
    <t>tourism_shareWorkersLocal</t>
  </si>
  <si>
    <t>comRevSh_expCapital</t>
  </si>
  <si>
    <t>Percent of salaries and wages paid to local workers</t>
  </si>
  <si>
    <t>Visitor spending on comrevsh</t>
  </si>
  <si>
    <t>Nonag intermediate demand for renewable esouce (e.g., fish) inputs (e.g., in fish pocessing)</t>
  </si>
  <si>
    <t>To avoid circularity, Ag+Nag+Natres are "added" in the division by 1-shares.</t>
  </si>
  <si>
    <t>Here, no need to add all the accounts other than Tourism and HH</t>
  </si>
  <si>
    <t>Typical profit margin</t>
  </si>
  <si>
    <t>Adjusted</t>
  </si>
  <si>
    <t>total shares except capital</t>
  </si>
  <si>
    <t>ag_profitMargin</t>
  </si>
  <si>
    <t>tourism_profitMargin</t>
  </si>
  <si>
    <t>NatRes pays taxes to government</t>
  </si>
  <si>
    <t>fish_profitMargin</t>
  </si>
  <si>
    <t>nag_profitMargin</t>
  </si>
  <si>
    <t>restaurants_profitMargin</t>
  </si>
  <si>
    <t>lodges_profitMargin</t>
  </si>
  <si>
    <t>ag_MwagesUnskilled_raw</t>
  </si>
  <si>
    <t>ag_MwagesSkilled_raw</t>
  </si>
  <si>
    <t>ag_FwagesUnskilled_raw</t>
  </si>
  <si>
    <t>ag_FwagesSkilled_raw</t>
  </si>
  <si>
    <t>ag_expTourism_raw</t>
  </si>
  <si>
    <t>ag_expLocalFish_raw</t>
  </si>
  <si>
    <t>ag_expServices_raw</t>
  </si>
  <si>
    <t>ag_expLocalStores_raw</t>
  </si>
  <si>
    <t>ag_expOutside_raw</t>
  </si>
  <si>
    <t>tourism_MwagesUnskilled_raw</t>
  </si>
  <si>
    <t>tourism_MwagesSkilled_raw</t>
  </si>
  <si>
    <t>tourism_FwagesUnskilled_raw</t>
  </si>
  <si>
    <t>tourism_FwagesSkilled_raw</t>
  </si>
  <si>
    <t>tourism_expLocalAg_raw</t>
  </si>
  <si>
    <t>tourism_expTourism_raw</t>
  </si>
  <si>
    <t>tourism_expLocalFish_raw</t>
  </si>
  <si>
    <t>tourism_expServices_raw</t>
  </si>
  <si>
    <t>tourism_expLocalStores_raw</t>
  </si>
  <si>
    <t>tourism_expOutside_raw</t>
  </si>
  <si>
    <t>nag_MwagesUnskilled_raw</t>
  </si>
  <si>
    <t>nag_MwagesSkilled_raw</t>
  </si>
  <si>
    <t>nag_FwagesUnskilled_raw</t>
  </si>
  <si>
    <t>nag_FwagesSkilled_raw</t>
  </si>
  <si>
    <t>nag_expLocalAg_raw</t>
  </si>
  <si>
    <t>nag_expTourism_raw</t>
  </si>
  <si>
    <t>nag_expLocalFish_raw</t>
  </si>
  <si>
    <t>nag_expServices_raw</t>
  </si>
  <si>
    <t>nag_expLocalStores_raw</t>
  </si>
  <si>
    <t>nag_expOutside_raw</t>
  </si>
  <si>
    <t>ag_expLocalAg_raw</t>
  </si>
  <si>
    <t>fish_MwagesUnskilled_raw</t>
  </si>
  <si>
    <t>fish_MwagesSkilled_raw</t>
  </si>
  <si>
    <t>fish_FwagesUnskilled_raw</t>
  </si>
  <si>
    <t>fish_FwagesSkilled_raw</t>
  </si>
  <si>
    <t>fish_expLocalAg_raw</t>
  </si>
  <si>
    <t>fish_expTourism_raw</t>
  </si>
  <si>
    <t>fish_expLocalFish_raw</t>
  </si>
  <si>
    <t>fish_expServices_raw</t>
  </si>
  <si>
    <t>fish_expLocalStores_raw</t>
  </si>
  <si>
    <t>fish_expOutside_raw</t>
  </si>
  <si>
    <t>restaurants_MwagesUnskilled_raw</t>
  </si>
  <si>
    <t>restaurants_MwagesSkilled_raw</t>
  </si>
  <si>
    <t>restaurants_FwagesUnskilled_raw</t>
  </si>
  <si>
    <t>restaurants_FwagesSkilled_raw</t>
  </si>
  <si>
    <t>restaurants_expLocalAg_raw</t>
  </si>
  <si>
    <t>restaurants_expTourism_raw</t>
  </si>
  <si>
    <t>restaurants_expLocalFish_raw</t>
  </si>
  <si>
    <t>restaurants_expServices_raw</t>
  </si>
  <si>
    <t>restaurants_expLocalStores_raw</t>
  </si>
  <si>
    <t>restaurants_expOutside_raw</t>
  </si>
  <si>
    <t>lodges_MwagesUnskilled_raw</t>
  </si>
  <si>
    <t>lodges_MwagesSkilled_raw</t>
  </si>
  <si>
    <t>lodges_FwagesUnskilled_raw</t>
  </si>
  <si>
    <t>lodges_FwagesSkilled_raw</t>
  </si>
  <si>
    <t>lodges_expLocalAg_raw</t>
  </si>
  <si>
    <t>lodges_expTourism_raw</t>
  </si>
  <si>
    <t>lodges_expLocalFish_raw</t>
  </si>
  <si>
    <t>lodges_expServices_raw</t>
  </si>
  <si>
    <t>lodges_expLocalStores_raw</t>
  </si>
  <si>
    <t>lodges_expOutside_raw</t>
  </si>
  <si>
    <t>ag_expTaxes_raw</t>
  </si>
  <si>
    <t>tourism_expTaxes_raw</t>
  </si>
  <si>
    <t>nag_expTaxes_raw</t>
  </si>
  <si>
    <t>fish_expTaxes_raw</t>
  </si>
  <si>
    <t>restaurants_expTaxes_raw</t>
  </si>
  <si>
    <t>lodges_expTaxes_raw</t>
  </si>
  <si>
    <r>
      <t xml:space="preserve">Tourists (Minimum required information in </t>
    </r>
    <r>
      <rPr>
        <b/>
        <sz val="11"/>
        <color theme="1"/>
        <rFont val="Calibri"/>
        <family val="2"/>
      </rPr>
      <t xml:space="preserve">bold.  </t>
    </r>
    <r>
      <rPr>
        <sz val="11"/>
        <color theme="1"/>
        <rFont val="Calibri"/>
        <family val="2"/>
      </rPr>
      <t>)</t>
    </r>
  </si>
  <si>
    <t>CHECK: total shares except capital</t>
  </si>
  <si>
    <t>About what % of farm revenue goes to each of the following (or “out of every $100 of crop value you produce, how much goes to…”). NOTE THAT PROFIT MARGIN IS IN LAST CELL</t>
  </si>
  <si>
    <t>COMMENTS:</t>
  </si>
  <si>
    <t>NOTE: To avoid circularity, Ag+Nag+Natres are "added" in the division by 1-shares.</t>
  </si>
  <si>
    <r>
      <t xml:space="preserve">COPY FOR READING BY R  </t>
    </r>
    <r>
      <rPr>
        <sz val="11"/>
        <color theme="1"/>
        <rFont val="Calibri"/>
        <family val="2"/>
      </rPr>
      <t>(the "_raw" means it gets rescaled in the program)</t>
    </r>
    <r>
      <rPr>
        <sz val="11"/>
        <color rgb="FFFF0000"/>
        <rFont val="Calibri"/>
        <family val="2"/>
      </rPr>
      <t xml:space="preserve">. DO NOT EDIT THIS. </t>
    </r>
  </si>
  <si>
    <t>VALUE</t>
  </si>
  <si>
    <t>CHECK: total with capital</t>
  </si>
  <si>
    <t xml:space="preserve">These are formatted for reading in R. </t>
  </si>
  <si>
    <r>
      <t xml:space="preserve">The  information above is used to construct this column in the SAM.  </t>
    </r>
    <r>
      <rPr>
        <sz val="11"/>
        <color rgb="FFFF0000"/>
        <rFont val="Calibri"/>
        <family val="2"/>
      </rPr>
      <t>DO NOT EDIT THIS</t>
    </r>
    <r>
      <rPr>
        <sz val="11"/>
        <color theme="1"/>
        <rFont val="Calibri"/>
        <family val="2"/>
      </rPr>
      <t>:</t>
    </r>
  </si>
  <si>
    <t xml:space="preserve">A few rules to follow:  </t>
  </si>
  <si>
    <t>1) DO NOT MOVE CONTENT, ADD ROWS, REMOVE ROWS</t>
  </si>
  <si>
    <t xml:space="preserve">The R code reads the content of specific cells referred to by their cell address. Any change on any sheet will likely mess up the model. </t>
  </si>
  <si>
    <t>2) ONLY FILL OUT THE YELLOW CELLS</t>
  </si>
  <si>
    <t xml:space="preserve">Everything is based on those cells.  The entire matrix and the whole model should get built as you fill in these cells. </t>
  </si>
  <si>
    <t xml:space="preserve">3) You can make side calculations in empty cells, as long as you respect rules 1) and 2).  </t>
  </si>
  <si>
    <t>Number of multi-day tourists (adults and children &gt; 5) (in the whole zone of impact)</t>
  </si>
  <si>
    <t>Send this to tourist sheet</t>
  </si>
  <si>
    <t>Park entry fees FROM THE PA SHEET</t>
  </si>
  <si>
    <t>natPark_entryFees</t>
  </si>
  <si>
    <t>What share of park entry fees are being assigned to community sharing</t>
  </si>
  <si>
    <t>Local Tourism</t>
  </si>
  <si>
    <t>Local Fish</t>
  </si>
  <si>
    <t>% Salaries and wages for male unskilled workers</t>
  </si>
  <si>
    <t>% Salaries and wages for male skilled workers (machine operators, supervisors, receptionists, accountants, etc.)</t>
  </si>
  <si>
    <t>% Salaries and wages for female unskilled workers</t>
  </si>
  <si>
    <t>% Salaries and wages for female skilled workers (machine operators, supervisors, receptionists, accountants, etc.)</t>
  </si>
  <si>
    <t>% Payment of rents on land, buildings, etc.</t>
  </si>
  <si>
    <t>% Locally produced agricultural products (fruits, vegetables, meats)</t>
  </si>
  <si>
    <t>% Locally produced fish or other natural resources</t>
  </si>
  <si>
    <t>% Services (laundry, maintenance, construction, repairs) from local providers</t>
  </si>
  <si>
    <t>% Purchases from local stores and other businesses</t>
  </si>
  <si>
    <t>% Purchases made outside the local economy</t>
  </si>
  <si>
    <t>values</t>
  </si>
  <si>
    <t xml:space="preserve">If no fishing, just set all shares to 0 except C12 (outside) set to 100%. </t>
  </si>
  <si>
    <t>leave those at 100% by default</t>
  </si>
  <si>
    <t xml:space="preserve">This is calculated as a % of entry fees.  If the true calculation is done differently, just figure out what % of entry fees that represents. </t>
  </si>
  <si>
    <t>(purchases from tourism must be zero)</t>
  </si>
  <si>
    <t>Purchases from tourism</t>
  </si>
  <si>
    <t>Purchases from tourism (must be zero)</t>
  </si>
  <si>
    <t>Tourism (must be zero)</t>
  </si>
  <si>
    <t>tourism (must be zero)</t>
  </si>
  <si>
    <t>tourism_shareLocallyOwned</t>
  </si>
  <si>
    <t>restaurants_shareLocallyOwned</t>
  </si>
  <si>
    <t>fish_shareLocallyOwned</t>
  </si>
  <si>
    <t>nag_shareLocallyOwned</t>
  </si>
  <si>
    <t>lodges_shareLocallyOwned</t>
  </si>
  <si>
    <t>COPY FOR READING BY R - DO NOT EDIT THIS</t>
  </si>
  <si>
    <t xml:space="preserve">About what % of monthly spending by non-farm businesses goes to each of the following (or “out of every $100 of gross sales, how much goes to…”). </t>
  </si>
  <si>
    <r>
      <t xml:space="preserve">About what % of monthly spending by non-farm businesses goes to each of the following (or “out of every $100 of gross sales, how much goes to…”). </t>
    </r>
    <r>
      <rPr>
        <b/>
        <sz val="12"/>
        <color theme="1"/>
        <rFont val="Times New Roman"/>
        <family val="1"/>
      </rPr>
      <t>NOTE THAT PROFIT MARGIN IS IN LAST CELL</t>
    </r>
  </si>
  <si>
    <t>%</t>
  </si>
  <si>
    <t>Adjusted for profit margin</t>
  </si>
  <si>
    <t>These should sum to 1 (but get rescaled and adjusted for profits)</t>
  </si>
  <si>
    <t>THESE ARE OLD CALCULATIONS - JUST HERE FOR DEBUGGING</t>
  </si>
  <si>
    <r>
      <t xml:space="preserve">These </t>
    </r>
    <r>
      <rPr>
        <sz val="11"/>
        <color rgb="FFFF0000"/>
        <rFont val="Calibri"/>
        <family val="2"/>
      </rPr>
      <t>must</t>
    </r>
    <r>
      <rPr>
        <sz val="11"/>
        <color theme="1"/>
        <rFont val="Calibri"/>
        <family val="2"/>
      </rPr>
      <t xml:space="preserve"> sum to 100% - </t>
    </r>
    <r>
      <rPr>
        <sz val="11"/>
        <color rgb="FFFF0000"/>
        <rFont val="Calibri"/>
        <family val="2"/>
      </rPr>
      <t>no adjustment done</t>
    </r>
  </si>
  <si>
    <t>check that sums to 100%</t>
  </si>
  <si>
    <t>Do not edit this - it populates from the PA tab</t>
  </si>
  <si>
    <r>
      <t>How much of this budget goes to…</t>
    </r>
    <r>
      <rPr>
        <b/>
        <sz val="12"/>
        <color rgb="FFFF0000"/>
        <rFont val="Times New Roman"/>
        <family val="1"/>
      </rPr>
      <t>THESE MUST ADD UP TO 100%</t>
    </r>
  </si>
  <si>
    <t>EDIT ONLY YELLOW CELLS</t>
  </si>
  <si>
    <t>EDIT YELLOW CELLS ONLY</t>
  </si>
  <si>
    <t>These must add up to 100%</t>
  </si>
  <si>
    <t>Raw values - just kept for debugging</t>
  </si>
  <si>
    <t>CALCULATIONS FOR THE CORRESPONDING SAM COLUMN - DO NOT EDIT:</t>
  </si>
  <si>
    <t>COPY FOR POOR HH - FOR READING BY R - DO NOT EDIT THIS</t>
  </si>
  <si>
    <t>These should add up to 100% (but get rescaled)</t>
  </si>
  <si>
    <t>OK if these are off a little, because we normalize below</t>
  </si>
  <si>
    <t>About what percentage of households' spending each month is on…</t>
  </si>
  <si>
    <t>THE CALCS BELOW ARE USED IN THE SAM - DO NOT EDIT</t>
  </si>
  <si>
    <t>Community revenue sharing</t>
  </si>
  <si>
    <t xml:space="preserve">Community revenue sharing: </t>
  </si>
  <si>
    <t xml:space="preserve">This is a scheme in Uganda that gives 20% of park entry fees to local communities for projects.  A version of that is likely to exists in many other contexts.  </t>
  </si>
  <si>
    <t xml:space="preserve">If there is something similar in a given country, calculate what that transfer represents as a share of park entry fees. </t>
  </si>
  <si>
    <t xml:space="preserve">If nothing exists at all, set that value to 0.01% (not true zero, which will crash the model). </t>
  </si>
  <si>
    <t xml:space="preserve">We can also use the model to simulate what would happen if there were an explicit revenue sharing scheme, so we keep it in the model.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</si>
</sst>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_(&quot;$&quot;* \(#,##0.00\);_(&quot;$&quot;* &quot;-&quot;??_);_(@_)"/>
    <numFmt numFmtId="43" formatCode="_(* #,##0.00_);_(* \(#,##0.00\);_(* &quot;-&quot;??_);_(@_)"/>
    <numFmt numFmtId="164" formatCode="#,##0.0"/>
    <numFmt numFmtId="165" formatCode="_(* #,##0_);_(* \(#,##0\);_(* &quot;-&quot;??_);_(@_)"/>
    <numFmt numFmtId="166" formatCode="0.0%"/>
    <numFmt numFmtId="167" formatCode="0.000"/>
    <numFmt numFmtId="168" formatCode="_(&quot;$&quot;* #,##0_);_(&quot;$&quot;* \(#,##0\);_(&quot;$&quot;* &quot;-&quot;??_);_(@_)"/>
    <numFmt numFmtId="169" formatCode="0.0000000000000000%"/>
    <numFmt numFmtId="170" formatCode="0.0000"/>
    <numFmt numFmtId="171" formatCode="0.00000"/>
    <numFmt numFmtId="172" formatCode="&quot;$&quot;#,##0"/>
    <numFmt numFmtId="173" formatCode="0.0000%"/>
    <numFmt numFmtId="174" formatCode="0.00000%"/>
  </numFmts>
  <fonts count="36" x14ac:knownFonts="1">
    <font>
      <sz val="11"/>
      <color theme="1"/>
      <name val="Calibri"/>
      <scheme val="minor"/>
    </font>
    <font>
      <sz val="12"/>
      <color theme="1"/>
      <name val="Calibri"/>
      <family val="2"/>
      <scheme val="minor"/>
    </font>
    <font>
      <sz val="12"/>
      <color theme="1"/>
      <name val="Calibri"/>
      <family val="2"/>
      <scheme val="minor"/>
    </font>
    <font>
      <sz val="11"/>
      <color theme="1"/>
      <name val="Calibri"/>
      <family val="2"/>
    </font>
    <font>
      <b/>
      <sz val="12"/>
      <color theme="1"/>
      <name val="Times New Roman"/>
      <family val="1"/>
    </font>
    <font>
      <b/>
      <sz val="12"/>
      <color rgb="FF000000"/>
      <name val="Times New Roman"/>
      <family val="1"/>
    </font>
    <font>
      <b/>
      <sz val="11"/>
      <color theme="1"/>
      <name val="Calibri"/>
      <family val="2"/>
    </font>
    <font>
      <sz val="10"/>
      <color theme="1"/>
      <name val="Arial"/>
      <family val="2"/>
    </font>
    <font>
      <sz val="12"/>
      <color theme="1"/>
      <name val="Times New Roman"/>
      <family val="1"/>
    </font>
    <font>
      <sz val="12"/>
      <color rgb="FF000000"/>
      <name val="Times New Roman"/>
      <family val="1"/>
    </font>
    <font>
      <sz val="11"/>
      <color rgb="FFFF0000"/>
      <name val="Calibri"/>
      <family val="2"/>
    </font>
    <font>
      <sz val="11"/>
      <color rgb="FF000000"/>
      <name val="Calibri"/>
      <family val="2"/>
    </font>
    <font>
      <b/>
      <sz val="10"/>
      <color theme="1"/>
      <name val="Times New Roman"/>
      <family val="1"/>
    </font>
    <font>
      <sz val="11"/>
      <color theme="1"/>
      <name val="Calibri"/>
      <family val="2"/>
      <scheme val="minor"/>
    </font>
    <font>
      <b/>
      <sz val="12"/>
      <color rgb="FFCCCCCC"/>
      <name val="Times New Roman"/>
      <family val="1"/>
    </font>
    <font>
      <sz val="11"/>
      <color rgb="FFCCCCCC"/>
      <name val="Calibri"/>
      <family val="2"/>
    </font>
    <font>
      <i/>
      <sz val="12"/>
      <color theme="1"/>
      <name val="Times New Roman"/>
      <family val="1"/>
    </font>
    <font>
      <sz val="10"/>
      <color theme="1"/>
      <name val="Times New Roman"/>
      <family val="1"/>
    </font>
    <font>
      <i/>
      <sz val="11"/>
      <color theme="1"/>
      <name val="Calibri"/>
      <family val="2"/>
    </font>
    <font>
      <sz val="11"/>
      <color rgb="FF385623"/>
      <name val="Calibri"/>
      <family val="2"/>
    </font>
    <font>
      <b/>
      <sz val="12"/>
      <color rgb="FFFF0000"/>
      <name val="Times New Roman"/>
      <family val="1"/>
    </font>
    <font>
      <b/>
      <i/>
      <sz val="11"/>
      <color theme="1"/>
      <name val="Calibri"/>
      <family val="2"/>
    </font>
    <font>
      <sz val="12"/>
      <color rgb="FFFF0000"/>
      <name val="Times New Roman"/>
      <family val="1"/>
    </font>
    <font>
      <b/>
      <i/>
      <sz val="12"/>
      <color theme="1"/>
      <name val="Times New Roman"/>
      <family val="1"/>
    </font>
    <font>
      <sz val="10"/>
      <color rgb="FFFF0000"/>
      <name val="Arial"/>
      <family val="2"/>
    </font>
    <font>
      <sz val="10"/>
      <name val="Arial"/>
      <family val="2"/>
    </font>
    <font>
      <sz val="11"/>
      <color rgb="FFFF0000"/>
      <name val="Calibri"/>
      <family val="2"/>
      <scheme val="minor"/>
    </font>
    <font>
      <sz val="11"/>
      <color theme="1"/>
      <name val="Calibri"/>
      <family val="2"/>
      <scheme val="minor"/>
    </font>
    <font>
      <sz val="11"/>
      <color theme="1"/>
      <name val="Calibri"/>
      <family val="2"/>
      <scheme val="minor"/>
    </font>
    <font>
      <sz val="12"/>
      <color rgb="FFFF0000"/>
      <name val="Calibri"/>
      <family val="2"/>
      <scheme val="minor"/>
    </font>
    <font>
      <b/>
      <sz val="11"/>
      <color rgb="FF000000"/>
      <name val="Calibri"/>
      <family val="2"/>
      <scheme val="minor"/>
    </font>
    <font>
      <b/>
      <sz val="11"/>
      <color theme="0" tint="-0.249977111117893"/>
      <name val="Calibri"/>
      <family val="2"/>
    </font>
    <font>
      <b/>
      <sz val="12"/>
      <color theme="0" tint="-0.249977111117893"/>
      <name val="Times New Roman"/>
      <family val="1"/>
    </font>
    <font>
      <sz val="11"/>
      <color theme="0" tint="-0.249977111117893"/>
      <name val="Calibri"/>
      <family val="2"/>
      <scheme val="minor"/>
    </font>
    <font>
      <b/>
      <sz val="11"/>
      <color rgb="FFFF0000"/>
      <name val="Calibri"/>
      <family val="2"/>
    </font>
    <font>
      <b/>
      <sz val="11"/>
      <color rgb="FFFF0000"/>
      <name val="Times New Roman"/>
      <family val="1"/>
    </font>
  </fonts>
  <fills count="14">
    <fill>
      <patternFill patternType="none"/>
    </fill>
    <fill>
      <patternFill patternType="gray125"/>
    </fill>
    <fill>
      <patternFill patternType="solid">
        <fgColor rgb="FFD9D9D9"/>
        <bgColor rgb="FFD9D9D9"/>
      </patternFill>
    </fill>
    <fill>
      <patternFill patternType="solid">
        <fgColor rgb="FFCCCCCC"/>
        <bgColor rgb="FFCCCCCC"/>
      </patternFill>
    </fill>
    <fill>
      <patternFill patternType="solid">
        <fgColor rgb="FFFFFF00"/>
        <bgColor rgb="FFFFFF00"/>
      </patternFill>
    </fill>
    <fill>
      <patternFill patternType="solid">
        <fgColor rgb="FFC5E0B3"/>
        <bgColor rgb="FFC5E0B3"/>
      </patternFill>
    </fill>
    <fill>
      <patternFill patternType="solid">
        <fgColor rgb="FFF7CAAC"/>
        <bgColor rgb="FFF7CAAC"/>
      </patternFill>
    </fill>
    <fill>
      <patternFill patternType="solid">
        <fgColor theme="0" tint="-0.14999847407452621"/>
        <bgColor indexed="64"/>
      </patternFill>
    </fill>
    <fill>
      <patternFill patternType="solid">
        <fgColor rgb="FFFFFF00"/>
        <bgColor indexed="64"/>
      </patternFill>
    </fill>
    <fill>
      <patternFill patternType="solid">
        <fgColor rgb="FFFFFF00"/>
        <bgColor rgb="FFFFF2CC"/>
      </patternFill>
    </fill>
    <fill>
      <patternFill patternType="solid">
        <fgColor theme="0" tint="-0.249977111117893"/>
        <bgColor indexed="64"/>
      </patternFill>
    </fill>
    <fill>
      <patternFill patternType="solid">
        <fgColor theme="5" tint="0.59999389629810485"/>
        <bgColor rgb="FFFFF2CC"/>
      </patternFill>
    </fill>
    <fill>
      <patternFill patternType="solid">
        <fgColor theme="5" tint="0.59999389629810485"/>
        <bgColor indexed="64"/>
      </patternFill>
    </fill>
    <fill>
      <patternFill patternType="solid">
        <fgColor theme="9" tint="0.59999389629810485"/>
        <bgColor indexed="64"/>
      </patternFill>
    </fill>
  </fills>
  <borders count="77">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bottom/>
      <diagonal/>
    </border>
    <border>
      <left/>
      <right style="thin">
        <color rgb="FF000000"/>
      </right>
      <top/>
      <bottom/>
      <diagonal/>
    </border>
    <border>
      <left style="thin">
        <color rgb="FF000000"/>
      </left>
      <right style="thin">
        <color rgb="FF000000"/>
      </right>
      <top style="thin">
        <color rgb="FF000000"/>
      </top>
      <bottom/>
      <diagonal/>
    </border>
    <border>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right style="thin">
        <color rgb="FF000000"/>
      </right>
      <top style="thin">
        <color rgb="FF000000"/>
      </top>
      <bottom style="thin">
        <color indexed="64"/>
      </bottom>
      <diagonal/>
    </border>
    <border>
      <left/>
      <right style="thin">
        <color indexed="64"/>
      </right>
      <top style="thin">
        <color indexed="64"/>
      </top>
      <bottom style="thin">
        <color indexed="64"/>
      </bottom>
      <diagonal/>
    </border>
    <border>
      <left style="thin">
        <color indexed="64"/>
      </left>
      <right style="thin">
        <color rgb="FF000000"/>
      </right>
      <top/>
      <bottom style="thin">
        <color rgb="FF000000"/>
      </bottom>
      <diagonal/>
    </border>
    <border>
      <left style="thin">
        <color indexed="64"/>
      </left>
      <right style="thin">
        <color rgb="FF000000"/>
      </right>
      <top style="thin">
        <color rgb="FF000000"/>
      </top>
      <bottom style="thin">
        <color rgb="FF000000"/>
      </bottom>
      <diagonal/>
    </border>
    <border>
      <left/>
      <right style="thin">
        <color indexed="64"/>
      </right>
      <top/>
      <bottom style="thin">
        <color rgb="FF000000"/>
      </bottom>
      <diagonal/>
    </border>
    <border>
      <left style="thin">
        <color indexed="64"/>
      </left>
      <right style="thin">
        <color rgb="FF000000"/>
      </right>
      <top style="thin">
        <color indexed="64"/>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top style="medium">
        <color rgb="FF000000"/>
      </top>
      <bottom style="thin">
        <color rgb="FF000000"/>
      </bottom>
      <diagonal/>
    </border>
    <border>
      <left style="thin">
        <color rgb="FF000000"/>
      </left>
      <right/>
      <top style="thin">
        <color rgb="FF000000"/>
      </top>
      <bottom style="medium">
        <color rgb="FF000000"/>
      </bottom>
      <diagonal/>
    </border>
    <border>
      <left style="thin">
        <color rgb="FF000000"/>
      </left>
      <right style="medium">
        <color rgb="FF000000"/>
      </right>
      <top style="thin">
        <color indexed="64"/>
      </top>
      <bottom style="thin">
        <color rgb="FF000000"/>
      </bottom>
      <diagonal/>
    </border>
    <border>
      <left style="thin">
        <color rgb="FF000000"/>
      </left>
      <right style="medium">
        <color rgb="FF000000"/>
      </right>
      <top style="thin">
        <color rgb="FF000000"/>
      </top>
      <bottom style="thin">
        <color indexed="64"/>
      </bottom>
      <diagonal/>
    </border>
    <border>
      <left/>
      <right style="medium">
        <color rgb="FF000000"/>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43" fontId="27" fillId="0" borderId="0" applyFont="0" applyFill="0" applyBorder="0" applyAlignment="0" applyProtection="0"/>
    <xf numFmtId="9" fontId="28" fillId="0" borderId="0" applyFont="0" applyFill="0" applyBorder="0" applyAlignment="0" applyProtection="0"/>
  </cellStyleXfs>
  <cellXfs count="473">
    <xf numFmtId="0" fontId="0" fillId="0" borderId="0" xfId="0"/>
    <xf numFmtId="0" fontId="3" fillId="0" borderId="0" xfId="0" applyFont="1"/>
    <xf numFmtId="0" fontId="6" fillId="2" borderId="2" xfId="0" applyFont="1" applyFill="1" applyBorder="1"/>
    <xf numFmtId="0" fontId="6" fillId="2" borderId="3" xfId="0" applyFont="1" applyFill="1" applyBorder="1"/>
    <xf numFmtId="0" fontId="6" fillId="0" borderId="4" xfId="0" applyFont="1" applyBorder="1"/>
    <xf numFmtId="0" fontId="3" fillId="0" borderId="5" xfId="0" applyFont="1" applyBorder="1"/>
    <xf numFmtId="0" fontId="3" fillId="0" borderId="11" xfId="0" applyFont="1" applyBorder="1"/>
    <xf numFmtId="0" fontId="4" fillId="0" borderId="0" xfId="0" applyFont="1"/>
    <xf numFmtId="0" fontId="3" fillId="0" borderId="0" xfId="0" applyFont="1" applyAlignment="1">
      <alignment wrapText="1"/>
    </xf>
    <xf numFmtId="0" fontId="3" fillId="0" borderId="11" xfId="0" applyFont="1" applyBorder="1" applyAlignment="1">
      <alignment wrapText="1"/>
    </xf>
    <xf numFmtId="0" fontId="6" fillId="0" borderId="0" xfId="0" applyFont="1" applyAlignment="1">
      <alignment horizontal="right"/>
    </xf>
    <xf numFmtId="0" fontId="6" fillId="0" borderId="0" xfId="0" applyFont="1"/>
    <xf numFmtId="0" fontId="3" fillId="0" borderId="0" xfId="0" applyFont="1" applyAlignment="1">
      <alignment vertical="center" wrapText="1"/>
    </xf>
    <xf numFmtId="2" fontId="3" fillId="0" borderId="0" xfId="0" applyNumberFormat="1" applyFont="1" applyAlignment="1">
      <alignment horizontal="center" vertical="center"/>
    </xf>
    <xf numFmtId="1" fontId="7" fillId="0" borderId="15" xfId="0" applyNumberFormat="1" applyFont="1" applyBorder="1" applyAlignment="1">
      <alignment horizontal="center" vertical="center"/>
    </xf>
    <xf numFmtId="0" fontId="8" fillId="0" borderId="5" xfId="0" applyFont="1" applyBorder="1"/>
    <xf numFmtId="0" fontId="4" fillId="0" borderId="5" xfId="0" applyFont="1" applyBorder="1" applyAlignment="1">
      <alignment vertical="center" wrapText="1"/>
    </xf>
    <xf numFmtId="0" fontId="3" fillId="0" borderId="22" xfId="0" applyFont="1" applyBorder="1"/>
    <xf numFmtId="0" fontId="3" fillId="0" borderId="23" xfId="0" applyFont="1" applyBorder="1"/>
    <xf numFmtId="0" fontId="3" fillId="0" borderId="11" xfId="0" applyFont="1" applyBorder="1" applyAlignment="1">
      <alignment vertical="center" wrapText="1"/>
    </xf>
    <xf numFmtId="0" fontId="8" fillId="0" borderId="0" xfId="0" applyFont="1"/>
    <xf numFmtId="1" fontId="7" fillId="0" borderId="24" xfId="0" applyNumberFormat="1" applyFont="1" applyBorder="1" applyAlignment="1">
      <alignment horizontal="center" vertical="center"/>
    </xf>
    <xf numFmtId="43" fontId="3" fillId="0" borderId="25" xfId="0" applyNumberFormat="1" applyFont="1" applyBorder="1"/>
    <xf numFmtId="9" fontId="3" fillId="0" borderId="0" xfId="0" applyNumberFormat="1" applyFont="1"/>
    <xf numFmtId="0" fontId="10" fillId="0" borderId="0" xfId="0" applyFont="1"/>
    <xf numFmtId="0" fontId="4" fillId="3" borderId="1" xfId="0" applyFont="1" applyFill="1" applyBorder="1"/>
    <xf numFmtId="3" fontId="5" fillId="3" borderId="2" xfId="0" applyNumberFormat="1" applyFont="1" applyFill="1" applyBorder="1"/>
    <xf numFmtId="0" fontId="6" fillId="3" borderId="2" xfId="0" applyFont="1" applyFill="1" applyBorder="1"/>
    <xf numFmtId="0" fontId="6" fillId="3" borderId="3" xfId="0" applyFont="1" applyFill="1" applyBorder="1"/>
    <xf numFmtId="43" fontId="3" fillId="0" borderId="0" xfId="0" applyNumberFormat="1" applyFont="1"/>
    <xf numFmtId="0" fontId="3" fillId="0" borderId="4" xfId="0" applyFont="1" applyBorder="1"/>
    <xf numFmtId="0" fontId="3" fillId="0" borderId="21" xfId="0" applyFont="1" applyBorder="1"/>
    <xf numFmtId="0" fontId="3" fillId="0" borderId="4" xfId="0" applyFont="1" applyBorder="1" applyAlignment="1">
      <alignment vertical="center" wrapText="1"/>
    </xf>
    <xf numFmtId="9" fontId="3" fillId="0" borderId="0" xfId="0" applyNumberFormat="1" applyFont="1" applyAlignment="1">
      <alignment vertical="center" wrapText="1"/>
    </xf>
    <xf numFmtId="0" fontId="4" fillId="2" borderId="6" xfId="0" applyFont="1" applyFill="1" applyBorder="1"/>
    <xf numFmtId="3" fontId="5" fillId="2" borderId="6" xfId="0" applyNumberFormat="1" applyFont="1" applyFill="1" applyBorder="1"/>
    <xf numFmtId="0" fontId="6" fillId="2" borderId="6" xfId="0" applyFont="1" applyFill="1" applyBorder="1"/>
    <xf numFmtId="0" fontId="6" fillId="0" borderId="0" xfId="0" applyFont="1" applyAlignment="1">
      <alignment vertical="center" wrapText="1"/>
    </xf>
    <xf numFmtId="0" fontId="3" fillId="0" borderId="0" xfId="0" applyFont="1" applyAlignment="1">
      <alignment vertical="center"/>
    </xf>
    <xf numFmtId="1" fontId="7" fillId="0" borderId="17" xfId="0" applyNumberFormat="1" applyFont="1" applyBorder="1" applyAlignment="1">
      <alignment horizontal="center"/>
    </xf>
    <xf numFmtId="1" fontId="7" fillId="0" borderId="28" xfId="0" applyNumberFormat="1" applyFont="1" applyBorder="1" applyAlignment="1">
      <alignment horizontal="center" vertical="center"/>
    </xf>
    <xf numFmtId="10" fontId="6" fillId="0" borderId="0" xfId="0" applyNumberFormat="1" applyFont="1" applyAlignment="1">
      <alignment vertical="center" wrapText="1"/>
    </xf>
    <xf numFmtId="3" fontId="5" fillId="0" borderId="5" xfId="0" applyNumberFormat="1" applyFont="1" applyBorder="1" applyAlignment="1">
      <alignment vertical="center"/>
    </xf>
    <xf numFmtId="0" fontId="13" fillId="0" borderId="0" xfId="0" applyFont="1"/>
    <xf numFmtId="44" fontId="3" fillId="0" borderId="11" xfId="0" applyNumberFormat="1" applyFont="1" applyBorder="1"/>
    <xf numFmtId="0" fontId="5" fillId="0" borderId="5" xfId="0" applyFont="1" applyBorder="1" applyAlignment="1">
      <alignment vertical="center"/>
    </xf>
    <xf numFmtId="44" fontId="10" fillId="0" borderId="0" xfId="0" applyNumberFormat="1" applyFont="1"/>
    <xf numFmtId="0" fontId="11" fillId="0" borderId="4" xfId="0" applyFont="1" applyBorder="1"/>
    <xf numFmtId="0" fontId="11" fillId="0" borderId="21" xfId="0" applyFont="1" applyBorder="1"/>
    <xf numFmtId="44" fontId="11" fillId="0" borderId="0" xfId="0" applyNumberFormat="1" applyFont="1"/>
    <xf numFmtId="0" fontId="11" fillId="0" borderId="0" xfId="0" applyFont="1"/>
    <xf numFmtId="44" fontId="3" fillId="0" borderId="0" xfId="0" applyNumberFormat="1" applyFont="1" applyAlignment="1">
      <alignment vertical="center" wrapText="1"/>
    </xf>
    <xf numFmtId="9" fontId="3" fillId="0" borderId="0" xfId="0" applyNumberFormat="1" applyFont="1" applyAlignment="1">
      <alignment vertical="center"/>
    </xf>
    <xf numFmtId="2" fontId="3" fillId="0" borderId="0" xfId="0" applyNumberFormat="1" applyFont="1"/>
    <xf numFmtId="3" fontId="13" fillId="0" borderId="0" xfId="0" applyNumberFormat="1" applyFont="1"/>
    <xf numFmtId="0" fontId="4" fillId="0" borderId="5" xfId="0" applyFont="1" applyBorder="1"/>
    <xf numFmtId="167" fontId="17" fillId="0" borderId="22" xfId="0" applyNumberFormat="1" applyFont="1" applyBorder="1" applyAlignment="1">
      <alignment horizontal="right" vertical="center"/>
    </xf>
    <xf numFmtId="167" fontId="17" fillId="0" borderId="30" xfId="0" applyNumberFormat="1" applyFont="1" applyBorder="1" applyAlignment="1">
      <alignment horizontal="right" vertical="center"/>
    </xf>
    <xf numFmtId="10" fontId="3" fillId="0" borderId="0" xfId="0" applyNumberFormat="1" applyFont="1"/>
    <xf numFmtId="0" fontId="4" fillId="0" borderId="0" xfId="0" applyFont="1" applyAlignment="1">
      <alignment horizontal="right" vertical="center" wrapText="1"/>
    </xf>
    <xf numFmtId="1" fontId="3" fillId="0" borderId="0" xfId="0" applyNumberFormat="1" applyFont="1"/>
    <xf numFmtId="0" fontId="3" fillId="0" borderId="0" xfId="0" applyFont="1" applyAlignment="1">
      <alignment horizontal="center"/>
    </xf>
    <xf numFmtId="0" fontId="18" fillId="0" borderId="0" xfId="0" applyFont="1"/>
    <xf numFmtId="1" fontId="7" fillId="0" borderId="0" xfId="0" applyNumberFormat="1" applyFont="1" applyAlignment="1">
      <alignment horizontal="right" vertical="center"/>
    </xf>
    <xf numFmtId="1" fontId="19" fillId="0" borderId="0" xfId="0" applyNumberFormat="1" applyFont="1"/>
    <xf numFmtId="1" fontId="7" fillId="5" borderId="5" xfId="0" applyNumberFormat="1" applyFont="1" applyFill="1" applyBorder="1" applyAlignment="1">
      <alignment horizontal="center" vertical="center"/>
    </xf>
    <xf numFmtId="1" fontId="7" fillId="5" borderId="8" xfId="0" applyNumberFormat="1" applyFont="1" applyFill="1" applyBorder="1" applyAlignment="1">
      <alignment horizontal="center" vertical="center"/>
    </xf>
    <xf numFmtId="1" fontId="7" fillId="5" borderId="8" xfId="0" applyNumberFormat="1" applyFont="1" applyFill="1" applyBorder="1" applyAlignment="1">
      <alignment horizontal="center"/>
    </xf>
    <xf numFmtId="1" fontId="7" fillId="5" borderId="34" xfId="0" applyNumberFormat="1" applyFont="1" applyFill="1" applyBorder="1" applyAlignment="1">
      <alignment horizontal="center" vertical="center"/>
    </xf>
    <xf numFmtId="1" fontId="3" fillId="0" borderId="0" xfId="0" applyNumberFormat="1" applyFont="1" applyAlignment="1">
      <alignment horizontal="center"/>
    </xf>
    <xf numFmtId="1" fontId="7" fillId="5" borderId="35" xfId="0" applyNumberFormat="1" applyFont="1" applyFill="1" applyBorder="1" applyAlignment="1">
      <alignment horizontal="center" vertical="center"/>
    </xf>
    <xf numFmtId="165" fontId="7" fillId="5" borderId="5" xfId="0" applyNumberFormat="1" applyFont="1" applyFill="1" applyBorder="1" applyAlignment="1">
      <alignment horizontal="right" vertical="center"/>
    </xf>
    <xf numFmtId="165" fontId="7" fillId="6" borderId="5" xfId="0" applyNumberFormat="1" applyFont="1" applyFill="1" applyBorder="1" applyAlignment="1">
      <alignment horizontal="right" vertical="center"/>
    </xf>
    <xf numFmtId="165" fontId="7" fillId="5" borderId="5" xfId="0" applyNumberFormat="1" applyFont="1" applyFill="1" applyBorder="1" applyAlignment="1">
      <alignment horizontal="right"/>
    </xf>
    <xf numFmtId="43" fontId="7" fillId="5" borderId="5" xfId="0" applyNumberFormat="1" applyFont="1" applyFill="1" applyBorder="1" applyAlignment="1">
      <alignment horizontal="right"/>
    </xf>
    <xf numFmtId="165" fontId="7" fillId="4" borderId="5" xfId="0" applyNumberFormat="1" applyFont="1" applyFill="1" applyBorder="1" applyAlignment="1">
      <alignment horizontal="right" vertical="center"/>
    </xf>
    <xf numFmtId="168" fontId="7" fillId="5" borderId="5" xfId="0" applyNumberFormat="1" applyFont="1" applyFill="1" applyBorder="1" applyAlignment="1">
      <alignment horizontal="right"/>
    </xf>
    <xf numFmtId="165" fontId="3" fillId="5" borderId="5" xfId="0" applyNumberFormat="1" applyFont="1" applyFill="1" applyBorder="1" applyAlignment="1">
      <alignment horizontal="right"/>
    </xf>
    <xf numFmtId="1" fontId="7" fillId="5" borderId="36" xfId="0" applyNumberFormat="1" applyFont="1" applyFill="1" applyBorder="1" applyAlignment="1">
      <alignment horizontal="center" vertical="center"/>
    </xf>
    <xf numFmtId="1" fontId="7" fillId="5" borderId="35" xfId="0" applyNumberFormat="1" applyFont="1" applyFill="1" applyBorder="1" applyAlignment="1">
      <alignment horizontal="center"/>
    </xf>
    <xf numFmtId="1" fontId="7" fillId="5" borderId="37" xfId="0" applyNumberFormat="1" applyFont="1" applyFill="1" applyBorder="1" applyAlignment="1">
      <alignment horizontal="center" vertical="center"/>
    </xf>
    <xf numFmtId="1" fontId="3" fillId="0" borderId="0" xfId="0" applyNumberFormat="1" applyFont="1" applyAlignment="1">
      <alignment horizontal="right"/>
    </xf>
    <xf numFmtId="167" fontId="3" fillId="0" borderId="0" xfId="0" applyNumberFormat="1" applyFont="1" applyAlignment="1">
      <alignment horizontal="right"/>
    </xf>
    <xf numFmtId="167" fontId="3" fillId="0" borderId="0" xfId="0" applyNumberFormat="1" applyFont="1"/>
    <xf numFmtId="0" fontId="3" fillId="0" borderId="12" xfId="0" applyFont="1" applyBorder="1" applyAlignment="1">
      <alignment horizontal="center"/>
    </xf>
    <xf numFmtId="0" fontId="3" fillId="0" borderId="23" xfId="0" applyFont="1" applyBorder="1" applyAlignment="1">
      <alignment horizontal="center" wrapText="1"/>
    </xf>
    <xf numFmtId="0" fontId="3" fillId="0" borderId="30" xfId="0" applyFont="1" applyBorder="1"/>
    <xf numFmtId="1" fontId="3" fillId="0" borderId="30" xfId="0" applyNumberFormat="1" applyFont="1" applyBorder="1" applyAlignment="1">
      <alignment horizontal="right"/>
    </xf>
    <xf numFmtId="2" fontId="3" fillId="0" borderId="30" xfId="0" applyNumberFormat="1" applyFont="1" applyBorder="1" applyAlignment="1">
      <alignment horizontal="right"/>
    </xf>
    <xf numFmtId="1" fontId="3" fillId="0" borderId="12" xfId="0" applyNumberFormat="1" applyFont="1" applyBorder="1" applyAlignment="1">
      <alignment horizontal="right"/>
    </xf>
    <xf numFmtId="2" fontId="3" fillId="0" borderId="23" xfId="0" applyNumberFormat="1" applyFont="1" applyBorder="1" applyAlignment="1">
      <alignment horizontal="center"/>
    </xf>
    <xf numFmtId="1" fontId="3" fillId="0" borderId="30" xfId="0" applyNumberFormat="1" applyFont="1" applyBorder="1"/>
    <xf numFmtId="2" fontId="3" fillId="0" borderId="22" xfId="0" applyNumberFormat="1" applyFont="1" applyBorder="1"/>
    <xf numFmtId="2" fontId="3" fillId="0" borderId="22" xfId="0" applyNumberFormat="1" applyFont="1" applyBorder="1" applyAlignment="1">
      <alignment horizontal="center"/>
    </xf>
    <xf numFmtId="1" fontId="3" fillId="0" borderId="12" xfId="0" applyNumberFormat="1" applyFont="1" applyBorder="1"/>
    <xf numFmtId="2" fontId="3" fillId="4" borderId="23" xfId="0" applyNumberFormat="1" applyFont="1" applyFill="1" applyBorder="1" applyAlignment="1">
      <alignment horizontal="center"/>
    </xf>
    <xf numFmtId="2" fontId="3" fillId="0" borderId="11" xfId="0" applyNumberFormat="1" applyFont="1" applyBorder="1"/>
    <xf numFmtId="1" fontId="3" fillId="0" borderId="31" xfId="0" applyNumberFormat="1" applyFont="1" applyBorder="1"/>
    <xf numFmtId="1" fontId="3" fillId="0" borderId="31" xfId="0" applyNumberFormat="1" applyFont="1" applyBorder="1" applyAlignment="1">
      <alignment horizontal="right"/>
    </xf>
    <xf numFmtId="1" fontId="3" fillId="0" borderId="38" xfId="0" applyNumberFormat="1" applyFont="1" applyBorder="1" applyAlignment="1">
      <alignment horizontal="right"/>
    </xf>
    <xf numFmtId="2" fontId="3" fillId="0" borderId="0" xfId="0" applyNumberFormat="1" applyFont="1" applyAlignment="1">
      <alignment horizontal="center"/>
    </xf>
    <xf numFmtId="2" fontId="0" fillId="0" borderId="0" xfId="0" applyNumberFormat="1"/>
    <xf numFmtId="0" fontId="6" fillId="0" borderId="6" xfId="0" applyFont="1" applyBorder="1" applyAlignment="1">
      <alignment horizontal="right" vertical="center" wrapText="1"/>
    </xf>
    <xf numFmtId="0" fontId="3" fillId="0" borderId="6" xfId="0" applyFont="1" applyBorder="1"/>
    <xf numFmtId="165" fontId="24" fillId="5" borderId="5" xfId="0" applyNumberFormat="1" applyFont="1" applyFill="1" applyBorder="1" applyAlignment="1">
      <alignment horizontal="right" vertical="center"/>
    </xf>
    <xf numFmtId="165" fontId="25" fillId="4" borderId="5" xfId="0" applyNumberFormat="1" applyFont="1" applyFill="1" applyBorder="1" applyAlignment="1">
      <alignment horizontal="right" vertical="center"/>
    </xf>
    <xf numFmtId="165" fontId="25" fillId="5" borderId="5" xfId="0" applyNumberFormat="1" applyFont="1" applyFill="1" applyBorder="1" applyAlignment="1">
      <alignment horizontal="right"/>
    </xf>
    <xf numFmtId="165" fontId="25" fillId="5" borderId="5" xfId="0" applyNumberFormat="1" applyFont="1" applyFill="1" applyBorder="1" applyAlignment="1">
      <alignment horizontal="right" vertical="center"/>
    </xf>
    <xf numFmtId="170" fontId="3" fillId="0" borderId="0" xfId="0" applyNumberFormat="1" applyFont="1"/>
    <xf numFmtId="171" fontId="3" fillId="0" borderId="0" xfId="0" applyNumberFormat="1" applyFont="1"/>
    <xf numFmtId="43" fontId="0" fillId="0" borderId="0" xfId="0" applyNumberFormat="1"/>
    <xf numFmtId="43" fontId="13" fillId="0" borderId="0" xfId="1" applyFont="1"/>
    <xf numFmtId="43" fontId="0" fillId="0" borderId="0" xfId="1" applyFont="1"/>
    <xf numFmtId="9" fontId="6" fillId="8" borderId="0" xfId="2" applyFont="1" applyFill="1" applyAlignment="1">
      <alignment vertical="center"/>
    </xf>
    <xf numFmtId="9" fontId="3" fillId="0" borderId="0" xfId="2" applyFont="1" applyAlignment="1">
      <alignment horizontal="center" vertical="center"/>
    </xf>
    <xf numFmtId="9" fontId="6" fillId="8" borderId="5" xfId="0" applyNumberFormat="1" applyFont="1" applyFill="1" applyBorder="1" applyAlignment="1">
      <alignment vertical="center"/>
    </xf>
    <xf numFmtId="166" fontId="0" fillId="0" borderId="0" xfId="0" applyNumberFormat="1"/>
    <xf numFmtId="0" fontId="0" fillId="0" borderId="6" xfId="0" applyBorder="1"/>
    <xf numFmtId="0" fontId="8" fillId="0" borderId="6" xfId="0" applyFont="1" applyBorder="1"/>
    <xf numFmtId="0" fontId="4" fillId="7" borderId="47" xfId="0" applyFont="1" applyFill="1" applyBorder="1" applyAlignment="1">
      <alignment horizontal="right" vertical="center" wrapText="1"/>
    </xf>
    <xf numFmtId="0" fontId="6" fillId="7" borderId="47" xfId="0" applyFont="1" applyFill="1" applyBorder="1" applyAlignment="1">
      <alignment horizontal="right" vertical="center" wrapText="1"/>
    </xf>
    <xf numFmtId="166" fontId="4" fillId="8" borderId="47" xfId="0" applyNumberFormat="1" applyFont="1" applyFill="1" applyBorder="1" applyAlignment="1">
      <alignment vertical="center" wrapText="1"/>
    </xf>
    <xf numFmtId="166" fontId="6" fillId="8" borderId="47" xfId="0" applyNumberFormat="1" applyFont="1" applyFill="1" applyBorder="1" applyAlignment="1">
      <alignment vertical="center" wrapText="1"/>
    </xf>
    <xf numFmtId="9" fontId="4" fillId="8" borderId="47" xfId="0" applyNumberFormat="1" applyFont="1" applyFill="1" applyBorder="1" applyAlignment="1">
      <alignment vertical="center" wrapText="1"/>
    </xf>
    <xf numFmtId="9" fontId="6" fillId="8" borderId="47" xfId="2" applyFont="1" applyFill="1" applyBorder="1" applyAlignment="1">
      <alignment vertical="center"/>
    </xf>
    <xf numFmtId="166" fontId="3" fillId="7" borderId="47" xfId="2" applyNumberFormat="1" applyFont="1" applyFill="1" applyBorder="1"/>
    <xf numFmtId="0" fontId="3" fillId="0" borderId="6" xfId="0" applyFont="1" applyBorder="1" applyAlignment="1">
      <alignment wrapText="1"/>
    </xf>
    <xf numFmtId="0" fontId="6" fillId="0" borderId="6" xfId="0" applyFont="1" applyBorder="1"/>
    <xf numFmtId="0" fontId="3" fillId="0" borderId="6" xfId="0" applyFont="1" applyBorder="1" applyAlignment="1">
      <alignment vertical="center" wrapText="1"/>
    </xf>
    <xf numFmtId="0" fontId="26" fillId="0" borderId="0" xfId="0" applyFont="1"/>
    <xf numFmtId="0" fontId="3" fillId="9" borderId="47" xfId="0" applyFont="1" applyFill="1" applyBorder="1"/>
    <xf numFmtId="0" fontId="4" fillId="0" borderId="6" xfId="0" applyFont="1" applyBorder="1"/>
    <xf numFmtId="3" fontId="5" fillId="2" borderId="4" xfId="0" applyNumberFormat="1" applyFont="1" applyFill="1" applyBorder="1"/>
    <xf numFmtId="164" fontId="5" fillId="9" borderId="34" xfId="0" applyNumberFormat="1" applyFont="1" applyFill="1" applyBorder="1"/>
    <xf numFmtId="164" fontId="4" fillId="9" borderId="34" xfId="0" applyNumberFormat="1" applyFont="1" applyFill="1" applyBorder="1"/>
    <xf numFmtId="0" fontId="4" fillId="2" borderId="57" xfId="0" applyFont="1" applyFill="1" applyBorder="1"/>
    <xf numFmtId="4" fontId="4" fillId="9" borderId="34" xfId="0" applyNumberFormat="1" applyFont="1" applyFill="1" applyBorder="1"/>
    <xf numFmtId="0" fontId="4" fillId="0" borderId="22" xfId="0" applyFont="1" applyBorder="1"/>
    <xf numFmtId="0" fontId="29" fillId="0" borderId="0" xfId="0" applyFont="1"/>
    <xf numFmtId="0" fontId="2" fillId="0" borderId="0" xfId="0" applyFont="1"/>
    <xf numFmtId="0" fontId="4" fillId="0" borderId="6" xfId="0" applyFont="1" applyBorder="1" applyAlignment="1">
      <alignment vertical="center"/>
    </xf>
    <xf numFmtId="3" fontId="14" fillId="0" borderId="6" xfId="0" applyNumberFormat="1" applyFont="1" applyBorder="1" applyAlignment="1">
      <alignment vertical="center"/>
    </xf>
    <xf numFmtId="0" fontId="14" fillId="0" borderId="37" xfId="0" applyFont="1" applyBorder="1" applyAlignment="1">
      <alignment vertical="center"/>
    </xf>
    <xf numFmtId="3" fontId="14" fillId="0" borderId="37" xfId="0" applyNumberFormat="1" applyFont="1" applyBorder="1" applyAlignment="1">
      <alignment vertical="center"/>
    </xf>
    <xf numFmtId="0" fontId="15" fillId="0" borderId="6" xfId="0" applyFont="1" applyBorder="1"/>
    <xf numFmtId="44" fontId="15" fillId="0" borderId="6" xfId="0" applyNumberFormat="1" applyFont="1" applyBorder="1"/>
    <xf numFmtId="0" fontId="4" fillId="2" borderId="49" xfId="0" applyFont="1" applyFill="1" applyBorder="1"/>
    <xf numFmtId="3" fontId="5" fillId="2" borderId="50" xfId="0" applyNumberFormat="1" applyFont="1" applyFill="1" applyBorder="1"/>
    <xf numFmtId="0" fontId="6" fillId="2" borderId="50" xfId="0" applyFont="1" applyFill="1" applyBorder="1"/>
    <xf numFmtId="0" fontId="6" fillId="2" borderId="51" xfId="0" applyFont="1" applyFill="1" applyBorder="1"/>
    <xf numFmtId="0" fontId="11" fillId="0" borderId="6" xfId="0" applyFont="1" applyBorder="1"/>
    <xf numFmtId="0" fontId="13" fillId="0" borderId="6" xfId="0" applyFont="1" applyBorder="1"/>
    <xf numFmtId="0" fontId="4" fillId="0" borderId="6" xfId="0" applyFont="1" applyBorder="1" applyAlignment="1">
      <alignment horizontal="right" vertical="center" wrapText="1"/>
    </xf>
    <xf numFmtId="44" fontId="4" fillId="0" borderId="6" xfId="0" applyNumberFormat="1" applyFont="1" applyBorder="1" applyAlignment="1">
      <alignment vertical="center" wrapText="1"/>
    </xf>
    <xf numFmtId="44" fontId="10" fillId="0" borderId="6" xfId="0" applyNumberFormat="1" applyFont="1" applyBorder="1"/>
    <xf numFmtId="4" fontId="6" fillId="0" borderId="6" xfId="0" applyNumberFormat="1" applyFont="1" applyBorder="1" applyAlignment="1">
      <alignment vertical="center" wrapText="1"/>
    </xf>
    <xf numFmtId="0" fontId="4" fillId="0" borderId="6" xfId="0" applyFont="1" applyBorder="1" applyAlignment="1">
      <alignment vertical="center" wrapText="1"/>
    </xf>
    <xf numFmtId="9" fontId="4" fillId="0" borderId="6" xfId="0" applyNumberFormat="1" applyFont="1" applyBorder="1" applyAlignment="1">
      <alignment vertical="center"/>
    </xf>
    <xf numFmtId="0" fontId="10" fillId="0" borderId="0" xfId="0" applyFont="1" applyAlignment="1">
      <alignment vertical="center" wrapText="1"/>
    </xf>
    <xf numFmtId="166" fontId="3" fillId="0" borderId="6" xfId="0" applyNumberFormat="1" applyFont="1" applyBorder="1"/>
    <xf numFmtId="166" fontId="3" fillId="0" borderId="0" xfId="0" applyNumberFormat="1" applyFont="1" applyAlignment="1">
      <alignment wrapText="1"/>
    </xf>
    <xf numFmtId="4" fontId="0" fillId="0" borderId="0" xfId="0" applyNumberFormat="1"/>
    <xf numFmtId="173" fontId="0" fillId="0" borderId="0" xfId="0" applyNumberFormat="1"/>
    <xf numFmtId="174" fontId="3" fillId="7" borderId="47" xfId="2" applyNumberFormat="1" applyFont="1" applyFill="1" applyBorder="1"/>
    <xf numFmtId="173" fontId="3" fillId="0" borderId="0" xfId="2" applyNumberFormat="1" applyFont="1" applyAlignment="1">
      <alignment horizontal="center" vertical="center"/>
    </xf>
    <xf numFmtId="0" fontId="0" fillId="10" borderId="0" xfId="0" applyFill="1"/>
    <xf numFmtId="0" fontId="4" fillId="10" borderId="0" xfId="0" applyFont="1" applyFill="1"/>
    <xf numFmtId="0" fontId="6" fillId="10" borderId="5" xfId="0" applyFont="1" applyFill="1" applyBorder="1" applyAlignment="1">
      <alignment vertical="center" wrapText="1"/>
    </xf>
    <xf numFmtId="0" fontId="6" fillId="10" borderId="0" xfId="0" applyFont="1" applyFill="1"/>
    <xf numFmtId="10" fontId="6" fillId="8" borderId="5" xfId="0" applyNumberFormat="1" applyFont="1" applyFill="1" applyBorder="1" applyAlignment="1">
      <alignment vertical="center" wrapText="1"/>
    </xf>
    <xf numFmtId="3" fontId="5" fillId="10" borderId="0" xfId="0" applyNumberFormat="1" applyFont="1" applyFill="1"/>
    <xf numFmtId="0" fontId="0" fillId="7" borderId="0" xfId="0" applyFill="1"/>
    <xf numFmtId="166" fontId="3" fillId="7" borderId="0" xfId="2" applyNumberFormat="1" applyFont="1" applyFill="1"/>
    <xf numFmtId="0" fontId="4" fillId="7" borderId="5" xfId="0" applyFont="1" applyFill="1" applyBorder="1" applyAlignment="1">
      <alignment horizontal="right" vertical="center" wrapText="1"/>
    </xf>
    <xf numFmtId="0" fontId="6" fillId="7" borderId="5" xfId="0" applyFont="1" applyFill="1" applyBorder="1" applyAlignment="1">
      <alignment horizontal="right" vertical="center" wrapText="1"/>
    </xf>
    <xf numFmtId="0" fontId="6" fillId="7" borderId="5" xfId="0" applyFont="1" applyFill="1" applyBorder="1" applyAlignment="1">
      <alignment vertical="center" wrapText="1"/>
    </xf>
    <xf numFmtId="0" fontId="4" fillId="7" borderId="37" xfId="0" applyFont="1" applyFill="1" applyBorder="1" applyAlignment="1">
      <alignment horizontal="right" vertical="center" wrapText="1"/>
    </xf>
    <xf numFmtId="0" fontId="8" fillId="11" borderId="47" xfId="0" applyFont="1" applyFill="1" applyBorder="1" applyAlignment="1">
      <alignment horizontal="right" vertical="center" wrapText="1"/>
    </xf>
    <xf numFmtId="4" fontId="4" fillId="11" borderId="48" xfId="0" applyNumberFormat="1" applyFont="1" applyFill="1" applyBorder="1" applyAlignment="1">
      <alignment vertical="center" wrapText="1"/>
    </xf>
    <xf numFmtId="0" fontId="3" fillId="11" borderId="49" xfId="0" applyFont="1" applyFill="1" applyBorder="1"/>
    <xf numFmtId="0" fontId="3" fillId="11" borderId="50" xfId="0" applyFont="1" applyFill="1" applyBorder="1"/>
    <xf numFmtId="0" fontId="3" fillId="11" borderId="51" xfId="0" applyFont="1" applyFill="1" applyBorder="1"/>
    <xf numFmtId="0" fontId="3" fillId="11" borderId="52" xfId="0" applyFont="1" applyFill="1" applyBorder="1"/>
    <xf numFmtId="0" fontId="3" fillId="11" borderId="6" xfId="0" applyFont="1" applyFill="1" applyBorder="1"/>
    <xf numFmtId="0" fontId="3" fillId="11" borderId="53" xfId="0" applyFont="1" applyFill="1" applyBorder="1"/>
    <xf numFmtId="0" fontId="3" fillId="11" borderId="47" xfId="0" applyFont="1" applyFill="1" applyBorder="1" applyAlignment="1">
      <alignment horizontal="right" vertical="center" wrapText="1"/>
    </xf>
    <xf numFmtId="0" fontId="3" fillId="11" borderId="54" xfId="0" applyFont="1" applyFill="1" applyBorder="1"/>
    <xf numFmtId="0" fontId="3" fillId="11" borderId="55" xfId="0" applyFont="1" applyFill="1" applyBorder="1"/>
    <xf numFmtId="0" fontId="3" fillId="11" borderId="56" xfId="0" applyFont="1" applyFill="1" applyBorder="1"/>
    <xf numFmtId="0" fontId="4" fillId="11" borderId="60" xfId="0" applyFont="1" applyFill="1" applyBorder="1"/>
    <xf numFmtId="0" fontId="4" fillId="11" borderId="61" xfId="0" applyFont="1" applyFill="1" applyBorder="1"/>
    <xf numFmtId="0" fontId="3" fillId="11" borderId="9" xfId="0" applyFont="1" applyFill="1" applyBorder="1"/>
    <xf numFmtId="0" fontId="4" fillId="11" borderId="60" xfId="0" applyFont="1" applyFill="1" applyBorder="1" applyAlignment="1">
      <alignment horizontal="right"/>
    </xf>
    <xf numFmtId="0" fontId="4" fillId="11" borderId="61" xfId="0" applyFont="1" applyFill="1" applyBorder="1" applyAlignment="1">
      <alignment horizontal="right"/>
    </xf>
    <xf numFmtId="9" fontId="4" fillId="0" borderId="6" xfId="0" applyNumberFormat="1" applyFont="1" applyBorder="1"/>
    <xf numFmtId="164" fontId="4" fillId="9" borderId="64" xfId="0" applyNumberFormat="1" applyFont="1" applyFill="1" applyBorder="1"/>
    <xf numFmtId="0" fontId="6" fillId="0" borderId="57" xfId="0" applyFont="1" applyBorder="1"/>
    <xf numFmtId="0" fontId="13" fillId="0" borderId="58" xfId="0" applyFont="1" applyBorder="1"/>
    <xf numFmtId="0" fontId="0" fillId="0" borderId="58" xfId="0" applyBorder="1"/>
    <xf numFmtId="0" fontId="3" fillId="0" borderId="59" xfId="0" applyFont="1" applyBorder="1"/>
    <xf numFmtId="0" fontId="6" fillId="11" borderId="5" xfId="0" applyFont="1" applyFill="1" applyBorder="1" applyAlignment="1">
      <alignment horizontal="right" vertical="center" wrapText="1"/>
    </xf>
    <xf numFmtId="4" fontId="6" fillId="11" borderId="5" xfId="0" applyNumberFormat="1" applyFont="1" applyFill="1" applyBorder="1" applyAlignment="1">
      <alignment vertical="center" wrapText="1"/>
    </xf>
    <xf numFmtId="0" fontId="3" fillId="11" borderId="4" xfId="0" applyFont="1" applyFill="1" applyBorder="1"/>
    <xf numFmtId="0" fontId="3" fillId="11" borderId="21" xfId="0" applyFont="1" applyFill="1" applyBorder="1"/>
    <xf numFmtId="0" fontId="3" fillId="11" borderId="22" xfId="0" applyFont="1" applyFill="1" applyBorder="1"/>
    <xf numFmtId="0" fontId="3" fillId="11" borderId="7" xfId="0" applyFont="1" applyFill="1" applyBorder="1"/>
    <xf numFmtId="0" fontId="30" fillId="11" borderId="5" xfId="0" applyFont="1" applyFill="1" applyBorder="1" applyAlignment="1">
      <alignment horizontal="right" vertical="center" wrapText="1"/>
    </xf>
    <xf numFmtId="0" fontId="6" fillId="11" borderId="5" xfId="0" applyFont="1" applyFill="1" applyBorder="1" applyAlignment="1">
      <alignment vertical="center" wrapText="1"/>
    </xf>
    <xf numFmtId="0" fontId="3" fillId="11" borderId="10" xfId="0" applyFont="1" applyFill="1" applyBorder="1"/>
    <xf numFmtId="0" fontId="4" fillId="11" borderId="30" xfId="0" applyFont="1" applyFill="1" applyBorder="1" applyAlignment="1">
      <alignment vertical="center" wrapText="1"/>
    </xf>
    <xf numFmtId="4" fontId="4" fillId="11" borderId="5" xfId="0" applyNumberFormat="1" applyFont="1" applyFill="1" applyBorder="1" applyAlignment="1">
      <alignment vertical="center" wrapText="1"/>
    </xf>
    <xf numFmtId="0" fontId="0" fillId="0" borderId="47" xfId="0" applyBorder="1"/>
    <xf numFmtId="166" fontId="6" fillId="8" borderId="37" xfId="0" applyNumberFormat="1" applyFont="1" applyFill="1" applyBorder="1" applyAlignment="1">
      <alignment vertical="center" wrapText="1"/>
    </xf>
    <xf numFmtId="166" fontId="6" fillId="8" borderId="5" xfId="0" applyNumberFormat="1" applyFont="1" applyFill="1" applyBorder="1" applyAlignment="1">
      <alignment vertical="center" wrapText="1"/>
    </xf>
    <xf numFmtId="166" fontId="6" fillId="8" borderId="5" xfId="0" applyNumberFormat="1" applyFont="1" applyFill="1" applyBorder="1" applyAlignment="1">
      <alignment vertical="center"/>
    </xf>
    <xf numFmtId="0" fontId="4" fillId="7" borderId="66" xfId="0" applyFont="1" applyFill="1" applyBorder="1" applyAlignment="1">
      <alignment horizontal="right" vertical="center" wrapText="1"/>
    </xf>
    <xf numFmtId="166" fontId="3" fillId="7" borderId="53" xfId="2" applyNumberFormat="1" applyFont="1" applyFill="1" applyBorder="1"/>
    <xf numFmtId="0" fontId="4" fillId="7" borderId="67" xfId="0" applyFont="1" applyFill="1" applyBorder="1" applyAlignment="1">
      <alignment horizontal="right" vertical="center" wrapText="1"/>
    </xf>
    <xf numFmtId="0" fontId="6" fillId="7" borderId="67" xfId="0" applyFont="1" applyFill="1" applyBorder="1" applyAlignment="1">
      <alignment horizontal="right" vertical="center" wrapText="1"/>
    </xf>
    <xf numFmtId="0" fontId="6" fillId="7" borderId="67" xfId="0" applyFont="1" applyFill="1" applyBorder="1" applyAlignment="1">
      <alignment vertical="center" wrapText="1"/>
    </xf>
    <xf numFmtId="9" fontId="6" fillId="8" borderId="55" xfId="2" applyFont="1" applyFill="1" applyBorder="1" applyAlignment="1">
      <alignment vertical="center"/>
    </xf>
    <xf numFmtId="166" fontId="6" fillId="8" borderId="36" xfId="0" applyNumberFormat="1" applyFont="1" applyFill="1" applyBorder="1" applyAlignment="1">
      <alignment vertical="center"/>
    </xf>
    <xf numFmtId="0" fontId="6" fillId="10" borderId="67" xfId="0" applyFont="1" applyFill="1" applyBorder="1" applyAlignment="1">
      <alignment vertical="center" wrapText="1"/>
    </xf>
    <xf numFmtId="0" fontId="6" fillId="10" borderId="54" xfId="0" applyFont="1" applyFill="1" applyBorder="1" applyAlignment="1">
      <alignment vertical="center" wrapText="1"/>
    </xf>
    <xf numFmtId="9" fontId="0" fillId="10" borderId="53" xfId="0" applyNumberFormat="1" applyFill="1" applyBorder="1"/>
    <xf numFmtId="9" fontId="3" fillId="10" borderId="68" xfId="0" applyNumberFormat="1" applyFont="1" applyFill="1" applyBorder="1"/>
    <xf numFmtId="166" fontId="3" fillId="10" borderId="56" xfId="2" applyNumberFormat="1" applyFont="1" applyFill="1" applyBorder="1"/>
    <xf numFmtId="0" fontId="8" fillId="10" borderId="6" xfId="0" applyFont="1" applyFill="1" applyBorder="1" applyAlignment="1">
      <alignment vertical="center"/>
    </xf>
    <xf numFmtId="0" fontId="8" fillId="10" borderId="6" xfId="0" applyFont="1" applyFill="1" applyBorder="1"/>
    <xf numFmtId="0" fontId="6" fillId="10" borderId="47" xfId="0" applyFont="1" applyFill="1" applyBorder="1" applyAlignment="1">
      <alignment vertical="center" wrapText="1"/>
    </xf>
    <xf numFmtId="166" fontId="3" fillId="10" borderId="47" xfId="0" applyNumberFormat="1" applyFont="1" applyFill="1" applyBorder="1"/>
    <xf numFmtId="166" fontId="3" fillId="10" borderId="47" xfId="2" applyNumberFormat="1" applyFont="1" applyFill="1" applyBorder="1"/>
    <xf numFmtId="0" fontId="3" fillId="10" borderId="6" xfId="0" applyFont="1" applyFill="1" applyBorder="1" applyAlignment="1">
      <alignment vertical="center" wrapText="1"/>
    </xf>
    <xf numFmtId="0" fontId="8" fillId="10" borderId="47" xfId="0" applyFont="1" applyFill="1" applyBorder="1" applyAlignment="1">
      <alignment vertical="center"/>
    </xf>
    <xf numFmtId="0" fontId="8" fillId="10" borderId="47" xfId="0" applyFont="1" applyFill="1" applyBorder="1"/>
    <xf numFmtId="0" fontId="8" fillId="10" borderId="5" xfId="0" applyFont="1" applyFill="1" applyBorder="1"/>
    <xf numFmtId="0" fontId="8" fillId="10" borderId="67" xfId="0" applyFont="1" applyFill="1" applyBorder="1"/>
    <xf numFmtId="166" fontId="3" fillId="10" borderId="53" xfId="0" applyNumberFormat="1" applyFont="1" applyFill="1" applyBorder="1"/>
    <xf numFmtId="166" fontId="3" fillId="10" borderId="68" xfId="0" applyNumberFormat="1" applyFont="1" applyFill="1" applyBorder="1"/>
    <xf numFmtId="0" fontId="8" fillId="10" borderId="54" xfId="0" applyFont="1" applyFill="1" applyBorder="1"/>
    <xf numFmtId="0" fontId="6" fillId="10" borderId="55" xfId="0" applyFont="1" applyFill="1" applyBorder="1" applyAlignment="1">
      <alignment vertical="center" wrapText="1"/>
    </xf>
    <xf numFmtId="0" fontId="6" fillId="10" borderId="36" xfId="0" applyFont="1" applyFill="1" applyBorder="1" applyAlignment="1">
      <alignment vertical="center" wrapText="1"/>
    </xf>
    <xf numFmtId="9" fontId="6" fillId="10" borderId="5" xfId="0" applyNumberFormat="1" applyFont="1" applyFill="1" applyBorder="1" applyAlignment="1">
      <alignment vertical="center"/>
    </xf>
    <xf numFmtId="9" fontId="6" fillId="8" borderId="5" xfId="0" applyNumberFormat="1" applyFont="1" applyFill="1" applyBorder="1" applyAlignment="1">
      <alignment vertical="center" wrapText="1"/>
    </xf>
    <xf numFmtId="9" fontId="6" fillId="8" borderId="37" xfId="0" applyNumberFormat="1" applyFont="1" applyFill="1" applyBorder="1" applyAlignment="1">
      <alignment vertical="center" wrapText="1"/>
    </xf>
    <xf numFmtId="9" fontId="6" fillId="10" borderId="70" xfId="0" applyNumberFormat="1" applyFont="1" applyFill="1" applyBorder="1" applyAlignment="1">
      <alignment vertical="center"/>
    </xf>
    <xf numFmtId="166" fontId="3" fillId="7" borderId="0" xfId="2" applyNumberFormat="1" applyFont="1" applyFill="1" applyAlignment="1">
      <alignment vertical="center"/>
    </xf>
    <xf numFmtId="0" fontId="3" fillId="10" borderId="5" xfId="0" applyFont="1" applyFill="1" applyBorder="1"/>
    <xf numFmtId="0" fontId="11" fillId="10" borderId="5" xfId="0" applyFont="1" applyFill="1" applyBorder="1" applyAlignment="1">
      <alignment horizontal="left" vertical="center" wrapText="1"/>
    </xf>
    <xf numFmtId="0" fontId="11" fillId="10" borderId="5" xfId="0" applyFont="1" applyFill="1" applyBorder="1" applyAlignment="1">
      <alignment horizontal="center" vertical="center" wrapText="1"/>
    </xf>
    <xf numFmtId="0" fontId="8" fillId="10" borderId="36" xfId="0" applyFont="1" applyFill="1" applyBorder="1"/>
    <xf numFmtId="0" fontId="8" fillId="10" borderId="36" xfId="0" applyFont="1" applyFill="1" applyBorder="1" applyAlignment="1">
      <alignment vertical="center" wrapText="1"/>
    </xf>
    <xf numFmtId="0" fontId="9" fillId="10" borderId="1" xfId="0" applyFont="1" applyFill="1" applyBorder="1" applyAlignment="1">
      <alignment horizontal="center" vertical="center" wrapText="1"/>
    </xf>
    <xf numFmtId="0" fontId="0" fillId="10" borderId="57" xfId="0" applyFill="1" applyBorder="1"/>
    <xf numFmtId="0" fontId="8" fillId="10" borderId="69" xfId="0" applyFont="1" applyFill="1" applyBorder="1"/>
    <xf numFmtId="0" fontId="4" fillId="10" borderId="50" xfId="0" applyFont="1" applyFill="1" applyBorder="1"/>
    <xf numFmtId="3" fontId="5" fillId="10" borderId="48" xfId="0" applyNumberFormat="1" applyFont="1" applyFill="1" applyBorder="1"/>
    <xf numFmtId="0" fontId="8" fillId="10" borderId="47" xfId="0" applyFont="1" applyFill="1" applyBorder="1" applyAlignment="1">
      <alignment vertical="center" wrapText="1"/>
    </xf>
    <xf numFmtId="0" fontId="9" fillId="10" borderId="47" xfId="0" applyFont="1" applyFill="1" applyBorder="1" applyAlignment="1">
      <alignment horizontal="center" vertical="center" wrapText="1"/>
    </xf>
    <xf numFmtId="0" fontId="0" fillId="10" borderId="47" xfId="0" applyFill="1" applyBorder="1"/>
    <xf numFmtId="0" fontId="3" fillId="10" borderId="6" xfId="0" applyFont="1" applyFill="1" applyBorder="1"/>
    <xf numFmtId="0" fontId="4" fillId="10" borderId="47" xfId="0" applyFont="1" applyFill="1" applyBorder="1"/>
    <xf numFmtId="3" fontId="5" fillId="10" borderId="47" xfId="0" applyNumberFormat="1" applyFont="1" applyFill="1" applyBorder="1"/>
    <xf numFmtId="0" fontId="4" fillId="10" borderId="49" xfId="0" applyFont="1" applyFill="1" applyBorder="1" applyAlignment="1">
      <alignment vertical="center" wrapText="1"/>
    </xf>
    <xf numFmtId="0" fontId="9" fillId="10" borderId="57" xfId="0" applyFont="1" applyFill="1" applyBorder="1" applyAlignment="1">
      <alignment horizontal="center" vertical="center" wrapText="1"/>
    </xf>
    <xf numFmtId="0" fontId="13" fillId="10" borderId="51" xfId="0" applyFont="1" applyFill="1" applyBorder="1"/>
    <xf numFmtId="0" fontId="4" fillId="10" borderId="52" xfId="0" applyFont="1" applyFill="1" applyBorder="1"/>
    <xf numFmtId="3" fontId="5" fillId="10" borderId="59" xfId="0" applyNumberFormat="1" applyFont="1" applyFill="1" applyBorder="1"/>
    <xf numFmtId="0" fontId="6" fillId="10" borderId="53" xfId="0" applyFont="1" applyFill="1" applyBorder="1"/>
    <xf numFmtId="0" fontId="3" fillId="10" borderId="49" xfId="0" applyFont="1" applyFill="1" applyBorder="1" applyAlignment="1">
      <alignment vertical="center" wrapText="1"/>
    </xf>
    <xf numFmtId="3" fontId="5" fillId="10" borderId="50" xfId="0" applyNumberFormat="1" applyFont="1" applyFill="1" applyBorder="1"/>
    <xf numFmtId="0" fontId="3" fillId="10" borderId="35" xfId="0" applyFont="1" applyFill="1" applyBorder="1"/>
    <xf numFmtId="0" fontId="11" fillId="10" borderId="36" xfId="0" applyFont="1" applyFill="1" applyBorder="1" applyAlignment="1">
      <alignment horizontal="left" vertical="center" wrapText="1"/>
    </xf>
    <xf numFmtId="0" fontId="11" fillId="10" borderId="1" xfId="0" applyFont="1" applyFill="1" applyBorder="1" applyAlignment="1">
      <alignment horizontal="center" vertical="center" wrapText="1"/>
    </xf>
    <xf numFmtId="0" fontId="6" fillId="10" borderId="59" xfId="0" applyFont="1" applyFill="1" applyBorder="1"/>
    <xf numFmtId="0" fontId="3" fillId="10" borderId="36" xfId="0" applyFont="1" applyFill="1" applyBorder="1"/>
    <xf numFmtId="9" fontId="6" fillId="10" borderId="36" xfId="0" applyNumberFormat="1" applyFont="1" applyFill="1" applyBorder="1" applyAlignment="1">
      <alignment vertical="center"/>
    </xf>
    <xf numFmtId="166" fontId="3" fillId="10" borderId="47" xfId="2" applyNumberFormat="1" applyFont="1" applyFill="1" applyBorder="1" applyAlignment="1">
      <alignment vertical="center"/>
    </xf>
    <xf numFmtId="0" fontId="3" fillId="10" borderId="0" xfId="0" applyFont="1" applyFill="1" applyAlignment="1">
      <alignment vertical="center"/>
    </xf>
    <xf numFmtId="9" fontId="3" fillId="10" borderId="5" xfId="0" applyNumberFormat="1" applyFont="1" applyFill="1" applyBorder="1" applyAlignment="1">
      <alignment vertical="center"/>
    </xf>
    <xf numFmtId="166" fontId="12" fillId="8" borderId="5" xfId="2" applyNumberFormat="1" applyFont="1" applyFill="1" applyBorder="1"/>
    <xf numFmtId="166" fontId="6" fillId="8" borderId="5" xfId="2" applyNumberFormat="1" applyFont="1" applyFill="1" applyBorder="1" applyAlignment="1">
      <alignment vertical="center"/>
    </xf>
    <xf numFmtId="166" fontId="6" fillId="8" borderId="36" xfId="2" applyNumberFormat="1" applyFont="1" applyFill="1" applyBorder="1" applyAlignment="1">
      <alignment vertical="center"/>
    </xf>
    <xf numFmtId="9" fontId="3" fillId="10" borderId="36" xfId="0" applyNumberFormat="1" applyFont="1" applyFill="1" applyBorder="1" applyAlignment="1">
      <alignment vertical="center"/>
    </xf>
    <xf numFmtId="0" fontId="4" fillId="10" borderId="5" xfId="0" applyFont="1" applyFill="1" applyBorder="1" applyAlignment="1">
      <alignment vertical="center"/>
    </xf>
    <xf numFmtId="172" fontId="5" fillId="10" borderId="5" xfId="0" applyNumberFormat="1" applyFont="1" applyFill="1" applyBorder="1" applyAlignment="1">
      <alignment vertical="center"/>
    </xf>
    <xf numFmtId="0" fontId="31" fillId="0" borderId="0" xfId="0" applyFont="1"/>
    <xf numFmtId="44" fontId="32" fillId="0" borderId="5" xfId="0" applyNumberFormat="1" applyFont="1" applyBorder="1" applyAlignment="1">
      <alignment vertical="center" wrapText="1"/>
    </xf>
    <xf numFmtId="9" fontId="33" fillId="0" borderId="0" xfId="2" applyFont="1"/>
    <xf numFmtId="0" fontId="33" fillId="0" borderId="0" xfId="0" applyFont="1"/>
    <xf numFmtId="0" fontId="4" fillId="10" borderId="5" xfId="0" applyFont="1" applyFill="1" applyBorder="1" applyAlignment="1">
      <alignment vertical="center" wrapText="1"/>
    </xf>
    <xf numFmtId="9" fontId="4" fillId="10" borderId="5" xfId="0" applyNumberFormat="1" applyFont="1" applyFill="1" applyBorder="1" applyAlignment="1">
      <alignment vertical="center"/>
    </xf>
    <xf numFmtId="9" fontId="34" fillId="10" borderId="0" xfId="0" applyNumberFormat="1" applyFont="1" applyFill="1" applyAlignment="1">
      <alignment vertical="center"/>
    </xf>
    <xf numFmtId="0" fontId="4" fillId="10" borderId="47" xfId="0" applyFont="1" applyFill="1" applyBorder="1" applyAlignment="1">
      <alignment horizontal="left" vertical="center" wrapText="1"/>
    </xf>
    <xf numFmtId="0" fontId="6" fillId="10" borderId="47" xfId="0" applyFont="1" applyFill="1" applyBorder="1" applyAlignment="1">
      <alignment horizontal="left" vertical="center" wrapText="1"/>
    </xf>
    <xf numFmtId="0" fontId="4" fillId="10" borderId="6" xfId="0" applyFont="1" applyFill="1" applyBorder="1" applyAlignment="1">
      <alignment horizontal="right" vertical="center" wrapText="1"/>
    </xf>
    <xf numFmtId="0" fontId="35" fillId="0" borderId="5" xfId="0" applyFont="1" applyBorder="1" applyAlignment="1">
      <alignment vertical="center" wrapText="1"/>
    </xf>
    <xf numFmtId="0" fontId="3" fillId="0" borderId="36" xfId="0" applyFont="1" applyBorder="1"/>
    <xf numFmtId="0" fontId="3" fillId="0" borderId="37" xfId="0" applyFont="1" applyBorder="1"/>
    <xf numFmtId="0" fontId="3" fillId="10" borderId="47" xfId="0" applyFont="1" applyFill="1" applyBorder="1"/>
    <xf numFmtId="0" fontId="4" fillId="0" borderId="37" xfId="0" applyFont="1" applyBorder="1" applyAlignment="1">
      <alignment vertical="center" wrapText="1"/>
    </xf>
    <xf numFmtId="0" fontId="4" fillId="10" borderId="47" xfId="0" applyFont="1" applyFill="1" applyBorder="1" applyAlignment="1">
      <alignment vertical="center"/>
    </xf>
    <xf numFmtId="3" fontId="5" fillId="8" borderId="47" xfId="0" applyNumberFormat="1" applyFont="1" applyFill="1" applyBorder="1" applyAlignment="1">
      <alignment vertical="center"/>
    </xf>
    <xf numFmtId="0" fontId="5" fillId="10" borderId="47" xfId="0" applyFont="1" applyFill="1" applyBorder="1" applyAlignment="1">
      <alignment vertical="center"/>
    </xf>
    <xf numFmtId="3" fontId="5" fillId="4" borderId="47" xfId="0" applyNumberFormat="1" applyFont="1" applyFill="1" applyBorder="1" applyAlignment="1">
      <alignment vertical="center"/>
    </xf>
    <xf numFmtId="3" fontId="5" fillId="10" borderId="47" xfId="0" applyNumberFormat="1" applyFont="1" applyFill="1" applyBorder="1" applyAlignment="1">
      <alignment vertical="center"/>
    </xf>
    <xf numFmtId="166" fontId="4" fillId="8" borderId="5" xfId="2" applyNumberFormat="1" applyFont="1" applyFill="1" applyBorder="1" applyAlignment="1">
      <alignment vertical="center" wrapText="1"/>
    </xf>
    <xf numFmtId="9" fontId="4" fillId="8" borderId="5" xfId="0" applyNumberFormat="1" applyFont="1" applyFill="1" applyBorder="1" applyAlignment="1">
      <alignment vertical="center"/>
    </xf>
    <xf numFmtId="9" fontId="32" fillId="0" borderId="5" xfId="0" applyNumberFormat="1" applyFont="1" applyBorder="1" applyAlignment="1">
      <alignment vertical="center"/>
    </xf>
    <xf numFmtId="0" fontId="3" fillId="0" borderId="35" xfId="0" applyFont="1" applyBorder="1"/>
    <xf numFmtId="0" fontId="3" fillId="0" borderId="72" xfId="0" applyFont="1" applyBorder="1"/>
    <xf numFmtId="1" fontId="7" fillId="7" borderId="24" xfId="0" applyNumberFormat="1" applyFont="1" applyFill="1" applyBorder="1" applyAlignment="1">
      <alignment horizontal="center" vertical="center"/>
    </xf>
    <xf numFmtId="43" fontId="3" fillId="7" borderId="25" xfId="0" applyNumberFormat="1" applyFont="1" applyFill="1" applyBorder="1"/>
    <xf numFmtId="4" fontId="12" fillId="11" borderId="5" xfId="0" applyNumberFormat="1" applyFont="1" applyFill="1" applyBorder="1"/>
    <xf numFmtId="0" fontId="3" fillId="11" borderId="6" xfId="0" applyFont="1" applyFill="1" applyBorder="1" applyAlignment="1">
      <alignment vertical="center"/>
    </xf>
    <xf numFmtId="4" fontId="12" fillId="11" borderId="5" xfId="0" applyNumberFormat="1" applyFont="1" applyFill="1" applyBorder="1" applyAlignment="1">
      <alignment vertical="center" wrapText="1"/>
    </xf>
    <xf numFmtId="0" fontId="4" fillId="11" borderId="5" xfId="0" applyFont="1" applyFill="1" applyBorder="1" applyAlignment="1">
      <alignment horizontal="right" vertical="center" wrapText="1"/>
    </xf>
    <xf numFmtId="0" fontId="6" fillId="11" borderId="30" xfId="0" applyFont="1" applyFill="1" applyBorder="1" applyAlignment="1">
      <alignment horizontal="right" vertical="center" wrapText="1"/>
    </xf>
    <xf numFmtId="0" fontId="4" fillId="11" borderId="62" xfId="0" applyFont="1" applyFill="1" applyBorder="1" applyAlignment="1">
      <alignment vertical="center"/>
    </xf>
    <xf numFmtId="3" fontId="5" fillId="11" borderId="63" xfId="0" applyNumberFormat="1" applyFont="1" applyFill="1" applyBorder="1" applyAlignment="1">
      <alignment vertical="center"/>
    </xf>
    <xf numFmtId="44" fontId="3" fillId="11" borderId="55" xfId="0" applyNumberFormat="1" applyFont="1" applyFill="1" applyBorder="1"/>
    <xf numFmtId="2" fontId="4" fillId="11" borderId="5" xfId="0" applyNumberFormat="1" applyFont="1" applyFill="1" applyBorder="1" applyAlignment="1">
      <alignment vertical="center" wrapText="1"/>
    </xf>
    <xf numFmtId="2" fontId="6" fillId="11" borderId="5" xfId="0" applyNumberFormat="1" applyFont="1" applyFill="1" applyBorder="1" applyAlignment="1">
      <alignment vertical="center" wrapText="1"/>
    </xf>
    <xf numFmtId="44" fontId="4" fillId="11" borderId="5" xfId="0" applyNumberFormat="1" applyFont="1" applyFill="1" applyBorder="1" applyAlignment="1">
      <alignment vertical="center" wrapText="1"/>
    </xf>
    <xf numFmtId="0" fontId="4" fillId="12" borderId="5" xfId="0" applyFont="1" applyFill="1" applyBorder="1" applyAlignment="1">
      <alignment vertical="center" wrapText="1"/>
    </xf>
    <xf numFmtId="2" fontId="4" fillId="12" borderId="5" xfId="0" applyNumberFormat="1" applyFont="1" applyFill="1" applyBorder="1" applyAlignment="1">
      <alignment vertical="center"/>
    </xf>
    <xf numFmtId="0" fontId="3" fillId="12" borderId="0" xfId="0" applyFont="1" applyFill="1"/>
    <xf numFmtId="2" fontId="3" fillId="11" borderId="6" xfId="0" applyNumberFormat="1" applyFont="1" applyFill="1" applyBorder="1"/>
    <xf numFmtId="4" fontId="3" fillId="11" borderId="6" xfId="0" applyNumberFormat="1" applyFont="1" applyFill="1" applyBorder="1"/>
    <xf numFmtId="0" fontId="3" fillId="13" borderId="26" xfId="0" applyFont="1" applyFill="1" applyBorder="1" applyAlignment="1">
      <alignment horizontal="left"/>
    </xf>
    <xf numFmtId="0" fontId="3" fillId="13" borderId="32" xfId="0" applyFont="1" applyFill="1" applyBorder="1" applyAlignment="1">
      <alignment horizontal="center"/>
    </xf>
    <xf numFmtId="0" fontId="3" fillId="13" borderId="27" xfId="0" applyFont="1" applyFill="1" applyBorder="1" applyAlignment="1">
      <alignment horizontal="center"/>
    </xf>
    <xf numFmtId="1" fontId="7" fillId="13" borderId="17" xfId="0" applyNumberFormat="1" applyFont="1" applyFill="1" applyBorder="1" applyAlignment="1">
      <alignment horizontal="center" vertical="center"/>
    </xf>
    <xf numFmtId="2" fontId="3" fillId="13" borderId="5" xfId="0" applyNumberFormat="1" applyFont="1" applyFill="1" applyBorder="1"/>
    <xf numFmtId="1" fontId="7" fillId="13" borderId="15" xfId="0" applyNumberFormat="1" applyFont="1" applyFill="1" applyBorder="1" applyAlignment="1">
      <alignment horizontal="center" vertical="center"/>
    </xf>
    <xf numFmtId="1" fontId="3" fillId="13" borderId="5" xfId="0" applyNumberFormat="1" applyFont="1" applyFill="1" applyBorder="1"/>
    <xf numFmtId="0" fontId="3" fillId="13" borderId="16" xfId="0" applyFont="1" applyFill="1" applyBorder="1"/>
    <xf numFmtId="1" fontId="7" fillId="13" borderId="17" xfId="0" applyNumberFormat="1" applyFont="1" applyFill="1" applyBorder="1" applyAlignment="1">
      <alignment horizontal="center"/>
    </xf>
    <xf numFmtId="2" fontId="3" fillId="13" borderId="18" xfId="0" applyNumberFormat="1" applyFont="1" applyFill="1" applyBorder="1"/>
    <xf numFmtId="2" fontId="3" fillId="13" borderId="5" xfId="0" applyNumberFormat="1" applyFont="1" applyFill="1" applyBorder="1" applyAlignment="1">
      <alignment vertical="center"/>
    </xf>
    <xf numFmtId="2" fontId="3" fillId="13" borderId="18" xfId="0" applyNumberFormat="1" applyFont="1" applyFill="1" applyBorder="1" applyAlignment="1">
      <alignment vertical="center"/>
    </xf>
    <xf numFmtId="1" fontId="7" fillId="13" borderId="28" xfId="0" applyNumberFormat="1" applyFont="1" applyFill="1" applyBorder="1" applyAlignment="1">
      <alignment horizontal="center" vertical="center"/>
    </xf>
    <xf numFmtId="9" fontId="3" fillId="13" borderId="33" xfId="0" applyNumberFormat="1" applyFont="1" applyFill="1" applyBorder="1"/>
    <xf numFmtId="9" fontId="3" fillId="13" borderId="29" xfId="0" applyNumberFormat="1" applyFont="1" applyFill="1" applyBorder="1"/>
    <xf numFmtId="0" fontId="3" fillId="13" borderId="26" xfId="0" applyFont="1" applyFill="1" applyBorder="1" applyAlignment="1">
      <alignment vertical="center" wrapText="1"/>
    </xf>
    <xf numFmtId="0" fontId="3" fillId="13" borderId="71" xfId="0" applyFont="1" applyFill="1" applyBorder="1" applyAlignment="1">
      <alignment vertical="center"/>
    </xf>
    <xf numFmtId="0" fontId="0" fillId="13" borderId="47" xfId="0" applyFill="1" applyBorder="1"/>
    <xf numFmtId="2" fontId="3" fillId="13" borderId="35" xfId="0" applyNumberFormat="1" applyFont="1" applyFill="1" applyBorder="1" applyAlignment="1">
      <alignment vertical="center"/>
    </xf>
    <xf numFmtId="0" fontId="3" fillId="13" borderId="47" xfId="0" quotePrefix="1" applyFont="1" applyFill="1" applyBorder="1" applyAlignment="1">
      <alignment wrapText="1"/>
    </xf>
    <xf numFmtId="1" fontId="3" fillId="13" borderId="6" xfId="0" applyNumberFormat="1" applyFont="1" applyFill="1" applyBorder="1"/>
    <xf numFmtId="0" fontId="3" fillId="13" borderId="47" xfId="0" applyFont="1" applyFill="1" applyBorder="1"/>
    <xf numFmtId="43" fontId="3" fillId="13" borderId="6" xfId="0" applyNumberFormat="1" applyFont="1" applyFill="1" applyBorder="1" applyAlignment="1">
      <alignment vertical="center"/>
    </xf>
    <xf numFmtId="0" fontId="3" fillId="13" borderId="47" xfId="0" applyFont="1" applyFill="1" applyBorder="1" applyAlignment="1">
      <alignment wrapText="1"/>
    </xf>
    <xf numFmtId="165" fontId="3" fillId="13" borderId="35" xfId="0" applyNumberFormat="1" applyFont="1" applyFill="1" applyBorder="1"/>
    <xf numFmtId="0" fontId="3" fillId="13" borderId="35" xfId="0" applyFont="1" applyFill="1" applyBorder="1" applyAlignment="1">
      <alignment vertical="center"/>
    </xf>
    <xf numFmtId="0" fontId="3" fillId="13" borderId="47" xfId="0" applyFont="1" applyFill="1" applyBorder="1" applyAlignment="1">
      <alignment vertical="center" wrapText="1"/>
    </xf>
    <xf numFmtId="2" fontId="3" fillId="13" borderId="47" xfId="0" applyNumberFormat="1" applyFont="1" applyFill="1" applyBorder="1" applyAlignment="1">
      <alignment vertical="center" wrapText="1"/>
    </xf>
    <xf numFmtId="9" fontId="3" fillId="13" borderId="35" xfId="0" applyNumberFormat="1" applyFont="1" applyFill="1" applyBorder="1"/>
    <xf numFmtId="0" fontId="3" fillId="13" borderId="47" xfId="0" applyFont="1" applyFill="1" applyBorder="1" applyAlignment="1">
      <alignment vertical="center"/>
    </xf>
    <xf numFmtId="2" fontId="3" fillId="13" borderId="47" xfId="0" applyNumberFormat="1" applyFont="1" applyFill="1" applyBorder="1" applyAlignment="1">
      <alignment vertical="center"/>
    </xf>
    <xf numFmtId="0" fontId="0" fillId="13" borderId="0" xfId="0" applyFill="1"/>
    <xf numFmtId="0" fontId="3" fillId="13" borderId="69" xfId="0" applyFont="1" applyFill="1" applyBorder="1" applyAlignment="1">
      <alignment vertical="center" wrapText="1"/>
    </xf>
    <xf numFmtId="0" fontId="3" fillId="13" borderId="73" xfId="0" applyFont="1" applyFill="1" applyBorder="1" applyAlignment="1">
      <alignment vertical="center"/>
    </xf>
    <xf numFmtId="0" fontId="0" fillId="13" borderId="51" xfId="0" applyFill="1" applyBorder="1"/>
    <xf numFmtId="1" fontId="7" fillId="13" borderId="67" xfId="0" applyNumberFormat="1" applyFont="1" applyFill="1" applyBorder="1" applyAlignment="1">
      <alignment horizontal="center" vertical="center"/>
    </xf>
    <xf numFmtId="0" fontId="3" fillId="13" borderId="53" xfId="0" quotePrefix="1" applyFont="1" applyFill="1" applyBorder="1" applyAlignment="1">
      <alignment wrapText="1"/>
    </xf>
    <xf numFmtId="1" fontId="7" fillId="13" borderId="52" xfId="0" applyNumberFormat="1" applyFont="1" applyFill="1" applyBorder="1" applyAlignment="1">
      <alignment horizontal="center" vertical="center"/>
    </xf>
    <xf numFmtId="1" fontId="3" fillId="13" borderId="16" xfId="0" applyNumberFormat="1" applyFont="1" applyFill="1" applyBorder="1"/>
    <xf numFmtId="0" fontId="3" fillId="13" borderId="53" xfId="0" applyFont="1" applyFill="1" applyBorder="1"/>
    <xf numFmtId="43" fontId="3" fillId="13" borderId="16" xfId="0" applyNumberFormat="1" applyFont="1" applyFill="1" applyBorder="1" applyAlignment="1">
      <alignment vertical="center"/>
    </xf>
    <xf numFmtId="0" fontId="3" fillId="13" borderId="53" xfId="0" applyFont="1" applyFill="1" applyBorder="1" applyAlignment="1">
      <alignment wrapText="1"/>
    </xf>
    <xf numFmtId="165" fontId="3" fillId="13" borderId="18" xfId="0" applyNumberFormat="1" applyFont="1" applyFill="1" applyBorder="1"/>
    <xf numFmtId="0" fontId="3" fillId="13" borderId="18" xfId="0" applyFont="1" applyFill="1" applyBorder="1" applyAlignment="1">
      <alignment vertical="center"/>
    </xf>
    <xf numFmtId="0" fontId="3" fillId="13" borderId="53" xfId="0" applyFont="1" applyFill="1" applyBorder="1" applyAlignment="1">
      <alignment vertical="center" wrapText="1"/>
    </xf>
    <xf numFmtId="1" fontId="7" fillId="13" borderId="67" xfId="0" applyNumberFormat="1" applyFont="1" applyFill="1" applyBorder="1" applyAlignment="1">
      <alignment horizontal="center"/>
    </xf>
    <xf numFmtId="2" fontId="3" fillId="13" borderId="53" xfId="0" applyNumberFormat="1" applyFont="1" applyFill="1" applyBorder="1" applyAlignment="1">
      <alignment vertical="center" wrapText="1"/>
    </xf>
    <xf numFmtId="0" fontId="0" fillId="13" borderId="53" xfId="0" applyFill="1" applyBorder="1"/>
    <xf numFmtId="9" fontId="3" fillId="13" borderId="18" xfId="0" applyNumberFormat="1" applyFont="1" applyFill="1" applyBorder="1"/>
    <xf numFmtId="0" fontId="3" fillId="13" borderId="18" xfId="0" applyFont="1" applyFill="1" applyBorder="1"/>
    <xf numFmtId="1" fontId="7" fillId="13" borderId="62" xfId="0" applyNumberFormat="1" applyFont="1" applyFill="1" applyBorder="1" applyAlignment="1">
      <alignment horizontal="center" vertical="center"/>
    </xf>
    <xf numFmtId="0" fontId="3" fillId="13" borderId="74" xfId="0" applyFont="1" applyFill="1" applyBorder="1"/>
    <xf numFmtId="0" fontId="0" fillId="13" borderId="56" xfId="0" applyFill="1" applyBorder="1"/>
    <xf numFmtId="0" fontId="3" fillId="13" borderId="13" xfId="0" applyFont="1" applyFill="1" applyBorder="1" applyAlignment="1">
      <alignment vertical="center" wrapText="1"/>
    </xf>
    <xf numFmtId="2" fontId="3" fillId="13" borderId="14" xfId="0" applyNumberFormat="1" applyFont="1" applyFill="1" applyBorder="1" applyAlignment="1">
      <alignment horizontal="center" vertical="center"/>
    </xf>
    <xf numFmtId="0" fontId="3" fillId="13" borderId="14" xfId="0" applyFont="1" applyFill="1" applyBorder="1" applyAlignment="1">
      <alignment wrapText="1"/>
    </xf>
    <xf numFmtId="0" fontId="3" fillId="13" borderId="16" xfId="0" quotePrefix="1" applyFont="1" applyFill="1" applyBorder="1" applyAlignment="1">
      <alignment wrapText="1"/>
    </xf>
    <xf numFmtId="0" fontId="3" fillId="13" borderId="16" xfId="0" applyFont="1" applyFill="1" applyBorder="1" applyAlignment="1">
      <alignment wrapText="1"/>
    </xf>
    <xf numFmtId="165" fontId="3" fillId="13" borderId="16" xfId="0" applyNumberFormat="1" applyFont="1" applyFill="1" applyBorder="1"/>
    <xf numFmtId="1" fontId="7" fillId="13" borderId="15" xfId="0" applyNumberFormat="1" applyFont="1" applyFill="1" applyBorder="1" applyAlignment="1">
      <alignment horizontal="center"/>
    </xf>
    <xf numFmtId="165" fontId="3" fillId="13" borderId="16" xfId="0" applyNumberFormat="1" applyFont="1" applyFill="1" applyBorder="1" applyAlignment="1">
      <alignment vertical="center"/>
    </xf>
    <xf numFmtId="1" fontId="7" fillId="13" borderId="19" xfId="0" applyNumberFormat="1" applyFont="1" applyFill="1" applyBorder="1" applyAlignment="1">
      <alignment horizontal="center" vertical="center"/>
    </xf>
    <xf numFmtId="9" fontId="3" fillId="13" borderId="20" xfId="0" applyNumberFormat="1" applyFont="1" applyFill="1" applyBorder="1"/>
    <xf numFmtId="0" fontId="3" fillId="13" borderId="20" xfId="0" applyFont="1" applyFill="1" applyBorder="1" applyAlignment="1">
      <alignment wrapText="1"/>
    </xf>
    <xf numFmtId="0" fontId="3" fillId="13" borderId="48" xfId="0" applyFont="1" applyFill="1" applyBorder="1" applyAlignment="1">
      <alignment vertical="center" wrapText="1"/>
    </xf>
    <xf numFmtId="2" fontId="3" fillId="13" borderId="75" xfId="0" applyNumberFormat="1" applyFont="1" applyFill="1" applyBorder="1" applyAlignment="1">
      <alignment horizontal="center" vertical="center"/>
    </xf>
    <xf numFmtId="0" fontId="3" fillId="13" borderId="65" xfId="0" applyFont="1" applyFill="1" applyBorder="1" applyAlignment="1">
      <alignment wrapText="1"/>
    </xf>
    <xf numFmtId="0" fontId="3" fillId="13" borderId="49" xfId="0" applyFont="1" applyFill="1" applyBorder="1" applyAlignment="1">
      <alignment horizontal="center" vertical="center" wrapText="1"/>
    </xf>
    <xf numFmtId="2" fontId="3" fillId="13" borderId="57" xfId="0" applyNumberFormat="1" applyFont="1" applyFill="1" applyBorder="1" applyAlignment="1">
      <alignment horizontal="center" vertical="center"/>
    </xf>
    <xf numFmtId="1" fontId="7" fillId="13" borderId="49" xfId="0" applyNumberFormat="1" applyFont="1" applyFill="1" applyBorder="1" applyAlignment="1">
      <alignment horizontal="center" vertical="center"/>
    </xf>
    <xf numFmtId="43" fontId="3" fillId="13" borderId="57" xfId="0" applyNumberFormat="1" applyFont="1" applyFill="1" applyBorder="1" applyAlignment="1">
      <alignment vertical="center"/>
    </xf>
    <xf numFmtId="1" fontId="3" fillId="13" borderId="58" xfId="0" applyNumberFormat="1" applyFont="1" applyFill="1" applyBorder="1"/>
    <xf numFmtId="43" fontId="3" fillId="13" borderId="58" xfId="0" applyNumberFormat="1" applyFont="1" applyFill="1" applyBorder="1" applyAlignment="1">
      <alignment vertical="center"/>
    </xf>
    <xf numFmtId="165" fontId="3" fillId="13" borderId="58" xfId="0" applyNumberFormat="1" applyFont="1" applyFill="1" applyBorder="1"/>
    <xf numFmtId="1" fontId="7" fillId="13" borderId="52" xfId="0" applyNumberFormat="1" applyFont="1" applyFill="1" applyBorder="1" applyAlignment="1">
      <alignment horizontal="center"/>
    </xf>
    <xf numFmtId="165" fontId="3" fillId="13" borderId="58" xfId="0" applyNumberFormat="1" applyFont="1" applyFill="1" applyBorder="1" applyAlignment="1">
      <alignment vertical="center"/>
    </xf>
    <xf numFmtId="165" fontId="10" fillId="13" borderId="58" xfId="0" applyNumberFormat="1" applyFont="1" applyFill="1" applyBorder="1"/>
    <xf numFmtId="9" fontId="3" fillId="13" borderId="58" xfId="0" applyNumberFormat="1" applyFont="1" applyFill="1" applyBorder="1"/>
    <xf numFmtId="1" fontId="7" fillId="13" borderId="54" xfId="0" applyNumberFormat="1" applyFont="1" applyFill="1" applyBorder="1" applyAlignment="1">
      <alignment horizontal="center" vertical="center"/>
    </xf>
    <xf numFmtId="43" fontId="3" fillId="13" borderId="59" xfId="0" applyNumberFormat="1" applyFont="1" applyFill="1" applyBorder="1"/>
    <xf numFmtId="0" fontId="3" fillId="13" borderId="39" xfId="0" applyFont="1" applyFill="1" applyBorder="1" applyAlignment="1">
      <alignment horizontal="center" vertical="center" wrapText="1"/>
    </xf>
    <xf numFmtId="2" fontId="3" fillId="13" borderId="41" xfId="0" applyNumberFormat="1" applyFont="1" applyFill="1" applyBorder="1" applyAlignment="1">
      <alignment horizontal="center" vertical="center"/>
    </xf>
    <xf numFmtId="0" fontId="3" fillId="13" borderId="40" xfId="0" applyFont="1" applyFill="1" applyBorder="1"/>
    <xf numFmtId="0" fontId="0" fillId="13" borderId="40" xfId="0" applyFill="1" applyBorder="1"/>
    <xf numFmtId="0" fontId="0" fillId="13" borderId="41" xfId="0" applyFill="1" applyBorder="1"/>
    <xf numFmtId="1" fontId="7" fillId="13" borderId="42" xfId="0" applyNumberFormat="1" applyFont="1" applyFill="1" applyBorder="1" applyAlignment="1">
      <alignment horizontal="center" vertical="center"/>
    </xf>
    <xf numFmtId="165" fontId="3" fillId="13" borderId="43" xfId="0" applyNumberFormat="1" applyFont="1" applyFill="1" applyBorder="1" applyAlignment="1">
      <alignment vertical="center"/>
    </xf>
    <xf numFmtId="0" fontId="3" fillId="13" borderId="6" xfId="0" quotePrefix="1" applyFont="1" applyFill="1" applyBorder="1"/>
    <xf numFmtId="0" fontId="0" fillId="13" borderId="6" xfId="0" applyFill="1" applyBorder="1"/>
    <xf numFmtId="0" fontId="0" fillId="13" borderId="43" xfId="0" applyFill="1" applyBorder="1"/>
    <xf numFmtId="1" fontId="3" fillId="13" borderId="43" xfId="0" applyNumberFormat="1" applyFont="1" applyFill="1" applyBorder="1"/>
    <xf numFmtId="0" fontId="3" fillId="13" borderId="6" xfId="0" applyFont="1" applyFill="1" applyBorder="1"/>
    <xf numFmtId="1" fontId="7" fillId="13" borderId="42" xfId="0" applyNumberFormat="1" applyFont="1" applyFill="1" applyBorder="1" applyAlignment="1">
      <alignment horizontal="center"/>
    </xf>
    <xf numFmtId="1" fontId="3" fillId="13" borderId="43" xfId="0" applyNumberFormat="1" applyFont="1" applyFill="1" applyBorder="1" applyAlignment="1">
      <alignment vertical="center"/>
    </xf>
    <xf numFmtId="1" fontId="7" fillId="13" borderId="44" xfId="0" applyNumberFormat="1" applyFont="1" applyFill="1" applyBorder="1" applyAlignment="1">
      <alignment horizontal="center" vertical="center"/>
    </xf>
    <xf numFmtId="1" fontId="3" fillId="13" borderId="46" xfId="0" applyNumberFormat="1" applyFont="1" applyFill="1" applyBorder="1"/>
    <xf numFmtId="0" fontId="3" fillId="13" borderId="45" xfId="0" applyFont="1" applyFill="1" applyBorder="1"/>
    <xf numFmtId="0" fontId="0" fillId="13" borderId="45" xfId="0" applyFill="1" applyBorder="1"/>
    <xf numFmtId="0" fontId="0" fillId="13" borderId="46" xfId="0" applyFill="1" applyBorder="1"/>
    <xf numFmtId="165" fontId="3" fillId="13" borderId="35" xfId="1" applyNumberFormat="1" applyFont="1" applyFill="1" applyBorder="1" applyAlignment="1">
      <alignment vertical="center"/>
    </xf>
    <xf numFmtId="165" fontId="3" fillId="13" borderId="31" xfId="1" applyNumberFormat="1" applyFont="1" applyFill="1" applyBorder="1"/>
    <xf numFmtId="165" fontId="3" fillId="13" borderId="35" xfId="1" applyNumberFormat="1" applyFont="1" applyFill="1" applyBorder="1"/>
    <xf numFmtId="0" fontId="4" fillId="7" borderId="5" xfId="0" applyFont="1" applyFill="1" applyBorder="1" applyAlignment="1">
      <alignment horizontal="right"/>
    </xf>
    <xf numFmtId="0" fontId="4" fillId="10" borderId="5" xfId="0" applyFont="1" applyFill="1" applyBorder="1"/>
    <xf numFmtId="0" fontId="16" fillId="10" borderId="5" xfId="0" applyFont="1" applyFill="1" applyBorder="1" applyAlignment="1">
      <alignment wrapText="1"/>
    </xf>
    <xf numFmtId="0" fontId="4" fillId="10" borderId="5" xfId="0" applyFont="1" applyFill="1" applyBorder="1" applyAlignment="1">
      <alignment horizontal="center" vertical="center" wrapText="1"/>
    </xf>
    <xf numFmtId="2" fontId="4" fillId="8" borderId="5" xfId="0" applyNumberFormat="1" applyFont="1" applyFill="1" applyBorder="1"/>
    <xf numFmtId="168" fontId="4" fillId="8" borderId="5" xfId="0" applyNumberFormat="1" applyFont="1" applyFill="1" applyBorder="1"/>
    <xf numFmtId="9" fontId="4" fillId="8" borderId="5" xfId="0" applyNumberFormat="1" applyFont="1" applyFill="1" applyBorder="1"/>
    <xf numFmtId="9" fontId="4" fillId="8" borderId="0" xfId="0" applyNumberFormat="1" applyFont="1" applyFill="1"/>
    <xf numFmtId="0" fontId="4" fillId="7" borderId="36" xfId="0" applyFont="1" applyFill="1" applyBorder="1" applyAlignment="1">
      <alignment horizontal="right"/>
    </xf>
    <xf numFmtId="0" fontId="4" fillId="7" borderId="47" xfId="0" applyFont="1" applyFill="1" applyBorder="1" applyAlignment="1">
      <alignment horizontal="right"/>
    </xf>
    <xf numFmtId="0" fontId="4" fillId="7" borderId="57" xfId="0" applyFont="1" applyFill="1" applyBorder="1" applyAlignment="1">
      <alignment horizontal="right"/>
    </xf>
    <xf numFmtId="9" fontId="4" fillId="8" borderId="6" xfId="0" applyNumberFormat="1" applyFont="1" applyFill="1" applyBorder="1"/>
    <xf numFmtId="0" fontId="0" fillId="10" borderId="48" xfId="0" applyFill="1" applyBorder="1"/>
    <xf numFmtId="0" fontId="4" fillId="10" borderId="76" xfId="0" applyFont="1" applyFill="1" applyBorder="1" applyAlignment="1">
      <alignment horizontal="right"/>
    </xf>
    <xf numFmtId="9" fontId="4" fillId="10" borderId="76" xfId="0" applyNumberFormat="1" applyFont="1" applyFill="1" applyBorder="1"/>
    <xf numFmtId="9" fontId="4" fillId="10" borderId="65" xfId="0" applyNumberFormat="1" applyFont="1" applyFill="1" applyBorder="1"/>
    <xf numFmtId="9" fontId="4" fillId="8" borderId="47" xfId="0" applyNumberFormat="1" applyFont="1" applyFill="1" applyBorder="1"/>
    <xf numFmtId="9" fontId="4" fillId="8" borderId="36" xfId="0" applyNumberFormat="1" applyFont="1" applyFill="1" applyBorder="1"/>
    <xf numFmtId="0" fontId="4" fillId="7" borderId="5" xfId="0" applyFont="1" applyFill="1" applyBorder="1"/>
    <xf numFmtId="0" fontId="8" fillId="13" borderId="0" xfId="0" applyFont="1" applyFill="1" applyAlignment="1">
      <alignment horizontal="center" vertical="center" wrapText="1"/>
    </xf>
    <xf numFmtId="9" fontId="3" fillId="13" borderId="0" xfId="0" applyNumberFormat="1" applyFont="1" applyFill="1" applyAlignment="1">
      <alignment horizontal="center"/>
    </xf>
    <xf numFmtId="10" fontId="3" fillId="13" borderId="0" xfId="0" applyNumberFormat="1" applyFont="1" applyFill="1"/>
    <xf numFmtId="9" fontId="3" fillId="13" borderId="0" xfId="0" applyNumberFormat="1" applyFont="1" applyFill="1"/>
    <xf numFmtId="9" fontId="6" fillId="13" borderId="0" xfId="0" applyNumberFormat="1" applyFont="1" applyFill="1"/>
    <xf numFmtId="1" fontId="3" fillId="13" borderId="0" xfId="0" applyNumberFormat="1" applyFont="1" applyFill="1"/>
    <xf numFmtId="168" fontId="3" fillId="13" borderId="0" xfId="0" applyNumberFormat="1" applyFont="1" applyFill="1"/>
    <xf numFmtId="0" fontId="26" fillId="10" borderId="0" xfId="0" applyFont="1" applyFill="1"/>
    <xf numFmtId="0" fontId="3" fillId="7" borderId="36" xfId="0" applyFont="1" applyFill="1" applyBorder="1" applyAlignment="1">
      <alignment horizontal="center" vertical="center" wrapText="1"/>
    </xf>
    <xf numFmtId="0" fontId="3" fillId="7" borderId="30" xfId="0" applyFont="1" applyFill="1" applyBorder="1" applyAlignment="1">
      <alignment horizontal="center" vertical="center" wrapText="1"/>
    </xf>
    <xf numFmtId="0" fontId="3" fillId="7" borderId="37" xfId="0" applyFont="1" applyFill="1" applyBorder="1" applyAlignment="1">
      <alignment horizontal="center" vertical="center" wrapText="1"/>
    </xf>
    <xf numFmtId="0" fontId="3" fillId="0" borderId="0" xfId="0" applyFont="1" applyAlignment="1">
      <alignment vertical="center" wrapText="1"/>
    </xf>
    <xf numFmtId="0" fontId="0" fillId="0" borderId="0" xfId="0"/>
    <xf numFmtId="0" fontId="8" fillId="7" borderId="4" xfId="0" applyFont="1" applyFill="1" applyBorder="1" applyAlignment="1">
      <alignment horizontal="center" vertical="center" wrapText="1"/>
    </xf>
    <xf numFmtId="0" fontId="8" fillId="7" borderId="6" xfId="0" applyFont="1" applyFill="1" applyBorder="1" applyAlignment="1">
      <alignment horizontal="center" vertical="center" wrapText="1"/>
    </xf>
    <xf numFmtId="0" fontId="10" fillId="7" borderId="31" xfId="0" applyFont="1" applyFill="1" applyBorder="1" applyAlignment="1">
      <alignment horizontal="center" vertical="center" wrapText="1"/>
    </xf>
    <xf numFmtId="0" fontId="8" fillId="7" borderId="21" xfId="0" applyFont="1" applyFill="1" applyBorder="1" applyAlignment="1">
      <alignment horizontal="center"/>
    </xf>
    <xf numFmtId="0" fontId="8" fillId="7" borderId="22" xfId="0" applyFont="1" applyFill="1" applyBorder="1" applyAlignment="1">
      <alignment horizontal="center"/>
    </xf>
    <xf numFmtId="0" fontId="8" fillId="7" borderId="23" xfId="0" applyFont="1" applyFill="1" applyBorder="1" applyAlignment="1">
      <alignment horizontal="center"/>
    </xf>
    <xf numFmtId="169" fontId="10" fillId="7" borderId="6" xfId="0" applyNumberFormat="1" applyFont="1" applyFill="1" applyBorder="1" applyAlignment="1">
      <alignment horizontal="center" vertical="center" wrapText="1"/>
    </xf>
    <xf numFmtId="2" fontId="3" fillId="0" borderId="0" xfId="0" applyNumberFormat="1" applyFont="1" applyAlignment="1">
      <alignment horizontal="left" vertical="center" wrapText="1"/>
    </xf>
    <xf numFmtId="9" fontId="5" fillId="4" borderId="47" xfId="2" applyFont="1" applyFill="1" applyBorder="1" applyAlignment="1">
      <alignment vertical="center"/>
    </xf>
    <xf numFmtId="0" fontId="1" fillId="0" borderId="0" xfId="0" applyFo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Production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Mult'!$A$4:$A$9</c:f>
              <c:strCache>
                <c:ptCount val="6"/>
                <c:pt idx="0">
                  <c:v>Ag</c:v>
                </c:pt>
                <c:pt idx="1">
                  <c:v>Tourism</c:v>
                </c:pt>
                <c:pt idx="2">
                  <c:v>Nag</c:v>
                </c:pt>
                <c:pt idx="3">
                  <c:v>NatRes</c:v>
                </c:pt>
                <c:pt idx="4">
                  <c:v>Restaurants</c:v>
                </c:pt>
                <c:pt idx="5">
                  <c:v>Lodges</c:v>
                </c:pt>
              </c:strCache>
            </c:strRef>
          </c:cat>
          <c:val>
            <c:numRef>
              <c:f>'Tourist Spend Mult'!$B$4:$B$9</c:f>
              <c:numCache>
                <c:formatCode>0.00</c:formatCode>
                <c:ptCount val="6"/>
                <c:pt idx="0">
                  <c:v>0.68587195730814077</c:v>
                </c:pt>
                <c:pt idx="1">
                  <c:v>0.38718026604506822</c:v>
                </c:pt>
                <c:pt idx="2">
                  <c:v>1.4319784223748049</c:v>
                </c:pt>
                <c:pt idx="3">
                  <c:v>4.0964029134227788E-2</c:v>
                </c:pt>
                <c:pt idx="4">
                  <c:v>8.6766220507669342E-2</c:v>
                </c:pt>
                <c:pt idx="5">
                  <c:v>4.1120119503787765E-2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1FB2-F44C-ACF9-D89F4B39ED32}"/>
            </c:ext>
          </c:extLst>
        </c:ser>
        <c:dLbls>
          <c:showLegendKey val="0"/>
          <c:showVal val="0"/>
          <c:showCatName val="0"/>
          <c:showSerName val="0"/>
          <c:showPercent val="0"/>
          <c:showBubbleSize val="0"/>
        </c:dLbls>
        <c:gapWidth val="150"/>
        <c:axId val="88132097"/>
        <c:axId val="285520516"/>
      </c:barChart>
      <c:catAx>
        <c:axId val="88132097"/>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85520516"/>
        <c:crosses val="autoZero"/>
        <c:auto val="1"/>
        <c:lblAlgn val="ctr"/>
        <c:lblOffset val="100"/>
        <c:noMultiLvlLbl val="1"/>
      </c:catAx>
      <c:valAx>
        <c:axId val="28552051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881320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Wage and Profit Impacts of a $1 Increase in Tourist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Mult'!$A$13:$A$17</c:f>
              <c:strCache>
                <c:ptCount val="5"/>
                <c:pt idx="0">
                  <c:v>L-MUSK</c:v>
                </c:pt>
                <c:pt idx="1">
                  <c:v>L-FUSK</c:v>
                </c:pt>
                <c:pt idx="2">
                  <c:v>L-MSK</c:v>
                </c:pt>
                <c:pt idx="3">
                  <c:v>L-FSK</c:v>
                </c:pt>
                <c:pt idx="4">
                  <c:v>Capital (Profits)</c:v>
                </c:pt>
              </c:strCache>
            </c:strRef>
          </c:cat>
          <c:val>
            <c:numRef>
              <c:f>'Tourist Spend Mult'!$B$13:$B$17</c:f>
              <c:numCache>
                <c:formatCode>0.00</c:formatCode>
                <c:ptCount val="5"/>
                <c:pt idx="0">
                  <c:v>9.774595038457809E-2</c:v>
                </c:pt>
                <c:pt idx="1">
                  <c:v>9.4649238909515279E-2</c:v>
                </c:pt>
                <c:pt idx="2">
                  <c:v>3.8596138797426162E-2</c:v>
                </c:pt>
                <c:pt idx="3">
                  <c:v>2.9562166015094767E-2</c:v>
                </c:pt>
                <c:pt idx="4">
                  <c:v>0.51203960320075548</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BBEF-8148-BB57-3A293C3F52F3}"/>
            </c:ext>
          </c:extLst>
        </c:ser>
        <c:dLbls>
          <c:showLegendKey val="0"/>
          <c:showVal val="0"/>
          <c:showCatName val="0"/>
          <c:showSerName val="0"/>
          <c:showPercent val="0"/>
          <c:showBubbleSize val="0"/>
        </c:dLbls>
        <c:gapWidth val="150"/>
        <c:axId val="970195237"/>
        <c:axId val="2015605591"/>
      </c:barChart>
      <c:catAx>
        <c:axId val="970195237"/>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015605591"/>
        <c:crosses val="autoZero"/>
        <c:auto val="1"/>
        <c:lblAlgn val="ctr"/>
        <c:lblOffset val="100"/>
        <c:noMultiLvlLbl val="1"/>
      </c:catAx>
      <c:valAx>
        <c:axId val="201560559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97019523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Income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Mult'!$A$19:$A$20</c:f>
              <c:strCache>
                <c:ptCount val="2"/>
                <c:pt idx="0">
                  <c:v>Poor</c:v>
                </c:pt>
                <c:pt idx="1">
                  <c:v>Nonpoor</c:v>
                </c:pt>
              </c:strCache>
            </c:strRef>
          </c:cat>
          <c:val>
            <c:numRef>
              <c:f>'Tourist Spend Mult'!$B$19:$B$20</c:f>
              <c:numCache>
                <c:formatCode>0.00</c:formatCode>
                <c:ptCount val="2"/>
                <c:pt idx="0">
                  <c:v>7.7178224090693248E-2</c:v>
                </c:pt>
                <c:pt idx="1">
                  <c:v>0.6954148732166765</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0FC6-614F-8A08-9E05D7417802}"/>
            </c:ext>
          </c:extLst>
        </c:ser>
        <c:dLbls>
          <c:showLegendKey val="0"/>
          <c:showVal val="0"/>
          <c:showCatName val="0"/>
          <c:showSerName val="0"/>
          <c:showPercent val="0"/>
          <c:showBubbleSize val="0"/>
        </c:dLbls>
        <c:gapWidth val="150"/>
        <c:axId val="1178695731"/>
        <c:axId val="1741871743"/>
      </c:barChart>
      <c:catAx>
        <c:axId val="1178695731"/>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741871743"/>
        <c:crosses val="autoZero"/>
        <c:auto val="1"/>
        <c:lblAlgn val="ctr"/>
        <c:lblOffset val="100"/>
        <c:noMultiLvlLbl val="1"/>
      </c:catAx>
      <c:valAx>
        <c:axId val="174187174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1178695731"/>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rgbClr val="5B9BD5"/>
            </a:solidFill>
            <a:ln cmpd="sng">
              <a:solidFill>
                <a:srgbClr val="000000"/>
              </a:solidFill>
            </a:ln>
          </c:spPr>
          <c:invertIfNegative val="1"/>
          <c:cat>
            <c:strRef>
              <c:f>'Tourist Spend Mult'!$A$25:$A$26</c:f>
              <c:strCache>
                <c:ptCount val="2"/>
                <c:pt idx="0">
                  <c:v>Poor households</c:v>
                </c:pt>
                <c:pt idx="1">
                  <c:v>Nonpoor households</c:v>
                </c:pt>
              </c:strCache>
            </c:strRef>
          </c:cat>
          <c:val>
            <c:numRef>
              <c:f>'Tourist Spend Mult'!$B$25:$B$26</c:f>
              <c:numCache>
                <c:formatCode>0.00</c:formatCode>
                <c:ptCount val="2"/>
                <c:pt idx="0">
                  <c:v>135.78369844305294</c:v>
                </c:pt>
                <c:pt idx="1">
                  <c:v>1223.4798681906148</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E484-B446-8B8F-18B3C364BF9B}"/>
            </c:ext>
          </c:extLst>
        </c:ser>
        <c:dLbls>
          <c:showLegendKey val="0"/>
          <c:showVal val="0"/>
          <c:showCatName val="0"/>
          <c:showSerName val="0"/>
          <c:showPercent val="0"/>
          <c:showBubbleSize val="0"/>
        </c:dLbls>
        <c:gapWidth val="150"/>
        <c:axId val="671317397"/>
        <c:axId val="1647514204"/>
      </c:barChart>
      <c:catAx>
        <c:axId val="671317397"/>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647514204"/>
        <c:crosses val="autoZero"/>
        <c:auto val="1"/>
        <c:lblAlgn val="ctr"/>
        <c:lblOffset val="100"/>
        <c:noMultiLvlLbl val="1"/>
      </c:catAx>
      <c:valAx>
        <c:axId val="164751420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6713173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2</xdr:col>
      <xdr:colOff>381000</xdr:colOff>
      <xdr:row>1</xdr:row>
      <xdr:rowOff>9525</xdr:rowOff>
    </xdr:from>
    <xdr:ext cx="4867275" cy="3019425"/>
    <xdr:graphicFrame macro="">
      <xdr:nvGraphicFramePr>
        <xdr:cNvPr id="2" name="Chart 1" title="Chart">
          <a:extLst>
            <a:ext uri="{FF2B5EF4-FFF2-40B4-BE49-F238E27FC236}">
              <a16:creationId xmlns:a16="http://schemas.microsoft.com/office/drawing/2014/main" id="{00000000-0008-0000-0C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2</xdr:col>
      <xdr:colOff>381000</xdr:colOff>
      <xdr:row>14</xdr:row>
      <xdr:rowOff>171450</xdr:rowOff>
    </xdr:from>
    <xdr:ext cx="4867275" cy="3019425"/>
    <xdr:graphicFrame macro="">
      <xdr:nvGraphicFramePr>
        <xdr:cNvPr id="3" name="Chart 2" title="Chart">
          <a:extLst>
            <a:ext uri="{FF2B5EF4-FFF2-40B4-BE49-F238E27FC236}">
              <a16:creationId xmlns:a16="http://schemas.microsoft.com/office/drawing/2014/main" id="{00000000-0008-0000-0C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7</xdr:col>
      <xdr:colOff>771525</xdr:colOff>
      <xdr:row>1</xdr:row>
      <xdr:rowOff>9525</xdr:rowOff>
    </xdr:from>
    <xdr:ext cx="4933950" cy="3019425"/>
    <xdr:graphicFrame macro="">
      <xdr:nvGraphicFramePr>
        <xdr:cNvPr id="4" name="Chart 3" title="Chart">
          <a:extLst>
            <a:ext uri="{FF2B5EF4-FFF2-40B4-BE49-F238E27FC236}">
              <a16:creationId xmlns:a16="http://schemas.microsoft.com/office/drawing/2014/main" id="{00000000-0008-0000-0C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7</xdr:col>
      <xdr:colOff>771525</xdr:colOff>
      <xdr:row>14</xdr:row>
      <xdr:rowOff>171450</xdr:rowOff>
    </xdr:from>
    <xdr:ext cx="4933950" cy="3019425"/>
    <xdr:graphicFrame macro="">
      <xdr:nvGraphicFramePr>
        <xdr:cNvPr id="5" name="Chart 4" title="Chart">
          <a:extLst>
            <a:ext uri="{FF2B5EF4-FFF2-40B4-BE49-F238E27FC236}">
              <a16:creationId xmlns:a16="http://schemas.microsoft.com/office/drawing/2014/main" id="{00000000-0008-0000-0C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535A2-6643-BB4E-8E37-DCF3F5A1FC57}">
  <dimension ref="A1:B25"/>
  <sheetViews>
    <sheetView tabSelected="1" workbookViewId="0">
      <selection activeCell="B18" sqref="B18"/>
    </sheetView>
  </sheetViews>
  <sheetFormatPr baseColWidth="10" defaultRowHeight="15" x14ac:dyDescent="0.2"/>
  <sheetData>
    <row r="1" spans="1:2" s="139" customFormat="1" ht="16" x14ac:dyDescent="0.2"/>
    <row r="2" spans="1:2" s="139" customFormat="1" ht="16" x14ac:dyDescent="0.2">
      <c r="A2" s="139" t="s">
        <v>487</v>
      </c>
    </row>
    <row r="3" spans="1:2" s="139" customFormat="1" ht="16" x14ac:dyDescent="0.2">
      <c r="B3" s="138" t="s">
        <v>488</v>
      </c>
    </row>
    <row r="4" spans="1:2" s="139" customFormat="1" ht="16" x14ac:dyDescent="0.2">
      <c r="B4" s="139" t="s">
        <v>489</v>
      </c>
    </row>
    <row r="5" spans="1:2" s="139" customFormat="1" ht="16" x14ac:dyDescent="0.2"/>
    <row r="6" spans="1:2" s="139" customFormat="1" ht="16" x14ac:dyDescent="0.2">
      <c r="B6" s="138" t="s">
        <v>490</v>
      </c>
    </row>
    <row r="7" spans="1:2" s="139" customFormat="1" ht="16" x14ac:dyDescent="0.2">
      <c r="B7" s="139" t="s">
        <v>491</v>
      </c>
    </row>
    <row r="8" spans="1:2" s="139" customFormat="1" ht="16" x14ac:dyDescent="0.2"/>
    <row r="9" spans="1:2" s="139" customFormat="1" ht="16" x14ac:dyDescent="0.2">
      <c r="B9" s="139" t="s">
        <v>492</v>
      </c>
    </row>
    <row r="10" spans="1:2" s="139" customFormat="1" ht="16" x14ac:dyDescent="0.2"/>
    <row r="11" spans="1:2" s="139" customFormat="1" ht="16" x14ac:dyDescent="0.2"/>
    <row r="12" spans="1:2" s="139" customFormat="1" ht="16" x14ac:dyDescent="0.2"/>
    <row r="13" spans="1:2" s="139" customFormat="1" ht="16" x14ac:dyDescent="0.2">
      <c r="A13" s="472" t="s">
        <v>546</v>
      </c>
    </row>
    <row r="14" spans="1:2" s="139" customFormat="1" ht="16" x14ac:dyDescent="0.2">
      <c r="B14" s="472" t="s">
        <v>547</v>
      </c>
    </row>
    <row r="15" spans="1:2" s="139" customFormat="1" ht="16" x14ac:dyDescent="0.2">
      <c r="B15" s="472" t="s">
        <v>548</v>
      </c>
    </row>
    <row r="16" spans="1:2" s="139" customFormat="1" ht="16" x14ac:dyDescent="0.2">
      <c r="B16" s="472" t="s">
        <v>549</v>
      </c>
    </row>
    <row r="17" spans="2:2" s="139" customFormat="1" ht="16" x14ac:dyDescent="0.2">
      <c r="B17" s="472" t="s">
        <v>550</v>
      </c>
    </row>
    <row r="18" spans="2:2" s="139" customFormat="1" ht="16" x14ac:dyDescent="0.2"/>
    <row r="19" spans="2:2" s="139" customFormat="1" ht="16" x14ac:dyDescent="0.2"/>
    <row r="20" spans="2:2" s="139" customFormat="1" ht="16" x14ac:dyDescent="0.2"/>
    <row r="21" spans="2:2" s="139" customFormat="1" ht="16" x14ac:dyDescent="0.2"/>
    <row r="22" spans="2:2" s="139" customFormat="1" ht="16" x14ac:dyDescent="0.2"/>
    <row r="23" spans="2:2" s="139" customFormat="1" ht="16" x14ac:dyDescent="0.2"/>
    <row r="24" spans="2:2" s="139" customFormat="1" ht="16" x14ac:dyDescent="0.2"/>
    <row r="25" spans="2:2" s="139" customFormat="1" ht="16"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9"/>
  <sheetViews>
    <sheetView zoomScale="117" workbookViewId="0">
      <selection activeCell="B20" sqref="B20"/>
    </sheetView>
  </sheetViews>
  <sheetFormatPr baseColWidth="10" defaultColWidth="14.5" defaultRowHeight="15" customHeight="1" x14ac:dyDescent="0.2"/>
  <cols>
    <col min="1" max="1" width="3.1640625" customWidth="1"/>
    <col min="2" max="2" width="86.5" customWidth="1"/>
    <col min="3" max="3" width="20.83203125" customWidth="1"/>
    <col min="4" max="4" width="27.5" customWidth="1"/>
    <col min="5" max="7" width="8.83203125" customWidth="1"/>
    <col min="8" max="8" width="85.33203125" customWidth="1"/>
  </cols>
  <sheetData>
    <row r="1" spans="1:8" ht="14.25" customHeight="1" x14ac:dyDescent="0.2">
      <c r="B1" s="1" t="s">
        <v>477</v>
      </c>
      <c r="C1" s="129" t="s">
        <v>536</v>
      </c>
    </row>
    <row r="2" spans="1:8" ht="14.25" customHeight="1" x14ac:dyDescent="0.2">
      <c r="A2" s="103"/>
      <c r="B2" s="135" t="s">
        <v>0</v>
      </c>
      <c r="C2" s="147" t="s">
        <v>1</v>
      </c>
      <c r="D2" s="148" t="s">
        <v>2</v>
      </c>
      <c r="E2" s="148" t="s">
        <v>3</v>
      </c>
      <c r="F2" s="148" t="s">
        <v>4</v>
      </c>
      <c r="G2" s="149" t="s">
        <v>5</v>
      </c>
      <c r="H2" s="196" t="s">
        <v>6</v>
      </c>
    </row>
    <row r="3" spans="1:8" ht="14.25" customHeight="1" x14ac:dyDescent="0.2">
      <c r="A3" s="103"/>
      <c r="B3" s="189" t="s">
        <v>493</v>
      </c>
      <c r="C3" s="133">
        <v>32850</v>
      </c>
      <c r="D3" s="183" t="s">
        <v>7</v>
      </c>
      <c r="E3" s="130">
        <v>32850</v>
      </c>
      <c r="F3" s="130">
        <v>32850</v>
      </c>
      <c r="G3" s="130">
        <v>1</v>
      </c>
      <c r="H3" s="197" t="s">
        <v>485</v>
      </c>
    </row>
    <row r="4" spans="1:8" ht="14.25" customHeight="1" x14ac:dyDescent="0.2">
      <c r="A4" s="103"/>
      <c r="B4" s="189" t="s">
        <v>9</v>
      </c>
      <c r="C4" s="134">
        <v>2.3370786516853901</v>
      </c>
      <c r="D4" s="183" t="s">
        <v>10</v>
      </c>
      <c r="E4" s="130">
        <v>1</v>
      </c>
      <c r="F4" s="130">
        <v>8</v>
      </c>
      <c r="G4" s="130">
        <v>1</v>
      </c>
      <c r="H4" s="198"/>
    </row>
    <row r="5" spans="1:8" ht="14.25" customHeight="1" x14ac:dyDescent="0.2">
      <c r="A5" s="103"/>
      <c r="B5" s="189" t="s">
        <v>11</v>
      </c>
      <c r="C5" s="134">
        <v>2.29213483146067</v>
      </c>
      <c r="D5" s="183" t="s">
        <v>12</v>
      </c>
      <c r="E5" s="130">
        <v>0</v>
      </c>
      <c r="F5" s="130">
        <v>9</v>
      </c>
      <c r="G5" s="130">
        <v>1</v>
      </c>
      <c r="H5" s="198"/>
    </row>
    <row r="6" spans="1:8" ht="14.25" customHeight="1" x14ac:dyDescent="0.2">
      <c r="A6" s="103"/>
      <c r="B6" s="189" t="s">
        <v>13</v>
      </c>
      <c r="C6" s="134">
        <v>62.307692307692299</v>
      </c>
      <c r="D6" s="183" t="s">
        <v>14</v>
      </c>
      <c r="E6" s="130">
        <v>0</v>
      </c>
      <c r="F6" s="130">
        <v>150</v>
      </c>
      <c r="G6" s="130">
        <v>1</v>
      </c>
      <c r="H6" s="198"/>
    </row>
    <row r="7" spans="1:8" ht="14.25" customHeight="1" x14ac:dyDescent="0.2">
      <c r="A7" s="103"/>
      <c r="B7" s="190" t="s">
        <v>15</v>
      </c>
      <c r="C7" s="195">
        <v>32000</v>
      </c>
      <c r="D7" s="187" t="s">
        <v>16</v>
      </c>
      <c r="E7" s="130">
        <v>32000</v>
      </c>
      <c r="F7" s="130">
        <v>32000</v>
      </c>
      <c r="G7" s="130">
        <v>1</v>
      </c>
      <c r="H7" s="199"/>
    </row>
    <row r="8" spans="1:8" ht="14.25" customHeight="1" x14ac:dyDescent="0.2">
      <c r="A8" s="103"/>
      <c r="B8" s="131"/>
      <c r="C8" s="194"/>
      <c r="D8" s="103"/>
      <c r="E8" s="103"/>
      <c r="F8" s="103"/>
      <c r="G8" s="103"/>
      <c r="H8" s="151"/>
    </row>
    <row r="9" spans="1:8" ht="14.25" customHeight="1" x14ac:dyDescent="0.2">
      <c r="A9" s="103"/>
      <c r="B9" s="131"/>
      <c r="C9" s="7"/>
    </row>
    <row r="10" spans="1:8" ht="14.25" customHeight="1" x14ac:dyDescent="0.2">
      <c r="A10" s="103"/>
      <c r="B10" s="137" t="s">
        <v>17</v>
      </c>
      <c r="C10" s="129" t="s">
        <v>536</v>
      </c>
    </row>
    <row r="11" spans="1:8" ht="14.25" customHeight="1" x14ac:dyDescent="0.2">
      <c r="A11" s="103"/>
      <c r="B11" s="135" t="s">
        <v>0</v>
      </c>
      <c r="C11" s="132" t="s">
        <v>1</v>
      </c>
      <c r="D11" s="2" t="s">
        <v>2</v>
      </c>
      <c r="E11" s="2" t="s">
        <v>3</v>
      </c>
      <c r="F11" s="2" t="s">
        <v>4</v>
      </c>
      <c r="G11" s="3" t="s">
        <v>5</v>
      </c>
      <c r="H11" s="4" t="s">
        <v>6</v>
      </c>
    </row>
    <row r="12" spans="1:8" ht="14.25" customHeight="1" x14ac:dyDescent="0.2">
      <c r="A12" s="103"/>
      <c r="B12" s="192" t="s">
        <v>18</v>
      </c>
      <c r="C12" s="136">
        <v>409.63954681120686</v>
      </c>
      <c r="D12" s="183" t="s">
        <v>19</v>
      </c>
      <c r="E12" s="130">
        <v>0</v>
      </c>
      <c r="F12" s="130">
        <v>1145</v>
      </c>
      <c r="G12" s="130">
        <v>0.1</v>
      </c>
      <c r="H12" s="1" t="s">
        <v>20</v>
      </c>
    </row>
    <row r="13" spans="1:8" ht="14.25" customHeight="1" x14ac:dyDescent="0.2">
      <c r="A13" s="103"/>
      <c r="B13" s="192" t="s">
        <v>21</v>
      </c>
      <c r="C13" s="136">
        <v>86.842324116100428</v>
      </c>
      <c r="D13" s="183" t="s">
        <v>22</v>
      </c>
      <c r="E13" s="130">
        <v>0</v>
      </c>
      <c r="F13" s="130">
        <v>236</v>
      </c>
      <c r="G13" s="130">
        <v>0.1</v>
      </c>
      <c r="H13" s="8" t="s">
        <v>23</v>
      </c>
    </row>
    <row r="14" spans="1:8" ht="14.25" customHeight="1" x14ac:dyDescent="0.2">
      <c r="A14" s="103"/>
      <c r="B14" s="192" t="s">
        <v>24</v>
      </c>
      <c r="C14" s="136">
        <v>199.40027132349115</v>
      </c>
      <c r="D14" s="183" t="s">
        <v>25</v>
      </c>
      <c r="E14" s="130">
        <v>0</v>
      </c>
      <c r="F14" s="130">
        <v>694</v>
      </c>
      <c r="G14" s="130">
        <v>0.1</v>
      </c>
      <c r="H14" s="8"/>
    </row>
    <row r="15" spans="1:8" ht="14.25" customHeight="1" x14ac:dyDescent="0.2">
      <c r="A15" s="103"/>
      <c r="B15" s="192" t="s">
        <v>26</v>
      </c>
      <c r="C15" s="136">
        <v>206.72012911534654</v>
      </c>
      <c r="D15" s="183" t="s">
        <v>27</v>
      </c>
      <c r="E15" s="130">
        <v>0</v>
      </c>
      <c r="F15" s="130">
        <v>536</v>
      </c>
      <c r="G15" s="130">
        <v>0.1</v>
      </c>
      <c r="H15" s="8"/>
    </row>
    <row r="16" spans="1:8" ht="14.25" customHeight="1" x14ac:dyDescent="0.2">
      <c r="A16" s="103"/>
      <c r="B16" s="192" t="s">
        <v>28</v>
      </c>
      <c r="C16" s="136">
        <v>60.767560767577862</v>
      </c>
      <c r="D16" s="183" t="s">
        <v>29</v>
      </c>
      <c r="E16" s="130">
        <v>0</v>
      </c>
      <c r="F16" s="130">
        <v>225</v>
      </c>
      <c r="G16" s="130">
        <v>0.1</v>
      </c>
      <c r="H16" s="8"/>
    </row>
    <row r="17" spans="1:8" ht="14.25" customHeight="1" x14ac:dyDescent="0.2">
      <c r="A17" s="103"/>
      <c r="B17" s="193" t="s">
        <v>30</v>
      </c>
      <c r="C17" s="136">
        <v>207.83092179064991</v>
      </c>
      <c r="D17" s="191" t="s">
        <v>31</v>
      </c>
      <c r="E17" s="130">
        <v>0</v>
      </c>
      <c r="F17" s="130">
        <v>962</v>
      </c>
      <c r="G17" s="130">
        <v>0.1</v>
      </c>
      <c r="H17" s="9"/>
    </row>
    <row r="18" spans="1:8" ht="14.25" customHeight="1" x14ac:dyDescent="0.2">
      <c r="B18" s="10"/>
      <c r="C18" s="11"/>
    </row>
    <row r="19" spans="1:8" ht="14.25" customHeight="1" x14ac:dyDescent="0.2"/>
    <row r="20" spans="1:8" ht="14.25" customHeight="1" x14ac:dyDescent="0.2">
      <c r="B20" s="12"/>
      <c r="C20" s="13"/>
      <c r="D20" s="1"/>
    </row>
    <row r="21" spans="1:8" ht="14.25" customHeight="1" x14ac:dyDescent="0.2">
      <c r="B21" s="12"/>
      <c r="C21" s="13"/>
      <c r="D21" s="1"/>
    </row>
    <row r="22" spans="1:8" ht="14.25" customHeight="1" x14ac:dyDescent="0.2">
      <c r="C22" s="13"/>
      <c r="D22" s="1"/>
    </row>
    <row r="23" spans="1:8" ht="14.25" customHeight="1" thickBot="1" x14ac:dyDescent="0.25">
      <c r="B23" s="12" t="s">
        <v>486</v>
      </c>
      <c r="C23" s="13"/>
      <c r="D23" s="1"/>
    </row>
    <row r="24" spans="1:8" ht="14.25" customHeight="1" x14ac:dyDescent="0.2">
      <c r="B24" s="409" t="s">
        <v>32</v>
      </c>
      <c r="C24" s="410" t="s">
        <v>33</v>
      </c>
      <c r="D24" s="411"/>
      <c r="E24" s="412"/>
      <c r="F24" s="412"/>
      <c r="G24" s="412"/>
      <c r="H24" s="413"/>
    </row>
    <row r="25" spans="1:8" ht="14.25" customHeight="1" x14ac:dyDescent="0.2">
      <c r="B25" s="414" t="s">
        <v>34</v>
      </c>
      <c r="C25" s="415">
        <v>0</v>
      </c>
      <c r="D25" s="416" t="s">
        <v>35</v>
      </c>
      <c r="E25" s="417"/>
      <c r="F25" s="417"/>
      <c r="G25" s="417"/>
      <c r="H25" s="418"/>
    </row>
    <row r="26" spans="1:8" ht="14.25" customHeight="1" x14ac:dyDescent="0.2">
      <c r="B26" s="414" t="s">
        <v>36</v>
      </c>
      <c r="C26" s="419">
        <f>($C$7+$C$4*$C$3)*SUM($C$14:$C$15)</f>
        <v>44174948.006385349</v>
      </c>
      <c r="D26" s="420" t="s">
        <v>37</v>
      </c>
      <c r="E26" s="417"/>
      <c r="F26" s="417"/>
      <c r="G26" s="417"/>
      <c r="H26" s="418"/>
    </row>
    <row r="27" spans="1:8" ht="14.25" customHeight="1" x14ac:dyDescent="0.2">
      <c r="B27" s="414" t="s">
        <v>38</v>
      </c>
      <c r="C27" s="419">
        <f>($C$7+$C$4*$C$3)*SUM($C$16:$C$17)</f>
        <v>29216271.797187515</v>
      </c>
      <c r="D27" s="416" t="s">
        <v>39</v>
      </c>
      <c r="E27" s="417"/>
      <c r="F27" s="417"/>
      <c r="G27" s="417"/>
      <c r="H27" s="418"/>
    </row>
    <row r="28" spans="1:8" ht="14.25" customHeight="1" x14ac:dyDescent="0.2">
      <c r="B28" s="414" t="s">
        <v>40</v>
      </c>
      <c r="C28" s="419">
        <v>0</v>
      </c>
      <c r="D28" s="420" t="s">
        <v>41</v>
      </c>
      <c r="E28" s="417"/>
      <c r="F28" s="417"/>
      <c r="G28" s="417"/>
      <c r="H28" s="418"/>
    </row>
    <row r="29" spans="1:8" ht="14.25" customHeight="1" x14ac:dyDescent="0.2">
      <c r="B29" s="414" t="s">
        <v>42</v>
      </c>
      <c r="C29" s="419">
        <v>0</v>
      </c>
      <c r="D29" s="416" t="s">
        <v>43</v>
      </c>
      <c r="E29" s="417"/>
      <c r="F29" s="417"/>
      <c r="G29" s="417"/>
      <c r="H29" s="418"/>
    </row>
    <row r="30" spans="1:8" ht="15.75" customHeight="1" x14ac:dyDescent="0.2">
      <c r="B30" s="414" t="s">
        <v>44</v>
      </c>
      <c r="C30" s="419">
        <v>0</v>
      </c>
      <c r="D30" s="416" t="s">
        <v>43</v>
      </c>
      <c r="E30" s="417"/>
      <c r="F30" s="417"/>
      <c r="G30" s="417"/>
      <c r="H30" s="418"/>
    </row>
    <row r="31" spans="1:8" ht="15.75" customHeight="1" x14ac:dyDescent="0.2">
      <c r="B31" s="414" t="s">
        <v>45</v>
      </c>
      <c r="C31" s="419">
        <v>0</v>
      </c>
      <c r="D31" s="416" t="s">
        <v>43</v>
      </c>
      <c r="E31" s="417"/>
      <c r="F31" s="417"/>
      <c r="G31" s="417"/>
      <c r="H31" s="418"/>
    </row>
    <row r="32" spans="1:8" ht="15.75" customHeight="1" x14ac:dyDescent="0.2">
      <c r="B32" s="414" t="s">
        <v>46</v>
      </c>
      <c r="C32" s="419">
        <v>0</v>
      </c>
      <c r="D32" s="416" t="s">
        <v>43</v>
      </c>
      <c r="E32" s="417"/>
      <c r="F32" s="417"/>
      <c r="G32" s="417"/>
      <c r="H32" s="418"/>
    </row>
    <row r="33" spans="2:8" ht="15.75" customHeight="1" x14ac:dyDescent="0.2">
      <c r="B33" s="414" t="s">
        <v>47</v>
      </c>
      <c r="C33" s="419">
        <v>0</v>
      </c>
      <c r="D33" s="420" t="s">
        <v>48</v>
      </c>
      <c r="E33" s="417"/>
      <c r="F33" s="417"/>
      <c r="G33" s="417"/>
      <c r="H33" s="418"/>
    </row>
    <row r="34" spans="2:8" ht="14.25" customHeight="1" x14ac:dyDescent="0.2">
      <c r="B34" s="414" t="s">
        <v>49</v>
      </c>
      <c r="C34" s="419">
        <v>0</v>
      </c>
      <c r="D34" s="420" t="s">
        <v>50</v>
      </c>
      <c r="E34" s="417"/>
      <c r="F34" s="417"/>
      <c r="G34" s="417"/>
      <c r="H34" s="418"/>
    </row>
    <row r="35" spans="2:8" ht="14.25" customHeight="1" x14ac:dyDescent="0.2">
      <c r="B35" s="414" t="s">
        <v>51</v>
      </c>
      <c r="C35" s="419">
        <v>0</v>
      </c>
      <c r="D35" s="420" t="s">
        <v>50</v>
      </c>
      <c r="E35" s="417"/>
      <c r="F35" s="417"/>
      <c r="G35" s="417"/>
      <c r="H35" s="418"/>
    </row>
    <row r="36" spans="2:8" ht="14.25" customHeight="1" x14ac:dyDescent="0.2">
      <c r="B36" s="414" t="s">
        <v>52</v>
      </c>
      <c r="C36" s="419">
        <f>(C7+C4*C3)*$C$13</f>
        <v>9446103.0483499356</v>
      </c>
      <c r="D36" s="420" t="s">
        <v>53</v>
      </c>
      <c r="E36" s="417"/>
      <c r="F36" s="417"/>
      <c r="G36" s="417"/>
      <c r="H36" s="418"/>
    </row>
    <row r="37" spans="2:8" ht="14.25" customHeight="1" x14ac:dyDescent="0.2">
      <c r="B37" s="414" t="s">
        <v>54</v>
      </c>
      <c r="C37" s="419">
        <f>C5*C3*$C$6</f>
        <v>4691559.2048400948</v>
      </c>
      <c r="D37" s="420" t="s">
        <v>55</v>
      </c>
      <c r="E37" s="417"/>
      <c r="F37" s="417"/>
      <c r="G37" s="417"/>
      <c r="H37" s="418"/>
    </row>
    <row r="38" spans="2:8" ht="14.25" customHeight="1" x14ac:dyDescent="0.2">
      <c r="B38" s="414" t="s">
        <v>56</v>
      </c>
      <c r="C38" s="419">
        <v>0</v>
      </c>
      <c r="D38" s="420" t="s">
        <v>57</v>
      </c>
      <c r="E38" s="417"/>
      <c r="F38" s="417"/>
      <c r="G38" s="417"/>
      <c r="H38" s="418"/>
    </row>
    <row r="39" spans="2:8" ht="14.25" customHeight="1" x14ac:dyDescent="0.2">
      <c r="B39" s="414" t="s">
        <v>58</v>
      </c>
      <c r="C39" s="419">
        <f>NatParkPA!C5</f>
        <v>26565125</v>
      </c>
      <c r="D39" s="420" t="s">
        <v>495</v>
      </c>
      <c r="E39" s="417"/>
      <c r="F39" s="417"/>
      <c r="G39" s="417"/>
      <c r="H39" s="418"/>
    </row>
    <row r="40" spans="2:8" ht="14.25" customHeight="1" x14ac:dyDescent="0.2">
      <c r="B40" s="414" t="s">
        <v>59</v>
      </c>
      <c r="C40" s="419">
        <v>0</v>
      </c>
      <c r="D40" s="420" t="s">
        <v>60</v>
      </c>
      <c r="E40" s="417"/>
      <c r="F40" s="417"/>
      <c r="G40" s="417"/>
      <c r="H40" s="418"/>
    </row>
    <row r="41" spans="2:8" ht="14.25" customHeight="1" x14ac:dyDescent="0.2">
      <c r="B41" s="414" t="s">
        <v>61</v>
      </c>
      <c r="C41" s="419"/>
      <c r="D41" s="420" t="s">
        <v>62</v>
      </c>
      <c r="E41" s="417"/>
      <c r="F41" s="417"/>
      <c r="G41" s="417"/>
      <c r="H41" s="418"/>
    </row>
    <row r="42" spans="2:8" ht="14.25" customHeight="1" x14ac:dyDescent="0.2">
      <c r="B42" s="421" t="s">
        <v>63</v>
      </c>
      <c r="C42" s="422"/>
      <c r="D42" s="420" t="s">
        <v>64</v>
      </c>
      <c r="E42" s="417"/>
      <c r="F42" s="417"/>
      <c r="G42" s="417"/>
      <c r="H42" s="418"/>
    </row>
    <row r="43" spans="2:8" ht="14.25" customHeight="1" x14ac:dyDescent="0.2">
      <c r="B43" s="414" t="s">
        <v>65</v>
      </c>
      <c r="C43" s="422">
        <f>SUM(C25:C42)</f>
        <v>114094007.05676289</v>
      </c>
      <c r="D43" s="420" t="s">
        <v>66</v>
      </c>
      <c r="E43" s="417"/>
      <c r="F43" s="417"/>
      <c r="G43" s="417"/>
      <c r="H43" s="418"/>
    </row>
    <row r="44" spans="2:8" ht="14.25" customHeight="1" x14ac:dyDescent="0.2">
      <c r="B44" s="414" t="s">
        <v>67</v>
      </c>
      <c r="C44" s="419">
        <f>$C$3*($C$12+$C$4*SUM($C$13:$C$17)+$C$5*$C$6)+$C$7*($C$12+SUM($C$13:$C$17))</f>
        <v>114094006.66746968</v>
      </c>
      <c r="D44" s="420" t="s">
        <v>68</v>
      </c>
      <c r="E44" s="417"/>
      <c r="F44" s="417"/>
      <c r="G44" s="417"/>
      <c r="H44" s="418"/>
    </row>
    <row r="45" spans="2:8" ht="14.25" customHeight="1" x14ac:dyDescent="0.2">
      <c r="B45" s="414" t="s">
        <v>69</v>
      </c>
      <c r="C45" s="419">
        <f>C44-C43</f>
        <v>-0.38929320871829987</v>
      </c>
      <c r="D45" s="420" t="s">
        <v>70</v>
      </c>
      <c r="E45" s="417"/>
      <c r="F45" s="417"/>
      <c r="G45" s="417"/>
      <c r="H45" s="418"/>
    </row>
    <row r="46" spans="2:8" ht="14.25" customHeight="1" thickBot="1" x14ac:dyDescent="0.25">
      <c r="B46" s="423" t="s">
        <v>71</v>
      </c>
      <c r="C46" s="424">
        <f>C45/C44</f>
        <v>-3.4120390727701087E-9</v>
      </c>
      <c r="D46" s="425" t="s">
        <v>72</v>
      </c>
      <c r="E46" s="426"/>
      <c r="F46" s="426"/>
      <c r="G46" s="426"/>
      <c r="H46" s="427"/>
    </row>
    <row r="47" spans="2:8" ht="14.25" customHeight="1" x14ac:dyDescent="0.2"/>
    <row r="48" spans="2: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16"/>
  <sheetViews>
    <sheetView zoomScale="112" workbookViewId="0">
      <selection activeCell="C17" sqref="C17"/>
    </sheetView>
  </sheetViews>
  <sheetFormatPr baseColWidth="10" defaultColWidth="14.5" defaultRowHeight="15" customHeight="1" x14ac:dyDescent="0.2"/>
  <cols>
    <col min="1" max="1" width="13.6640625" customWidth="1"/>
    <col min="2" max="2" width="81" customWidth="1"/>
    <col min="3" max="3" width="21.83203125" customWidth="1"/>
    <col min="4" max="4" width="20.83203125" customWidth="1"/>
    <col min="5" max="6" width="8.83203125" customWidth="1"/>
    <col min="7" max="7" width="14.83203125" customWidth="1"/>
    <col min="8" max="8" width="109" customWidth="1"/>
  </cols>
  <sheetData>
    <row r="1" spans="1:8" ht="33.75" customHeight="1" x14ac:dyDescent="0.2">
      <c r="A1" s="118"/>
      <c r="B1" s="103" t="s">
        <v>73</v>
      </c>
      <c r="C1" s="129" t="s">
        <v>536</v>
      </c>
      <c r="D1" s="43"/>
      <c r="H1" s="8"/>
    </row>
    <row r="2" spans="1:8" ht="54" customHeight="1" x14ac:dyDescent="0.2">
      <c r="A2" s="227"/>
      <c r="B2" s="263" t="s">
        <v>479</v>
      </c>
      <c r="C2" s="264"/>
      <c r="D2" s="265"/>
      <c r="F2" s="117"/>
      <c r="G2" s="117"/>
      <c r="H2" s="126"/>
    </row>
    <row r="3" spans="1:8" ht="14.25" customHeight="1" x14ac:dyDescent="0.2">
      <c r="A3" s="260"/>
      <c r="B3" s="266" t="s">
        <v>0</v>
      </c>
      <c r="C3" s="267" t="s">
        <v>483</v>
      </c>
      <c r="D3" s="268" t="s">
        <v>528</v>
      </c>
      <c r="E3" s="43" t="s">
        <v>480</v>
      </c>
      <c r="F3" s="127"/>
      <c r="G3" s="127"/>
      <c r="H3" s="127"/>
    </row>
    <row r="4" spans="1:8" ht="33.75" customHeight="1" x14ac:dyDescent="0.2">
      <c r="A4" s="458" t="s">
        <v>529</v>
      </c>
      <c r="B4" s="119" t="s">
        <v>75</v>
      </c>
      <c r="C4" s="121">
        <v>0.182</v>
      </c>
      <c r="D4" s="125">
        <f t="shared" ref="D4:D14" si="0">C4/$C$19*(1-$C$17)</f>
        <v>0.12676616915422884</v>
      </c>
      <c r="E4" s="38" t="s">
        <v>76</v>
      </c>
      <c r="F4" s="103"/>
      <c r="G4" s="103"/>
      <c r="H4" s="117"/>
    </row>
    <row r="5" spans="1:8" ht="33.75" customHeight="1" x14ac:dyDescent="0.2">
      <c r="A5" s="459"/>
      <c r="B5" s="119" t="s">
        <v>77</v>
      </c>
      <c r="C5" s="121">
        <v>0.12</v>
      </c>
      <c r="D5" s="125">
        <f t="shared" si="0"/>
        <v>8.3582089552238795E-2</v>
      </c>
      <c r="F5" s="103"/>
      <c r="G5" s="103"/>
      <c r="H5" s="128"/>
    </row>
    <row r="6" spans="1:8" ht="33.75" customHeight="1" x14ac:dyDescent="0.2">
      <c r="A6" s="459"/>
      <c r="B6" s="119" t="s">
        <v>78</v>
      </c>
      <c r="C6" s="121">
        <v>0.02</v>
      </c>
      <c r="D6" s="125">
        <f t="shared" si="0"/>
        <v>1.3930348258706466E-2</v>
      </c>
      <c r="F6" s="103"/>
      <c r="G6" s="103"/>
      <c r="H6" s="128"/>
    </row>
    <row r="7" spans="1:8" ht="33.75" customHeight="1" x14ac:dyDescent="0.2">
      <c r="A7" s="459"/>
      <c r="B7" s="119" t="s">
        <v>79</v>
      </c>
      <c r="C7" s="121">
        <v>0.01</v>
      </c>
      <c r="D7" s="125">
        <f t="shared" si="0"/>
        <v>6.9651741293532332E-3</v>
      </c>
      <c r="F7" s="103"/>
      <c r="G7" s="103"/>
      <c r="H7" s="128"/>
    </row>
    <row r="8" spans="1:8" ht="33.75" customHeight="1" x14ac:dyDescent="0.2">
      <c r="A8" s="459"/>
      <c r="B8" s="119" t="s">
        <v>80</v>
      </c>
      <c r="C8" s="121">
        <v>0.14244999999999999</v>
      </c>
      <c r="D8" s="163">
        <f t="shared" si="0"/>
        <v>9.9218905472636787E-2</v>
      </c>
      <c r="F8" s="103"/>
      <c r="G8" s="103"/>
      <c r="H8" s="128"/>
    </row>
    <row r="9" spans="1:8" ht="33.75" customHeight="1" x14ac:dyDescent="0.2">
      <c r="A9" s="459"/>
      <c r="B9" s="119" t="s">
        <v>517</v>
      </c>
      <c r="C9" s="121">
        <v>0</v>
      </c>
      <c r="D9" s="163">
        <f t="shared" si="0"/>
        <v>0</v>
      </c>
      <c r="F9" s="103"/>
      <c r="G9" s="103"/>
      <c r="H9" s="128"/>
    </row>
    <row r="10" spans="1:8" ht="33.75" customHeight="1" x14ac:dyDescent="0.2">
      <c r="A10" s="459"/>
      <c r="B10" s="120" t="s">
        <v>81</v>
      </c>
      <c r="C10" s="122">
        <v>1.1550000000000001E-2</v>
      </c>
      <c r="D10" s="163">
        <f t="shared" si="0"/>
        <v>8.044776119402984E-3</v>
      </c>
      <c r="F10" s="103"/>
      <c r="G10" s="103"/>
      <c r="H10" s="128"/>
    </row>
    <row r="11" spans="1:8" ht="33.75" customHeight="1" x14ac:dyDescent="0.2">
      <c r="A11" s="459"/>
      <c r="B11" s="119" t="s">
        <v>82</v>
      </c>
      <c r="C11" s="121">
        <v>0.13500000000000001</v>
      </c>
      <c r="D11" s="163">
        <f t="shared" si="0"/>
        <v>9.4029850746268656E-2</v>
      </c>
      <c r="E11" s="38" t="s">
        <v>83</v>
      </c>
      <c r="F11" s="103"/>
      <c r="G11" s="103"/>
      <c r="H11" s="117"/>
    </row>
    <row r="12" spans="1:8" ht="33.75" customHeight="1" x14ac:dyDescent="0.2">
      <c r="A12" s="459"/>
      <c r="B12" s="119" t="s">
        <v>84</v>
      </c>
      <c r="C12" s="121">
        <v>0.17699999999999999</v>
      </c>
      <c r="D12" s="163">
        <f t="shared" si="0"/>
        <v>0.1232835820895522</v>
      </c>
      <c r="F12" s="103"/>
      <c r="G12" s="103"/>
      <c r="H12" s="128"/>
    </row>
    <row r="13" spans="1:8" ht="33.75" customHeight="1" x14ac:dyDescent="0.2">
      <c r="A13" s="459"/>
      <c r="B13" s="119" t="s">
        <v>85</v>
      </c>
      <c r="C13" s="121">
        <v>0.157</v>
      </c>
      <c r="D13" s="125">
        <f t="shared" si="0"/>
        <v>0.10935323383084576</v>
      </c>
      <c r="F13" s="103"/>
      <c r="G13" s="103"/>
      <c r="H13" s="128"/>
    </row>
    <row r="14" spans="1:8" ht="18" customHeight="1" x14ac:dyDescent="0.2">
      <c r="A14" s="460"/>
      <c r="B14" s="119" t="s">
        <v>86</v>
      </c>
      <c r="C14" s="121">
        <v>0.05</v>
      </c>
      <c r="D14" s="125">
        <f t="shared" si="0"/>
        <v>3.4825870646766163E-2</v>
      </c>
      <c r="F14" s="103"/>
      <c r="G14" s="103"/>
      <c r="H14" s="128"/>
    </row>
    <row r="15" spans="1:8" ht="18" customHeight="1" x14ac:dyDescent="0.2">
      <c r="A15" s="232"/>
      <c r="B15" s="293" t="s">
        <v>87</v>
      </c>
      <c r="C15" s="123">
        <v>1</v>
      </c>
      <c r="D15" s="230">
        <f>C15</f>
        <v>1</v>
      </c>
      <c r="F15" s="103"/>
      <c r="G15" s="103"/>
      <c r="H15" s="128"/>
    </row>
    <row r="16" spans="1:8" ht="18" customHeight="1" x14ac:dyDescent="0.2">
      <c r="A16" s="233"/>
      <c r="B16" s="293" t="s">
        <v>88</v>
      </c>
      <c r="C16" s="123">
        <v>1</v>
      </c>
      <c r="D16" s="230">
        <f>C16</f>
        <v>1</v>
      </c>
      <c r="F16" s="103"/>
      <c r="G16" s="103"/>
      <c r="H16" s="128"/>
    </row>
    <row r="17" spans="1:8" ht="18" customHeight="1" x14ac:dyDescent="0.2">
      <c r="A17" s="234"/>
      <c r="B17" s="294" t="s">
        <v>401</v>
      </c>
      <c r="C17" s="124">
        <v>0.3</v>
      </c>
      <c r="D17" s="231">
        <f>C17</f>
        <v>0.3</v>
      </c>
      <c r="F17" s="117"/>
      <c r="G17" s="117"/>
      <c r="H17" s="126"/>
    </row>
    <row r="18" spans="1:8" ht="18" customHeight="1" x14ac:dyDescent="0.2">
      <c r="A18" s="20"/>
      <c r="B18" s="12"/>
      <c r="C18" s="13"/>
      <c r="D18" s="8"/>
    </row>
    <row r="19" spans="1:8" ht="18" customHeight="1" x14ac:dyDescent="0.2">
      <c r="A19" s="20"/>
      <c r="B19" s="12" t="s">
        <v>478</v>
      </c>
      <c r="C19" s="164">
        <f>SUM(C4:C14)</f>
        <v>1.0050000000000001</v>
      </c>
      <c r="D19" s="114">
        <f>SUM(D4:D14)</f>
        <v>0.69999999999999984</v>
      </c>
    </row>
    <row r="20" spans="1:8" ht="18" customHeight="1" x14ac:dyDescent="0.2">
      <c r="A20" s="20"/>
      <c r="B20" s="12" t="s">
        <v>484</v>
      </c>
      <c r="C20" s="114">
        <f>C19+C17</f>
        <v>1.3050000000000002</v>
      </c>
      <c r="D20" s="114">
        <f>D19+D17</f>
        <v>0.99999999999999978</v>
      </c>
    </row>
    <row r="21" spans="1:8" ht="18" customHeight="1" x14ac:dyDescent="0.2">
      <c r="A21" s="20"/>
      <c r="B21" s="12"/>
      <c r="C21" s="13"/>
      <c r="D21" s="8"/>
    </row>
    <row r="22" spans="1:8" ht="18" customHeight="1" x14ac:dyDescent="0.2">
      <c r="A22" s="20"/>
      <c r="B22" s="12"/>
      <c r="C22" s="13"/>
      <c r="D22" s="8"/>
    </row>
    <row r="23" spans="1:8" ht="18" customHeight="1" x14ac:dyDescent="0.2">
      <c r="A23" s="20"/>
      <c r="B23" s="158" t="s">
        <v>539</v>
      </c>
      <c r="C23" s="13"/>
      <c r="D23" s="8"/>
    </row>
    <row r="24" spans="1:8" ht="33.75" customHeight="1" x14ac:dyDescent="0.2">
      <c r="A24" s="20"/>
      <c r="B24" s="396" t="s">
        <v>32</v>
      </c>
      <c r="C24" s="397" t="s">
        <v>34</v>
      </c>
      <c r="D24" s="352"/>
    </row>
    <row r="25" spans="1:8" ht="16.5" customHeight="1" x14ac:dyDescent="0.2">
      <c r="A25" s="20"/>
      <c r="B25" s="398" t="s">
        <v>34</v>
      </c>
      <c r="C25" s="399">
        <f>C43*$D$8</f>
        <v>2939105.7379080518</v>
      </c>
      <c r="D25" s="365" t="s">
        <v>89</v>
      </c>
    </row>
    <row r="26" spans="1:8" ht="14.25" customHeight="1" x14ac:dyDescent="0.2">
      <c r="B26" s="366" t="s">
        <v>36</v>
      </c>
      <c r="C26" s="400">
        <v>0</v>
      </c>
      <c r="D26" s="368" t="s">
        <v>90</v>
      </c>
    </row>
    <row r="27" spans="1:8" ht="16.5" customHeight="1" x14ac:dyDescent="0.2">
      <c r="A27" s="20"/>
      <c r="B27" s="366" t="s">
        <v>38</v>
      </c>
      <c r="C27" s="401">
        <f>SUM($D$11:$D$12)*C43</f>
        <v>6437353.3887491217</v>
      </c>
      <c r="D27" s="365" t="s">
        <v>91</v>
      </c>
    </row>
    <row r="28" spans="1:8" ht="16.5" customHeight="1" x14ac:dyDescent="0.2">
      <c r="A28" s="20"/>
      <c r="B28" s="366" t="s">
        <v>40</v>
      </c>
      <c r="C28" s="401">
        <f>$D$10*$C$43</f>
        <v>238305.87064119344</v>
      </c>
      <c r="D28" s="365" t="s">
        <v>92</v>
      </c>
    </row>
    <row r="29" spans="1:8" ht="16.5" customHeight="1" x14ac:dyDescent="0.2">
      <c r="A29" s="20"/>
      <c r="B29" s="366" t="s">
        <v>42</v>
      </c>
      <c r="C29" s="402">
        <f>$D4*$C$43*C16</f>
        <v>3755122.8101036544</v>
      </c>
      <c r="D29" s="370" t="s">
        <v>93</v>
      </c>
    </row>
    <row r="30" spans="1:8" ht="16.5" customHeight="1" x14ac:dyDescent="0.2">
      <c r="A30" s="20"/>
      <c r="B30" s="366" t="s">
        <v>44</v>
      </c>
      <c r="C30" s="402">
        <f>$D5*$C$43*C16</f>
        <v>2475905.1495188931</v>
      </c>
      <c r="D30" s="370" t="s">
        <v>94</v>
      </c>
    </row>
    <row r="31" spans="1:8" ht="16.5" customHeight="1" x14ac:dyDescent="0.2">
      <c r="A31" s="20"/>
      <c r="B31" s="366" t="s">
        <v>45</v>
      </c>
      <c r="C31" s="402">
        <f>$D6*$C$43*C16</f>
        <v>412650.85825314885</v>
      </c>
      <c r="D31" s="370" t="s">
        <v>95</v>
      </c>
    </row>
    <row r="32" spans="1:8" ht="16.5" customHeight="1" x14ac:dyDescent="0.2">
      <c r="A32" s="20"/>
      <c r="B32" s="366" t="s">
        <v>46</v>
      </c>
      <c r="C32" s="402">
        <f>$D7*$C$43*C16</f>
        <v>206325.42912657443</v>
      </c>
      <c r="D32" s="370" t="s">
        <v>96</v>
      </c>
    </row>
    <row r="33" spans="1:8" ht="16.5" customHeight="1" x14ac:dyDescent="0.2">
      <c r="A33" s="20"/>
      <c r="B33" s="366" t="s">
        <v>47</v>
      </c>
      <c r="C33" s="402">
        <f>D17*C$43*C15</f>
        <v>8886730.9830945991</v>
      </c>
      <c r="D33" s="370" t="s">
        <v>97</v>
      </c>
    </row>
    <row r="34" spans="1:8" ht="16.5" customHeight="1" x14ac:dyDescent="0.2">
      <c r="A34" s="20"/>
      <c r="B34" s="366" t="s">
        <v>49</v>
      </c>
      <c r="C34" s="402">
        <v>0</v>
      </c>
      <c r="D34" s="370" t="s">
        <v>98</v>
      </c>
      <c r="G34" s="111">
        <f>Restaurants!C25</f>
        <v>1977845.3242602397</v>
      </c>
    </row>
    <row r="35" spans="1:8" ht="16.5" customHeight="1" x14ac:dyDescent="0.2">
      <c r="A35" s="20"/>
      <c r="B35" s="366" t="s">
        <v>51</v>
      </c>
      <c r="C35" s="402">
        <v>0</v>
      </c>
      <c r="D35" s="370" t="s">
        <v>98</v>
      </c>
      <c r="G35" s="112">
        <f>+Lodges!C26</f>
        <v>291345.82662056992</v>
      </c>
    </row>
    <row r="36" spans="1:8" ht="16.5" customHeight="1" x14ac:dyDescent="0.2">
      <c r="A36" s="20"/>
      <c r="B36" s="366" t="s">
        <v>52</v>
      </c>
      <c r="C36" s="402">
        <v>0</v>
      </c>
      <c r="D36" s="370" t="s">
        <v>99</v>
      </c>
      <c r="G36" s="112">
        <f>+SUM(Households!C28:D28)</f>
        <v>7869060.7944228984</v>
      </c>
    </row>
    <row r="37" spans="1:8" ht="16.5" customHeight="1" x14ac:dyDescent="0.2">
      <c r="A37" s="20"/>
      <c r="B37" s="366" t="s">
        <v>54</v>
      </c>
      <c r="C37" s="402">
        <v>0</v>
      </c>
      <c r="D37" s="370" t="s">
        <v>100</v>
      </c>
      <c r="G37" s="112">
        <f>+NatParkPA!C26</f>
        <v>103757.84284800001</v>
      </c>
    </row>
    <row r="38" spans="1:8" ht="16.5" customHeight="1" x14ac:dyDescent="0.2">
      <c r="A38" s="20"/>
      <c r="B38" s="366" t="s">
        <v>56</v>
      </c>
      <c r="C38" s="402">
        <v>0</v>
      </c>
      <c r="D38" s="370" t="s">
        <v>101</v>
      </c>
      <c r="G38" s="112">
        <f>+ Tourism!C25</f>
        <v>9188159.1074739527</v>
      </c>
    </row>
    <row r="39" spans="1:8" ht="16.5" customHeight="1" x14ac:dyDescent="0.2">
      <c r="A39" s="20"/>
      <c r="B39" s="366" t="s">
        <v>58</v>
      </c>
      <c r="C39" s="402">
        <v>0</v>
      </c>
      <c r="D39" s="370" t="s">
        <v>102</v>
      </c>
    </row>
    <row r="40" spans="1:8" ht="16.5" customHeight="1" x14ac:dyDescent="0.2">
      <c r="A40" s="20"/>
      <c r="B40" s="366" t="s">
        <v>61</v>
      </c>
      <c r="C40" s="401">
        <f>$C$43*$D$14</f>
        <v>1031627.145632872</v>
      </c>
      <c r="D40" s="370" t="s">
        <v>103</v>
      </c>
    </row>
    <row r="41" spans="1:8" ht="16.5" customHeight="1" x14ac:dyDescent="0.2">
      <c r="A41" s="20"/>
      <c r="B41" s="403" t="s">
        <v>63</v>
      </c>
      <c r="C41" s="401">
        <f>$C$43*$D$13</f>
        <v>3239309.2372872182</v>
      </c>
      <c r="D41" s="370" t="s">
        <v>104</v>
      </c>
      <c r="G41" s="110">
        <f>(Restaurants!C25+Lodges!C26+SUM(Households!C28:D28)+NatParkPA!C26+ Tourism!C25 + Tourists!C25 + ComRevSh!C25 )/(1-0)</f>
        <v>20007671.613016963</v>
      </c>
    </row>
    <row r="42" spans="1:8" ht="16.5" customHeight="1" x14ac:dyDescent="0.2">
      <c r="A42" s="20"/>
      <c r="B42" s="366" t="s">
        <v>65</v>
      </c>
      <c r="C42" s="404">
        <f>SUM(C25:C41)</f>
        <v>29622436.610315327</v>
      </c>
      <c r="D42" s="370" t="s">
        <v>105</v>
      </c>
    </row>
    <row r="43" spans="1:8" ht="16.5" customHeight="1" x14ac:dyDescent="0.2">
      <c r="A43" s="20"/>
      <c r="B43" s="366" t="s">
        <v>67</v>
      </c>
      <c r="C43" s="405">
        <f>(Restaurants!C25+Lodges!C26+SUM(Households!C28:D28)+NatParkPA!C26+Tourism!C25+Tourists!C25+ComRevSh!C25)/(1-SUM(D8:D12))</f>
        <v>29622436.61031533</v>
      </c>
      <c r="D43" s="370" t="s">
        <v>106</v>
      </c>
      <c r="F43" s="129" t="s">
        <v>481</v>
      </c>
      <c r="G43" s="129"/>
      <c r="H43" s="129"/>
    </row>
    <row r="44" spans="1:8" ht="16.5" customHeight="1" x14ac:dyDescent="0.2">
      <c r="A44" s="20"/>
      <c r="B44" s="366" t="s">
        <v>69</v>
      </c>
      <c r="C44" s="402">
        <f>C43-C42</f>
        <v>0</v>
      </c>
      <c r="D44" s="370" t="s">
        <v>107</v>
      </c>
      <c r="F44" s="129"/>
      <c r="G44" s="162">
        <f>(1-SUM(D8:D12))</f>
        <v>0.67542288557213936</v>
      </c>
    </row>
    <row r="45" spans="1:8" ht="16.5" customHeight="1" x14ac:dyDescent="0.2">
      <c r="A45" s="20"/>
      <c r="B45" s="366" t="s">
        <v>71</v>
      </c>
      <c r="C45" s="406">
        <f>C44/C43</f>
        <v>0</v>
      </c>
      <c r="D45" s="370" t="s">
        <v>108</v>
      </c>
      <c r="G45" s="110">
        <f>(Restaurants!C25+Lodges!C26+SUM(Households!C28:D28)+NatParkPA!C26+ Tourism!C25 + Tourists!C25 + ComRevSh!C25 )/0.6605</f>
        <v>30291705.697224773</v>
      </c>
    </row>
    <row r="46" spans="1:8" ht="33.75" customHeight="1" x14ac:dyDescent="0.2">
      <c r="A46" s="20"/>
      <c r="B46" s="407" t="s">
        <v>109</v>
      </c>
      <c r="C46" s="408">
        <f>C33/C43</f>
        <v>0.3</v>
      </c>
      <c r="D46" s="381"/>
      <c r="H46" s="8"/>
    </row>
    <row r="47" spans="1:8" ht="33.75" customHeight="1" x14ac:dyDescent="0.2">
      <c r="A47" s="20"/>
      <c r="H47" s="8"/>
    </row>
    <row r="48" spans="1:8" ht="33.75" customHeight="1" x14ac:dyDescent="0.2">
      <c r="A48" s="20"/>
      <c r="C48" s="23"/>
      <c r="D48" s="126"/>
      <c r="H48" s="8"/>
    </row>
    <row r="49" spans="1:8" ht="33.75" customHeight="1" x14ac:dyDescent="0.2">
      <c r="A49" s="20"/>
      <c r="H49" s="8"/>
    </row>
    <row r="50" spans="1:8" ht="33.75" customHeight="1" x14ac:dyDescent="0.2">
      <c r="A50" s="20"/>
      <c r="B50" s="24" t="s">
        <v>482</v>
      </c>
      <c r="H50" s="8"/>
    </row>
    <row r="51" spans="1:8" ht="20" customHeight="1" x14ac:dyDescent="0.2">
      <c r="A51" s="20"/>
      <c r="B51" s="25" t="s">
        <v>0</v>
      </c>
      <c r="C51" s="26" t="s">
        <v>1</v>
      </c>
      <c r="D51" s="27" t="s">
        <v>2</v>
      </c>
      <c r="E51" s="27" t="s">
        <v>3</v>
      </c>
      <c r="F51" s="27" t="s">
        <v>4</v>
      </c>
      <c r="G51" s="28" t="s">
        <v>5</v>
      </c>
      <c r="H51" s="8"/>
    </row>
    <row r="52" spans="1:8" ht="20" customHeight="1" x14ac:dyDescent="0.2">
      <c r="A52" s="20"/>
      <c r="B52" s="177" t="s">
        <v>75</v>
      </c>
      <c r="C52" s="178">
        <f>C4*100</f>
        <v>18.2</v>
      </c>
      <c r="D52" s="179" t="s">
        <v>411</v>
      </c>
      <c r="E52" s="180">
        <v>0</v>
      </c>
      <c r="F52" s="180">
        <v>100</v>
      </c>
      <c r="G52" s="181">
        <v>0.01</v>
      </c>
      <c r="H52" s="8"/>
    </row>
    <row r="53" spans="1:8" ht="28" customHeight="1" x14ac:dyDescent="0.2">
      <c r="A53" s="20"/>
      <c r="B53" s="177" t="s">
        <v>77</v>
      </c>
      <c r="C53" s="178">
        <f t="shared" ref="C53:C62" si="1">C5*100</f>
        <v>12</v>
      </c>
      <c r="D53" s="182" t="s">
        <v>412</v>
      </c>
      <c r="E53" s="183">
        <v>0</v>
      </c>
      <c r="F53" s="183">
        <v>100</v>
      </c>
      <c r="G53" s="184">
        <v>0.01</v>
      </c>
      <c r="H53" s="8"/>
    </row>
    <row r="54" spans="1:8" ht="20" customHeight="1" x14ac:dyDescent="0.2">
      <c r="A54" s="20"/>
      <c r="B54" s="177" t="s">
        <v>78</v>
      </c>
      <c r="C54" s="178">
        <f t="shared" si="1"/>
        <v>2</v>
      </c>
      <c r="D54" s="182" t="s">
        <v>413</v>
      </c>
      <c r="E54" s="183">
        <v>0</v>
      </c>
      <c r="F54" s="183">
        <v>100</v>
      </c>
      <c r="G54" s="184">
        <v>0.01</v>
      </c>
      <c r="H54" s="8"/>
    </row>
    <row r="55" spans="1:8" ht="20" customHeight="1" x14ac:dyDescent="0.2">
      <c r="A55" s="20"/>
      <c r="B55" s="177" t="s">
        <v>79</v>
      </c>
      <c r="C55" s="178">
        <f t="shared" si="1"/>
        <v>1</v>
      </c>
      <c r="D55" s="182" t="s">
        <v>414</v>
      </c>
      <c r="E55" s="183">
        <v>0</v>
      </c>
      <c r="F55" s="183">
        <v>100</v>
      </c>
      <c r="G55" s="184">
        <v>0.01</v>
      </c>
      <c r="H55" s="8"/>
    </row>
    <row r="56" spans="1:8" ht="20" customHeight="1" x14ac:dyDescent="0.2">
      <c r="A56" s="20"/>
      <c r="B56" s="177" t="s">
        <v>113</v>
      </c>
      <c r="C56" s="178">
        <f t="shared" si="1"/>
        <v>14.244999999999999</v>
      </c>
      <c r="D56" s="182" t="s">
        <v>440</v>
      </c>
      <c r="E56" s="183">
        <v>0</v>
      </c>
      <c r="F56" s="183">
        <v>100</v>
      </c>
      <c r="G56" s="184">
        <v>0.01</v>
      </c>
      <c r="H56" s="8"/>
    </row>
    <row r="57" spans="1:8" ht="20" customHeight="1" x14ac:dyDescent="0.2">
      <c r="A57" s="20"/>
      <c r="B57" s="185" t="s">
        <v>514</v>
      </c>
      <c r="C57" s="178">
        <f t="shared" si="1"/>
        <v>0</v>
      </c>
      <c r="D57" s="182" t="s">
        <v>415</v>
      </c>
      <c r="E57" s="183">
        <v>0</v>
      </c>
      <c r="F57" s="183">
        <v>100</v>
      </c>
      <c r="G57" s="184">
        <v>0.01</v>
      </c>
      <c r="H57" s="8"/>
    </row>
    <row r="58" spans="1:8" ht="20" customHeight="1" x14ac:dyDescent="0.2">
      <c r="A58" s="20"/>
      <c r="B58" s="185" t="s">
        <v>114</v>
      </c>
      <c r="C58" s="178">
        <f t="shared" si="1"/>
        <v>1.155</v>
      </c>
      <c r="D58" s="182" t="s">
        <v>416</v>
      </c>
      <c r="E58" s="183">
        <v>0</v>
      </c>
      <c r="F58" s="183">
        <v>100</v>
      </c>
      <c r="G58" s="184">
        <v>0.01</v>
      </c>
      <c r="H58" s="8"/>
    </row>
    <row r="59" spans="1:8" ht="20" customHeight="1" x14ac:dyDescent="0.2">
      <c r="A59" s="20"/>
      <c r="B59" s="177" t="s">
        <v>82</v>
      </c>
      <c r="C59" s="178">
        <f t="shared" si="1"/>
        <v>13.5</v>
      </c>
      <c r="D59" s="182" t="s">
        <v>417</v>
      </c>
      <c r="E59" s="183">
        <v>0</v>
      </c>
      <c r="F59" s="183">
        <v>100</v>
      </c>
      <c r="G59" s="184">
        <v>0.01</v>
      </c>
      <c r="H59" s="8"/>
    </row>
    <row r="60" spans="1:8" ht="20" customHeight="1" x14ac:dyDescent="0.2">
      <c r="A60" s="20"/>
      <c r="B60" s="177" t="s">
        <v>115</v>
      </c>
      <c r="C60" s="178">
        <f t="shared" si="1"/>
        <v>17.7</v>
      </c>
      <c r="D60" s="182" t="s">
        <v>418</v>
      </c>
      <c r="E60" s="183">
        <v>0</v>
      </c>
      <c r="F60" s="183">
        <v>100</v>
      </c>
      <c r="G60" s="184">
        <v>0.01</v>
      </c>
      <c r="H60" s="8"/>
    </row>
    <row r="61" spans="1:8" ht="28" customHeight="1" x14ac:dyDescent="0.2">
      <c r="A61" s="20"/>
      <c r="B61" s="177" t="s">
        <v>116</v>
      </c>
      <c r="C61" s="178">
        <f t="shared" si="1"/>
        <v>15.7</v>
      </c>
      <c r="D61" s="182" t="s">
        <v>419</v>
      </c>
      <c r="E61" s="183">
        <v>0</v>
      </c>
      <c r="F61" s="183">
        <v>100</v>
      </c>
      <c r="G61" s="184">
        <v>0.01</v>
      </c>
      <c r="H61" s="8"/>
    </row>
    <row r="62" spans="1:8" ht="20" customHeight="1" x14ac:dyDescent="0.2">
      <c r="A62" s="20"/>
      <c r="B62" s="177" t="s">
        <v>86</v>
      </c>
      <c r="C62" s="178">
        <f t="shared" si="1"/>
        <v>5</v>
      </c>
      <c r="D62" s="182" t="s">
        <v>471</v>
      </c>
      <c r="E62" s="183">
        <v>0</v>
      </c>
      <c r="F62" s="183">
        <v>100</v>
      </c>
      <c r="G62" s="184">
        <v>0.01</v>
      </c>
      <c r="H62" s="8"/>
    </row>
    <row r="63" spans="1:8" ht="20" customHeight="1" x14ac:dyDescent="0.2">
      <c r="A63" s="20"/>
      <c r="B63" s="177" t="s">
        <v>87</v>
      </c>
      <c r="C63" s="178">
        <f t="shared" ref="C63:C64" si="2">D15*100</f>
        <v>100</v>
      </c>
      <c r="D63" s="182" t="s">
        <v>110</v>
      </c>
      <c r="E63" s="183">
        <v>0</v>
      </c>
      <c r="F63" s="183">
        <v>100</v>
      </c>
      <c r="G63" s="184">
        <v>0.01</v>
      </c>
      <c r="H63" s="8"/>
    </row>
    <row r="64" spans="1:8" ht="20" customHeight="1" x14ac:dyDescent="0.2">
      <c r="A64" s="20"/>
      <c r="B64" s="177" t="s">
        <v>88</v>
      </c>
      <c r="C64" s="178">
        <f t="shared" si="2"/>
        <v>100</v>
      </c>
      <c r="D64" s="182" t="s">
        <v>111</v>
      </c>
      <c r="E64" s="183">
        <v>0</v>
      </c>
      <c r="F64" s="183">
        <v>100</v>
      </c>
      <c r="G64" s="184">
        <v>0.01</v>
      </c>
      <c r="H64" s="8"/>
    </row>
    <row r="65" spans="1:8" ht="20" customHeight="1" x14ac:dyDescent="0.2">
      <c r="A65" s="20"/>
      <c r="B65" s="177" t="s">
        <v>401</v>
      </c>
      <c r="C65" s="178">
        <f>C17*100</f>
        <v>30</v>
      </c>
      <c r="D65" s="186" t="s">
        <v>404</v>
      </c>
      <c r="E65" s="187">
        <v>0</v>
      </c>
      <c r="F65" s="187">
        <v>100</v>
      </c>
      <c r="G65" s="188">
        <v>0.01</v>
      </c>
      <c r="H65" s="8"/>
    </row>
    <row r="66" spans="1:8" ht="33.75" customHeight="1" x14ac:dyDescent="0.2">
      <c r="A66" s="20"/>
      <c r="H66" s="8"/>
    </row>
    <row r="67" spans="1:8" ht="33.75" customHeight="1" x14ac:dyDescent="0.2">
      <c r="A67" s="20"/>
      <c r="C67" s="161"/>
      <c r="H67" s="8"/>
    </row>
    <row r="68" spans="1:8" ht="33.75" customHeight="1" x14ac:dyDescent="0.2">
      <c r="A68" s="20"/>
      <c r="H68" s="8"/>
    </row>
    <row r="69" spans="1:8" ht="33.75" customHeight="1" x14ac:dyDescent="0.2">
      <c r="A69" s="20"/>
      <c r="H69" s="8"/>
    </row>
    <row r="70" spans="1:8" ht="33.75" customHeight="1" x14ac:dyDescent="0.2">
      <c r="A70" s="20"/>
      <c r="H70" s="8"/>
    </row>
    <row r="71" spans="1:8" ht="33.75" customHeight="1" x14ac:dyDescent="0.2">
      <c r="A71" s="20"/>
      <c r="H71" s="8"/>
    </row>
    <row r="72" spans="1:8" ht="33.75" customHeight="1" x14ac:dyDescent="0.2">
      <c r="A72" s="20"/>
      <c r="H72" s="8"/>
    </row>
    <row r="73" spans="1:8" ht="33.75" customHeight="1" x14ac:dyDescent="0.2">
      <c r="A73" s="20"/>
      <c r="H73" s="8"/>
    </row>
    <row r="74" spans="1:8" ht="33.75" customHeight="1" x14ac:dyDescent="0.2">
      <c r="A74" s="20"/>
      <c r="H74" s="8"/>
    </row>
    <row r="75" spans="1:8" ht="33.75" customHeight="1" x14ac:dyDescent="0.2">
      <c r="A75" s="20"/>
      <c r="H75" s="8"/>
    </row>
    <row r="76" spans="1:8" ht="33.75" customHeight="1" x14ac:dyDescent="0.2">
      <c r="A76" s="20"/>
      <c r="H76" s="8"/>
    </row>
    <row r="77" spans="1:8" ht="33.75" customHeight="1" x14ac:dyDescent="0.2">
      <c r="A77" s="20"/>
      <c r="H77" s="8"/>
    </row>
    <row r="78" spans="1:8" ht="33.75" customHeight="1" x14ac:dyDescent="0.2">
      <c r="A78" s="20"/>
      <c r="H78" s="8"/>
    </row>
    <row r="79" spans="1:8" ht="33.75" customHeight="1" x14ac:dyDescent="0.2">
      <c r="A79" s="20"/>
      <c r="H79" s="8"/>
    </row>
    <row r="80" spans="1:8" ht="33.75" customHeight="1" x14ac:dyDescent="0.2">
      <c r="A80" s="20"/>
      <c r="H80" s="8"/>
    </row>
    <row r="81" spans="1:8" ht="33.75" customHeight="1" x14ac:dyDescent="0.2">
      <c r="A81" s="20"/>
      <c r="H81" s="8"/>
    </row>
    <row r="82" spans="1:8" ht="33.75" customHeight="1" x14ac:dyDescent="0.2">
      <c r="A82" s="20"/>
      <c r="H82" s="8"/>
    </row>
    <row r="83" spans="1:8" ht="33.75" customHeight="1" x14ac:dyDescent="0.2">
      <c r="A83" s="20"/>
      <c r="H83" s="8"/>
    </row>
    <row r="84" spans="1:8" ht="33.75" customHeight="1" x14ac:dyDescent="0.2">
      <c r="A84" s="20"/>
      <c r="H84" s="8"/>
    </row>
    <row r="85" spans="1:8" ht="33.75" customHeight="1" x14ac:dyDescent="0.2">
      <c r="A85" s="20"/>
      <c r="H85" s="8"/>
    </row>
    <row r="86" spans="1:8" ht="33.75" customHeight="1" x14ac:dyDescent="0.2">
      <c r="A86" s="20"/>
      <c r="H86" s="8"/>
    </row>
    <row r="87" spans="1:8" ht="33.75" customHeight="1" x14ac:dyDescent="0.2">
      <c r="A87" s="20"/>
      <c r="H87" s="8"/>
    </row>
    <row r="88" spans="1:8" ht="33.75" customHeight="1" x14ac:dyDescent="0.2">
      <c r="A88" s="20"/>
      <c r="H88" s="8"/>
    </row>
    <row r="89" spans="1:8" ht="33.75" customHeight="1" x14ac:dyDescent="0.2">
      <c r="A89" s="20"/>
      <c r="H89" s="8"/>
    </row>
    <row r="90" spans="1:8" ht="33.75" customHeight="1" x14ac:dyDescent="0.2">
      <c r="A90" s="20"/>
      <c r="H90" s="8"/>
    </row>
    <row r="91" spans="1:8" ht="33.75" customHeight="1" x14ac:dyDescent="0.2">
      <c r="A91" s="20"/>
      <c r="H91" s="8"/>
    </row>
    <row r="92" spans="1:8" ht="33.75" customHeight="1" x14ac:dyDescent="0.2">
      <c r="A92" s="20"/>
      <c r="H92" s="8"/>
    </row>
    <row r="93" spans="1:8" ht="33.75" customHeight="1" x14ac:dyDescent="0.2">
      <c r="A93" s="20"/>
      <c r="H93" s="8"/>
    </row>
    <row r="94" spans="1:8" ht="33.75" customHeight="1" x14ac:dyDescent="0.2">
      <c r="A94" s="20"/>
      <c r="H94" s="8"/>
    </row>
    <row r="95" spans="1:8" ht="33.75" customHeight="1" x14ac:dyDescent="0.2">
      <c r="A95" s="20"/>
      <c r="H95" s="8"/>
    </row>
    <row r="96" spans="1:8" ht="33.75" customHeight="1" x14ac:dyDescent="0.2">
      <c r="A96" s="20"/>
      <c r="H96" s="8"/>
    </row>
    <row r="97" spans="1:8" ht="33.75" customHeight="1" x14ac:dyDescent="0.2">
      <c r="A97" s="20"/>
      <c r="H97" s="8"/>
    </row>
    <row r="98" spans="1:8" ht="33.75" customHeight="1" x14ac:dyDescent="0.2">
      <c r="A98" s="20"/>
      <c r="H98" s="8"/>
    </row>
    <row r="99" spans="1:8" ht="33.75" customHeight="1" x14ac:dyDescent="0.2">
      <c r="A99" s="20"/>
      <c r="H99" s="8"/>
    </row>
    <row r="100" spans="1:8" ht="33.75" customHeight="1" x14ac:dyDescent="0.2">
      <c r="A100" s="20"/>
      <c r="H100" s="8"/>
    </row>
    <row r="101" spans="1:8" ht="33.75" customHeight="1" x14ac:dyDescent="0.2">
      <c r="A101" s="20"/>
      <c r="H101" s="8"/>
    </row>
    <row r="102" spans="1:8" ht="33.75" customHeight="1" x14ac:dyDescent="0.2">
      <c r="A102" s="20"/>
      <c r="H102" s="8"/>
    </row>
    <row r="103" spans="1:8" ht="33.75" customHeight="1" x14ac:dyDescent="0.2">
      <c r="A103" s="20"/>
      <c r="H103" s="8"/>
    </row>
    <row r="104" spans="1:8" ht="33.75" customHeight="1" x14ac:dyDescent="0.2">
      <c r="A104" s="20"/>
      <c r="H104" s="8"/>
    </row>
    <row r="105" spans="1:8" ht="33.75" customHeight="1" x14ac:dyDescent="0.2">
      <c r="A105" s="20"/>
      <c r="H105" s="8"/>
    </row>
    <row r="106" spans="1:8" ht="33.75" customHeight="1" x14ac:dyDescent="0.2">
      <c r="A106" s="20"/>
      <c r="H106" s="8"/>
    </row>
    <row r="107" spans="1:8" ht="33.75" customHeight="1" x14ac:dyDescent="0.2">
      <c r="A107" s="20"/>
      <c r="H107" s="8"/>
    </row>
    <row r="108" spans="1:8" ht="33.75" customHeight="1" x14ac:dyDescent="0.2">
      <c r="A108" s="20"/>
      <c r="H108" s="8"/>
    </row>
    <row r="109" spans="1:8" ht="33.75" customHeight="1" x14ac:dyDescent="0.2">
      <c r="A109" s="20"/>
      <c r="H109" s="8"/>
    </row>
    <row r="110" spans="1:8" ht="33.75" customHeight="1" x14ac:dyDescent="0.2">
      <c r="A110" s="20"/>
      <c r="H110" s="8"/>
    </row>
    <row r="111" spans="1:8" ht="33.75" customHeight="1" x14ac:dyDescent="0.2">
      <c r="A111" s="20"/>
      <c r="H111" s="8"/>
    </row>
    <row r="112" spans="1:8" ht="33.75" customHeight="1" x14ac:dyDescent="0.2">
      <c r="A112" s="20"/>
      <c r="H112" s="8"/>
    </row>
    <row r="113" spans="1:8" ht="33.75" customHeight="1" x14ac:dyDescent="0.2">
      <c r="A113" s="20"/>
      <c r="H113" s="8"/>
    </row>
    <row r="114" spans="1:8" ht="33.75" customHeight="1" x14ac:dyDescent="0.2">
      <c r="A114" s="20"/>
      <c r="H114" s="8"/>
    </row>
    <row r="115" spans="1:8" ht="33.75" customHeight="1" x14ac:dyDescent="0.2">
      <c r="A115" s="20"/>
      <c r="H115" s="8"/>
    </row>
    <row r="116" spans="1:8" ht="33.75" customHeight="1" x14ac:dyDescent="0.2">
      <c r="A116" s="20"/>
      <c r="H116" s="8"/>
    </row>
    <row r="117" spans="1:8" ht="33.75" customHeight="1" x14ac:dyDescent="0.2">
      <c r="A117" s="20"/>
      <c r="H117" s="8"/>
    </row>
    <row r="118" spans="1:8" ht="33.75" customHeight="1" x14ac:dyDescent="0.2">
      <c r="A118" s="20"/>
      <c r="H118" s="8"/>
    </row>
    <row r="119" spans="1:8" ht="33.75" customHeight="1" x14ac:dyDescent="0.2">
      <c r="A119" s="20"/>
      <c r="H119" s="8"/>
    </row>
    <row r="120" spans="1:8" ht="33.75" customHeight="1" x14ac:dyDescent="0.2">
      <c r="A120" s="20"/>
      <c r="H120" s="8"/>
    </row>
    <row r="121" spans="1:8" ht="33.75" customHeight="1" x14ac:dyDescent="0.2">
      <c r="A121" s="20"/>
      <c r="H121" s="8"/>
    </row>
    <row r="122" spans="1:8" ht="33.75" customHeight="1" x14ac:dyDescent="0.2">
      <c r="A122" s="20"/>
      <c r="H122" s="8"/>
    </row>
    <row r="123" spans="1:8" ht="33.75" customHeight="1" x14ac:dyDescent="0.2">
      <c r="A123" s="20"/>
      <c r="H123" s="8"/>
    </row>
    <row r="124" spans="1:8" ht="33.75" customHeight="1" x14ac:dyDescent="0.2">
      <c r="A124" s="20"/>
      <c r="H124" s="8"/>
    </row>
    <row r="125" spans="1:8" ht="33.75" customHeight="1" x14ac:dyDescent="0.2">
      <c r="A125" s="20"/>
      <c r="H125" s="8"/>
    </row>
    <row r="126" spans="1:8" ht="33.75" customHeight="1" x14ac:dyDescent="0.2">
      <c r="A126" s="20"/>
      <c r="H126" s="8"/>
    </row>
    <row r="127" spans="1:8" ht="33.75" customHeight="1" x14ac:dyDescent="0.2">
      <c r="A127" s="20"/>
      <c r="H127" s="8"/>
    </row>
    <row r="128" spans="1:8" ht="33.75" customHeight="1" x14ac:dyDescent="0.2">
      <c r="A128" s="20"/>
      <c r="H128" s="8"/>
    </row>
    <row r="129" spans="1:8" ht="33.75" customHeight="1" x14ac:dyDescent="0.2">
      <c r="A129" s="20"/>
      <c r="H129" s="8"/>
    </row>
    <row r="130" spans="1:8" ht="33.75" customHeight="1" x14ac:dyDescent="0.2">
      <c r="A130" s="20"/>
      <c r="H130" s="8"/>
    </row>
    <row r="131" spans="1:8" ht="33.75" customHeight="1" x14ac:dyDescent="0.2">
      <c r="A131" s="20"/>
      <c r="H131" s="8"/>
    </row>
    <row r="132" spans="1:8" ht="33.75" customHeight="1" x14ac:dyDescent="0.2">
      <c r="A132" s="20"/>
      <c r="H132" s="8"/>
    </row>
    <row r="133" spans="1:8" ht="33.75" customHeight="1" x14ac:dyDescent="0.2">
      <c r="A133" s="20"/>
      <c r="H133" s="8"/>
    </row>
    <row r="134" spans="1:8" ht="33.75" customHeight="1" x14ac:dyDescent="0.2">
      <c r="A134" s="20"/>
      <c r="H134" s="8"/>
    </row>
    <row r="135" spans="1:8" ht="33.75" customHeight="1" x14ac:dyDescent="0.2">
      <c r="A135" s="20"/>
      <c r="H135" s="8"/>
    </row>
    <row r="136" spans="1:8" ht="33.75" customHeight="1" x14ac:dyDescent="0.2">
      <c r="A136" s="20"/>
      <c r="H136" s="8"/>
    </row>
    <row r="137" spans="1:8" ht="33.75" customHeight="1" x14ac:dyDescent="0.2">
      <c r="A137" s="20"/>
      <c r="H137" s="8"/>
    </row>
    <row r="138" spans="1:8" ht="33.75" customHeight="1" x14ac:dyDescent="0.2">
      <c r="A138" s="20"/>
      <c r="H138" s="8"/>
    </row>
    <row r="139" spans="1:8" ht="33.75" customHeight="1" x14ac:dyDescent="0.2">
      <c r="A139" s="20"/>
      <c r="H139" s="8"/>
    </row>
    <row r="140" spans="1:8" ht="33.75" customHeight="1" x14ac:dyDescent="0.2">
      <c r="A140" s="20"/>
      <c r="H140" s="8"/>
    </row>
    <row r="141" spans="1:8" ht="33.75" customHeight="1" x14ac:dyDescent="0.2">
      <c r="A141" s="20"/>
      <c r="H141" s="8"/>
    </row>
    <row r="142" spans="1:8" ht="33.75" customHeight="1" x14ac:dyDescent="0.2">
      <c r="A142" s="20"/>
      <c r="H142" s="8"/>
    </row>
    <row r="143" spans="1:8" ht="33.75" customHeight="1" x14ac:dyDescent="0.2">
      <c r="A143" s="20"/>
      <c r="H143" s="8"/>
    </row>
    <row r="144" spans="1:8" ht="33.75" customHeight="1" x14ac:dyDescent="0.2">
      <c r="A144" s="20"/>
      <c r="H144" s="8"/>
    </row>
    <row r="145" spans="1:8" ht="33.75" customHeight="1" x14ac:dyDescent="0.2">
      <c r="A145" s="20"/>
      <c r="H145" s="8"/>
    </row>
    <row r="146" spans="1:8" ht="33.75" customHeight="1" x14ac:dyDescent="0.2">
      <c r="A146" s="20"/>
      <c r="H146" s="8"/>
    </row>
    <row r="147" spans="1:8" ht="33.75" customHeight="1" x14ac:dyDescent="0.2">
      <c r="A147" s="20"/>
      <c r="H147" s="8"/>
    </row>
    <row r="148" spans="1:8" ht="33.75" customHeight="1" x14ac:dyDescent="0.2">
      <c r="A148" s="20"/>
      <c r="H148" s="8"/>
    </row>
    <row r="149" spans="1:8" ht="33.75" customHeight="1" x14ac:dyDescent="0.2">
      <c r="A149" s="20"/>
      <c r="H149" s="8"/>
    </row>
    <row r="150" spans="1:8" ht="33.75" customHeight="1" x14ac:dyDescent="0.2">
      <c r="A150" s="20"/>
      <c r="H150" s="8"/>
    </row>
    <row r="151" spans="1:8" ht="33.75" customHeight="1" x14ac:dyDescent="0.2">
      <c r="A151" s="20"/>
      <c r="H151" s="8"/>
    </row>
    <row r="152" spans="1:8" ht="33.75" customHeight="1" x14ac:dyDescent="0.2">
      <c r="A152" s="20"/>
      <c r="H152" s="8"/>
    </row>
    <row r="153" spans="1:8" ht="33.75" customHeight="1" x14ac:dyDescent="0.2">
      <c r="A153" s="20"/>
      <c r="H153" s="8"/>
    </row>
    <row r="154" spans="1:8" ht="33.75" customHeight="1" x14ac:dyDescent="0.2">
      <c r="A154" s="20"/>
      <c r="H154" s="8"/>
    </row>
    <row r="155" spans="1:8" ht="33.75" customHeight="1" x14ac:dyDescent="0.2">
      <c r="A155" s="20"/>
      <c r="H155" s="8"/>
    </row>
    <row r="156" spans="1:8" ht="33.75" customHeight="1" x14ac:dyDescent="0.2">
      <c r="A156" s="20"/>
      <c r="H156" s="8"/>
    </row>
    <row r="157" spans="1:8" ht="33.75" customHeight="1" x14ac:dyDescent="0.2">
      <c r="A157" s="20"/>
      <c r="H157" s="8"/>
    </row>
    <row r="158" spans="1:8" ht="33.75" customHeight="1" x14ac:dyDescent="0.2">
      <c r="A158" s="20"/>
      <c r="H158" s="8"/>
    </row>
    <row r="159" spans="1:8" ht="33.75" customHeight="1" x14ac:dyDescent="0.2">
      <c r="A159" s="20"/>
      <c r="H159" s="8"/>
    </row>
    <row r="160" spans="1:8" ht="33.75" customHeight="1" x14ac:dyDescent="0.2">
      <c r="A160" s="20"/>
      <c r="H160" s="8"/>
    </row>
    <row r="161" spans="1:8" ht="33.75" customHeight="1" x14ac:dyDescent="0.2">
      <c r="A161" s="20"/>
      <c r="H161" s="8"/>
    </row>
    <row r="162" spans="1:8" ht="33.75" customHeight="1" x14ac:dyDescent="0.2">
      <c r="A162" s="20"/>
      <c r="H162" s="8"/>
    </row>
    <row r="163" spans="1:8" ht="33.75" customHeight="1" x14ac:dyDescent="0.2">
      <c r="A163" s="20"/>
      <c r="H163" s="8"/>
    </row>
    <row r="164" spans="1:8" ht="33.75" customHeight="1" x14ac:dyDescent="0.2">
      <c r="A164" s="20"/>
      <c r="H164" s="8"/>
    </row>
    <row r="165" spans="1:8" ht="33.75" customHeight="1" x14ac:dyDescent="0.2">
      <c r="A165" s="20"/>
      <c r="H165" s="8"/>
    </row>
    <row r="166" spans="1:8" ht="33.75" customHeight="1" x14ac:dyDescent="0.2">
      <c r="A166" s="20"/>
      <c r="H166" s="8"/>
    </row>
    <row r="167" spans="1:8" ht="33.75" customHeight="1" x14ac:dyDescent="0.2">
      <c r="A167" s="20"/>
      <c r="H167" s="8"/>
    </row>
    <row r="168" spans="1:8" ht="33.75" customHeight="1" x14ac:dyDescent="0.2">
      <c r="A168" s="20"/>
      <c r="H168" s="8"/>
    </row>
    <row r="169" spans="1:8" ht="33.75" customHeight="1" x14ac:dyDescent="0.2">
      <c r="A169" s="20"/>
      <c r="H169" s="8"/>
    </row>
    <row r="170" spans="1:8" ht="33.75" customHeight="1" x14ac:dyDescent="0.2">
      <c r="A170" s="20"/>
      <c r="H170" s="8"/>
    </row>
    <row r="171" spans="1:8" ht="33.75" customHeight="1" x14ac:dyDescent="0.2">
      <c r="A171" s="20"/>
      <c r="H171" s="8"/>
    </row>
    <row r="172" spans="1:8" ht="33.75" customHeight="1" x14ac:dyDescent="0.2">
      <c r="A172" s="20"/>
      <c r="H172" s="8"/>
    </row>
    <row r="173" spans="1:8" ht="33.75" customHeight="1" x14ac:dyDescent="0.2">
      <c r="A173" s="20"/>
      <c r="H173" s="8"/>
    </row>
    <row r="174" spans="1:8" ht="33.75" customHeight="1" x14ac:dyDescent="0.2">
      <c r="A174" s="20"/>
      <c r="H174" s="8"/>
    </row>
    <row r="175" spans="1:8" ht="33.75" customHeight="1" x14ac:dyDescent="0.2">
      <c r="A175" s="20"/>
      <c r="H175" s="8"/>
    </row>
    <row r="176" spans="1:8" ht="33.75" customHeight="1" x14ac:dyDescent="0.2">
      <c r="A176" s="20"/>
      <c r="H176" s="8"/>
    </row>
    <row r="177" spans="1:8" ht="33.75" customHeight="1" x14ac:dyDescent="0.2">
      <c r="A177" s="20"/>
      <c r="H177" s="8"/>
    </row>
    <row r="178" spans="1:8" ht="33.75" customHeight="1" x14ac:dyDescent="0.2">
      <c r="A178" s="20"/>
      <c r="H178" s="8"/>
    </row>
    <row r="179" spans="1:8" ht="33.75" customHeight="1" x14ac:dyDescent="0.2">
      <c r="A179" s="20"/>
      <c r="H179" s="8"/>
    </row>
    <row r="180" spans="1:8" ht="33.75" customHeight="1" x14ac:dyDescent="0.2">
      <c r="A180" s="20"/>
      <c r="H180" s="8"/>
    </row>
    <row r="181" spans="1:8" ht="33.75" customHeight="1" x14ac:dyDescent="0.2">
      <c r="A181" s="20"/>
      <c r="H181" s="8"/>
    </row>
    <row r="182" spans="1:8" ht="33.75" customHeight="1" x14ac:dyDescent="0.2">
      <c r="A182" s="20"/>
      <c r="H182" s="8"/>
    </row>
    <row r="183" spans="1:8" ht="33.75" customHeight="1" x14ac:dyDescent="0.2">
      <c r="A183" s="20"/>
      <c r="H183" s="8"/>
    </row>
    <row r="184" spans="1:8" ht="33.75" customHeight="1" x14ac:dyDescent="0.2">
      <c r="A184" s="20"/>
      <c r="H184" s="8"/>
    </row>
    <row r="185" spans="1:8" ht="33.75" customHeight="1" x14ac:dyDescent="0.2">
      <c r="A185" s="20"/>
      <c r="H185" s="8"/>
    </row>
    <row r="186" spans="1:8" ht="33.75" customHeight="1" x14ac:dyDescent="0.2">
      <c r="A186" s="20"/>
      <c r="H186" s="8"/>
    </row>
    <row r="187" spans="1:8" ht="33.75" customHeight="1" x14ac:dyDescent="0.2">
      <c r="A187" s="20"/>
      <c r="H187" s="8"/>
    </row>
    <row r="188" spans="1:8" ht="33.75" customHeight="1" x14ac:dyDescent="0.2">
      <c r="A188" s="20"/>
      <c r="H188" s="8"/>
    </row>
    <row r="189" spans="1:8" ht="33.75" customHeight="1" x14ac:dyDescent="0.2">
      <c r="A189" s="20"/>
      <c r="H189" s="8"/>
    </row>
    <row r="190" spans="1:8" ht="33.75" customHeight="1" x14ac:dyDescent="0.2">
      <c r="A190" s="20"/>
      <c r="H190" s="8"/>
    </row>
    <row r="191" spans="1:8" ht="33.75" customHeight="1" x14ac:dyDescent="0.2">
      <c r="A191" s="20"/>
      <c r="H191" s="8"/>
    </row>
    <row r="192" spans="1:8" ht="33.75" customHeight="1" x14ac:dyDescent="0.2">
      <c r="A192" s="20"/>
      <c r="H192" s="8"/>
    </row>
    <row r="193" spans="1:8" ht="33.75" customHeight="1" x14ac:dyDescent="0.2">
      <c r="A193" s="20"/>
      <c r="H193" s="8"/>
    </row>
    <row r="194" spans="1:8" ht="33.75" customHeight="1" x14ac:dyDescent="0.2">
      <c r="A194" s="20"/>
      <c r="H194" s="8"/>
    </row>
    <row r="195" spans="1:8" ht="33.75" customHeight="1" x14ac:dyDescent="0.2">
      <c r="A195" s="20"/>
      <c r="H195" s="8"/>
    </row>
    <row r="196" spans="1:8" ht="33.75" customHeight="1" x14ac:dyDescent="0.2">
      <c r="A196" s="20"/>
      <c r="H196" s="8"/>
    </row>
    <row r="197" spans="1:8" ht="33.75" customHeight="1" x14ac:dyDescent="0.2">
      <c r="A197" s="20"/>
      <c r="H197" s="8"/>
    </row>
    <row r="198" spans="1:8" ht="33.75" customHeight="1" x14ac:dyDescent="0.2">
      <c r="A198" s="20"/>
      <c r="H198" s="8"/>
    </row>
    <row r="199" spans="1:8" ht="33.75" customHeight="1" x14ac:dyDescent="0.2">
      <c r="A199" s="20"/>
      <c r="H199" s="8"/>
    </row>
    <row r="200" spans="1:8" ht="33.75" customHeight="1" x14ac:dyDescent="0.2">
      <c r="A200" s="20"/>
      <c r="H200" s="8"/>
    </row>
    <row r="201" spans="1:8" ht="33.75" customHeight="1" x14ac:dyDescent="0.2">
      <c r="A201" s="20"/>
      <c r="H201" s="8"/>
    </row>
    <row r="202" spans="1:8" ht="33.75" customHeight="1" x14ac:dyDescent="0.2">
      <c r="A202" s="20"/>
      <c r="H202" s="8"/>
    </row>
    <row r="203" spans="1:8" ht="33.75" customHeight="1" x14ac:dyDescent="0.2">
      <c r="A203" s="20"/>
      <c r="H203" s="8"/>
    </row>
    <row r="204" spans="1:8" ht="33.75" customHeight="1" x14ac:dyDescent="0.2">
      <c r="A204" s="20"/>
      <c r="H204" s="8"/>
    </row>
    <row r="205" spans="1:8" ht="33.75" customHeight="1" x14ac:dyDescent="0.2">
      <c r="A205" s="20"/>
      <c r="H205" s="8"/>
    </row>
    <row r="206" spans="1:8" ht="33.75" customHeight="1" x14ac:dyDescent="0.2">
      <c r="A206" s="20"/>
      <c r="H206" s="8"/>
    </row>
    <row r="207" spans="1:8" ht="33.75" customHeight="1" x14ac:dyDescent="0.2">
      <c r="A207" s="20"/>
      <c r="H207" s="8"/>
    </row>
    <row r="208" spans="1:8" ht="33.75" customHeight="1" x14ac:dyDescent="0.2">
      <c r="A208" s="20"/>
      <c r="H208" s="8"/>
    </row>
    <row r="209" spans="1:8" ht="33.75" customHeight="1" x14ac:dyDescent="0.2">
      <c r="A209" s="20"/>
      <c r="H209" s="8"/>
    </row>
    <row r="210" spans="1:8" ht="33.75" customHeight="1" x14ac:dyDescent="0.2">
      <c r="A210" s="20"/>
      <c r="H210" s="8"/>
    </row>
    <row r="211" spans="1:8" ht="33.75" customHeight="1" x14ac:dyDescent="0.2">
      <c r="A211" s="20"/>
      <c r="H211" s="8"/>
    </row>
    <row r="212" spans="1:8" ht="33.75" customHeight="1" x14ac:dyDescent="0.2">
      <c r="A212" s="20"/>
      <c r="H212" s="8"/>
    </row>
    <row r="213" spans="1:8" ht="33.75" customHeight="1" x14ac:dyDescent="0.2">
      <c r="A213" s="20"/>
      <c r="H213" s="8"/>
    </row>
    <row r="214" spans="1:8" ht="33.75" customHeight="1" x14ac:dyDescent="0.2">
      <c r="A214" s="20"/>
      <c r="H214" s="8"/>
    </row>
    <row r="215" spans="1:8" ht="33.75" customHeight="1" x14ac:dyDescent="0.2">
      <c r="A215" s="20"/>
      <c r="H215" s="8"/>
    </row>
    <row r="216" spans="1:8" ht="33.75" customHeight="1" x14ac:dyDescent="0.2">
      <c r="A216" s="20"/>
      <c r="H216" s="8"/>
    </row>
    <row r="217" spans="1:8" ht="33.75" customHeight="1" x14ac:dyDescent="0.2">
      <c r="A217" s="20"/>
      <c r="H217" s="8"/>
    </row>
    <row r="218" spans="1:8" ht="33.75" customHeight="1" x14ac:dyDescent="0.2">
      <c r="A218" s="20"/>
      <c r="H218" s="8"/>
    </row>
    <row r="219" spans="1:8" ht="33.75" customHeight="1" x14ac:dyDescent="0.2">
      <c r="A219" s="20"/>
      <c r="H219" s="8"/>
    </row>
    <row r="220" spans="1:8" ht="33.75" customHeight="1" x14ac:dyDescent="0.2">
      <c r="A220" s="20"/>
      <c r="H220" s="8"/>
    </row>
    <row r="221" spans="1:8" ht="33.75" customHeight="1" x14ac:dyDescent="0.2">
      <c r="A221" s="20"/>
      <c r="H221" s="8"/>
    </row>
    <row r="222" spans="1:8" ht="33.75" customHeight="1" x14ac:dyDescent="0.2">
      <c r="A222" s="20"/>
      <c r="H222" s="8"/>
    </row>
    <row r="223" spans="1:8" ht="33.75" customHeight="1" x14ac:dyDescent="0.2">
      <c r="A223" s="20"/>
      <c r="H223" s="8"/>
    </row>
    <row r="224" spans="1:8" ht="33.75" customHeight="1" x14ac:dyDescent="0.2">
      <c r="A224" s="20"/>
      <c r="H224" s="8"/>
    </row>
    <row r="225" spans="1:8" ht="33.75" customHeight="1" x14ac:dyDescent="0.2">
      <c r="A225" s="20"/>
      <c r="H225" s="8"/>
    </row>
    <row r="226" spans="1:8" ht="33.75" customHeight="1" x14ac:dyDescent="0.2">
      <c r="A226" s="20"/>
      <c r="H226" s="8"/>
    </row>
    <row r="227" spans="1:8" ht="33.75" customHeight="1" x14ac:dyDescent="0.2">
      <c r="A227" s="20"/>
      <c r="H227" s="8"/>
    </row>
    <row r="228" spans="1:8" ht="33.75" customHeight="1" x14ac:dyDescent="0.2">
      <c r="A228" s="20"/>
      <c r="H228" s="8"/>
    </row>
    <row r="229" spans="1:8" ht="33.75" customHeight="1" x14ac:dyDescent="0.2">
      <c r="A229" s="20"/>
      <c r="H229" s="8"/>
    </row>
    <row r="230" spans="1:8" ht="33.75" customHeight="1" x14ac:dyDescent="0.2">
      <c r="A230" s="20"/>
      <c r="H230" s="8"/>
    </row>
    <row r="231" spans="1:8" ht="33.75" customHeight="1" x14ac:dyDescent="0.2">
      <c r="A231" s="20"/>
      <c r="H231" s="8"/>
    </row>
    <row r="232" spans="1:8" ht="33.75" customHeight="1" x14ac:dyDescent="0.2">
      <c r="A232" s="20"/>
      <c r="H232" s="8"/>
    </row>
    <row r="233" spans="1:8" ht="33.75" customHeight="1" x14ac:dyDescent="0.2">
      <c r="A233" s="20"/>
      <c r="H233" s="8"/>
    </row>
    <row r="234" spans="1:8" ht="33.75" customHeight="1" x14ac:dyDescent="0.2">
      <c r="A234" s="20"/>
      <c r="H234" s="8"/>
    </row>
    <row r="235" spans="1:8" ht="33.75" customHeight="1" x14ac:dyDescent="0.2">
      <c r="A235" s="20"/>
      <c r="H235" s="8"/>
    </row>
    <row r="236" spans="1:8" ht="33.75" customHeight="1" x14ac:dyDescent="0.2">
      <c r="A236" s="20"/>
      <c r="H236" s="8"/>
    </row>
    <row r="237" spans="1:8" ht="33.75" customHeight="1" x14ac:dyDescent="0.2">
      <c r="A237" s="20"/>
      <c r="H237" s="8"/>
    </row>
    <row r="238" spans="1:8" ht="33.75" customHeight="1" x14ac:dyDescent="0.2">
      <c r="A238" s="20"/>
      <c r="H238" s="8"/>
    </row>
    <row r="239" spans="1:8" ht="33.75" customHeight="1" x14ac:dyDescent="0.2">
      <c r="A239" s="20"/>
      <c r="H239" s="8"/>
    </row>
    <row r="240" spans="1:8" ht="33.75" customHeight="1" x14ac:dyDescent="0.2">
      <c r="A240" s="20"/>
      <c r="H240" s="8"/>
    </row>
    <row r="241" spans="1:8" ht="33.75" customHeight="1" x14ac:dyDescent="0.2">
      <c r="A241" s="20"/>
      <c r="H241" s="8"/>
    </row>
    <row r="242" spans="1:8" ht="33.75" customHeight="1" x14ac:dyDescent="0.2">
      <c r="A242" s="20"/>
      <c r="H242" s="8"/>
    </row>
    <row r="243" spans="1:8" ht="33.75" customHeight="1" x14ac:dyDescent="0.2">
      <c r="A243" s="20"/>
      <c r="H243" s="8"/>
    </row>
    <row r="244" spans="1:8" ht="33.75" customHeight="1" x14ac:dyDescent="0.2">
      <c r="A244" s="20"/>
      <c r="H244" s="8"/>
    </row>
    <row r="245" spans="1:8" ht="33.75" customHeight="1" x14ac:dyDescent="0.2">
      <c r="A245" s="20"/>
      <c r="H245" s="8"/>
    </row>
    <row r="246" spans="1:8" ht="33.75" customHeight="1" x14ac:dyDescent="0.2">
      <c r="A246" s="20"/>
      <c r="H246" s="8"/>
    </row>
    <row r="247" spans="1:8" ht="33.75" customHeight="1" x14ac:dyDescent="0.2">
      <c r="A247" s="20"/>
      <c r="H247" s="8"/>
    </row>
    <row r="248" spans="1:8" ht="33.75" customHeight="1" x14ac:dyDescent="0.2">
      <c r="A248" s="20"/>
      <c r="H248" s="8"/>
    </row>
    <row r="249" spans="1:8" ht="33.75" customHeight="1" x14ac:dyDescent="0.2">
      <c r="A249" s="20"/>
      <c r="H249" s="8"/>
    </row>
    <row r="250" spans="1:8" ht="33.75" customHeight="1" x14ac:dyDescent="0.2">
      <c r="A250" s="20"/>
      <c r="H250" s="8"/>
    </row>
    <row r="251" spans="1:8" ht="33.75" customHeight="1" x14ac:dyDescent="0.2">
      <c r="A251" s="20"/>
      <c r="H251" s="8"/>
    </row>
    <row r="252" spans="1:8" ht="33.75" customHeight="1" x14ac:dyDescent="0.2">
      <c r="A252" s="20"/>
      <c r="H252" s="8"/>
    </row>
    <row r="253" spans="1:8" ht="33.75" customHeight="1" x14ac:dyDescent="0.2">
      <c r="A253" s="20"/>
      <c r="H253" s="8"/>
    </row>
    <row r="254" spans="1:8" ht="33.75" customHeight="1" x14ac:dyDescent="0.2">
      <c r="A254" s="20"/>
      <c r="H254" s="8"/>
    </row>
    <row r="255" spans="1:8" ht="33.75" customHeight="1" x14ac:dyDescent="0.2">
      <c r="A255" s="20"/>
      <c r="H255" s="8"/>
    </row>
    <row r="256" spans="1:8" ht="33.75" customHeight="1" x14ac:dyDescent="0.2">
      <c r="A256" s="20"/>
      <c r="H256" s="8"/>
    </row>
    <row r="257" spans="1:8" ht="33.75" customHeight="1" x14ac:dyDescent="0.2">
      <c r="A257" s="20"/>
      <c r="H257" s="8"/>
    </row>
    <row r="258" spans="1:8" ht="33.75" customHeight="1" x14ac:dyDescent="0.2">
      <c r="A258" s="20"/>
      <c r="H258" s="8"/>
    </row>
    <row r="259" spans="1:8" ht="33.75" customHeight="1" x14ac:dyDescent="0.2">
      <c r="A259" s="20"/>
      <c r="H259" s="8"/>
    </row>
    <row r="260" spans="1:8" ht="33.75" customHeight="1" x14ac:dyDescent="0.2">
      <c r="A260" s="20"/>
      <c r="H260" s="8"/>
    </row>
    <row r="261" spans="1:8" ht="33.75" customHeight="1" x14ac:dyDescent="0.2">
      <c r="A261" s="20"/>
      <c r="H261" s="8"/>
    </row>
    <row r="262" spans="1:8" ht="33.75" customHeight="1" x14ac:dyDescent="0.2">
      <c r="A262" s="20"/>
      <c r="H262" s="8"/>
    </row>
    <row r="263" spans="1:8" ht="33.75" customHeight="1" x14ac:dyDescent="0.2">
      <c r="A263" s="20"/>
      <c r="H263" s="8"/>
    </row>
    <row r="264" spans="1:8" ht="33.75" customHeight="1" x14ac:dyDescent="0.2">
      <c r="A264" s="20"/>
      <c r="H264" s="8"/>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016"/>
  <sheetViews>
    <sheetView zoomScale="125" workbookViewId="0">
      <selection activeCell="B30" sqref="B30"/>
    </sheetView>
  </sheetViews>
  <sheetFormatPr baseColWidth="10" defaultColWidth="14.5" defaultRowHeight="15" customHeight="1" x14ac:dyDescent="0.2"/>
  <cols>
    <col min="1" max="1" width="15.33203125" customWidth="1"/>
    <col min="2" max="2" width="71.33203125" customWidth="1"/>
    <col min="4" max="4" width="25.1640625" customWidth="1"/>
    <col min="5" max="7" width="8.83203125" customWidth="1"/>
    <col min="8" max="8" width="74.1640625" customWidth="1"/>
  </cols>
  <sheetData>
    <row r="1" spans="1:8" ht="27" customHeight="1" x14ac:dyDescent="0.2">
      <c r="A1" s="20"/>
      <c r="B1" s="1" t="s">
        <v>112</v>
      </c>
      <c r="C1" s="29"/>
      <c r="H1" s="8"/>
    </row>
    <row r="2" spans="1:8" ht="63.75" customHeight="1" x14ac:dyDescent="0.2">
      <c r="A2" s="250"/>
      <c r="B2" s="251" t="s">
        <v>526</v>
      </c>
      <c r="C2" s="252" t="s">
        <v>527</v>
      </c>
      <c r="D2" s="253"/>
      <c r="H2" s="8"/>
    </row>
    <row r="3" spans="1:8" ht="14.25" customHeight="1" x14ac:dyDescent="0.2">
      <c r="A3" s="269"/>
      <c r="B3" s="261" t="s">
        <v>0</v>
      </c>
      <c r="C3" s="270" t="s">
        <v>1</v>
      </c>
      <c r="D3" s="268" t="s">
        <v>528</v>
      </c>
      <c r="E3" s="11"/>
      <c r="F3" s="11"/>
      <c r="G3" s="11"/>
      <c r="H3" s="11" t="s">
        <v>6</v>
      </c>
    </row>
    <row r="4" spans="1:8" ht="29.25" customHeight="1" x14ac:dyDescent="0.2">
      <c r="A4" s="458" t="s">
        <v>529</v>
      </c>
      <c r="B4" s="176" t="s">
        <v>75</v>
      </c>
      <c r="C4" s="169">
        <v>0</v>
      </c>
      <c r="D4" s="216">
        <f t="shared" ref="D4:D14" si="0">C4/$C$19*(1-$C$17)</f>
        <v>0</v>
      </c>
      <c r="E4" s="30"/>
      <c r="F4" s="159"/>
      <c r="G4" s="31"/>
      <c r="H4" s="32" t="s">
        <v>76</v>
      </c>
    </row>
    <row r="5" spans="1:8" ht="36" customHeight="1" x14ac:dyDescent="0.2">
      <c r="A5" s="459"/>
      <c r="B5" s="173" t="s">
        <v>77</v>
      </c>
      <c r="C5" s="169">
        <v>5.3333333333333297E-3</v>
      </c>
      <c r="D5" s="216">
        <f t="shared" si="0"/>
        <v>3.6222222222222168E-3</v>
      </c>
      <c r="F5" s="159"/>
      <c r="G5" s="17"/>
      <c r="H5" s="12"/>
    </row>
    <row r="6" spans="1:8" ht="33.75" customHeight="1" x14ac:dyDescent="0.2">
      <c r="A6" s="459"/>
      <c r="B6" s="173" t="s">
        <v>78</v>
      </c>
      <c r="C6" s="169">
        <v>1.6666666666666701E-2</v>
      </c>
      <c r="D6" s="216">
        <f t="shared" si="0"/>
        <v>1.1319444444444458E-2</v>
      </c>
      <c r="F6" s="159"/>
      <c r="G6" s="17"/>
      <c r="H6" s="12"/>
    </row>
    <row r="7" spans="1:8" ht="33.75" customHeight="1" x14ac:dyDescent="0.2">
      <c r="A7" s="459"/>
      <c r="B7" s="173" t="s">
        <v>79</v>
      </c>
      <c r="C7" s="169">
        <v>3.8666666666666703E-2</v>
      </c>
      <c r="D7" s="216">
        <f t="shared" si="0"/>
        <v>2.6261111111111114E-2</v>
      </c>
      <c r="F7" s="159"/>
      <c r="G7" s="17"/>
      <c r="H7" s="12"/>
    </row>
    <row r="8" spans="1:8" ht="33.75" customHeight="1" x14ac:dyDescent="0.2">
      <c r="A8" s="459"/>
      <c r="B8" s="174" t="s">
        <v>113</v>
      </c>
      <c r="C8" s="169">
        <v>0.3062500000000003</v>
      </c>
      <c r="D8" s="216">
        <f t="shared" si="0"/>
        <v>0.20799479166666668</v>
      </c>
      <c r="F8" s="159"/>
      <c r="G8" s="17"/>
      <c r="H8" s="12"/>
    </row>
    <row r="9" spans="1:8" ht="33.75" customHeight="1" x14ac:dyDescent="0.2">
      <c r="A9" s="459"/>
      <c r="B9" s="174" t="s">
        <v>516</v>
      </c>
      <c r="C9" s="169">
        <v>0</v>
      </c>
      <c r="D9" s="216">
        <f t="shared" si="0"/>
        <v>0</v>
      </c>
      <c r="F9" s="159"/>
      <c r="G9" s="17"/>
      <c r="H9" s="12"/>
    </row>
    <row r="10" spans="1:8" ht="18" customHeight="1" x14ac:dyDescent="0.2">
      <c r="A10" s="459"/>
      <c r="B10" s="174" t="s">
        <v>114</v>
      </c>
      <c r="C10" s="169">
        <v>2.0416666666666687E-2</v>
      </c>
      <c r="D10" s="216">
        <f t="shared" si="0"/>
        <v>1.3866319444444447E-2</v>
      </c>
      <c r="F10" s="159"/>
      <c r="G10" s="17"/>
      <c r="H10" s="12"/>
    </row>
    <row r="11" spans="1:8" ht="27" customHeight="1" x14ac:dyDescent="0.2">
      <c r="A11" s="459"/>
      <c r="B11" s="174" t="s">
        <v>82</v>
      </c>
      <c r="C11" s="169">
        <v>0.23733333333333329</v>
      </c>
      <c r="D11" s="216">
        <f t="shared" si="0"/>
        <v>0.16118888888888872</v>
      </c>
      <c r="F11" s="159"/>
      <c r="G11" s="17"/>
      <c r="H11" s="12"/>
    </row>
    <row r="12" spans="1:8" ht="18" customHeight="1" x14ac:dyDescent="0.2">
      <c r="A12" s="459"/>
      <c r="B12" s="174" t="s">
        <v>115</v>
      </c>
      <c r="C12" s="169">
        <v>0.18666666666666701</v>
      </c>
      <c r="D12" s="216">
        <f t="shared" si="0"/>
        <v>0.12677777777777791</v>
      </c>
      <c r="F12" s="159"/>
      <c r="G12" s="17"/>
      <c r="H12" s="12"/>
    </row>
    <row r="13" spans="1:8" ht="41.25" customHeight="1" x14ac:dyDescent="0.2">
      <c r="A13" s="459"/>
      <c r="B13" s="174" t="s">
        <v>116</v>
      </c>
      <c r="C13" s="169">
        <v>0.16133333333333372</v>
      </c>
      <c r="D13" s="216">
        <f t="shared" si="0"/>
        <v>0.10957222222222239</v>
      </c>
      <c r="F13" s="159"/>
      <c r="G13" s="17"/>
      <c r="H13" s="33"/>
    </row>
    <row r="14" spans="1:8" ht="16.5" customHeight="1" x14ac:dyDescent="0.2">
      <c r="A14" s="460"/>
      <c r="B14" s="174" t="s">
        <v>117</v>
      </c>
      <c r="C14" s="169">
        <v>2.73333333333333E-2</v>
      </c>
      <c r="D14" s="216">
        <f t="shared" si="0"/>
        <v>1.8563888888888852E-2</v>
      </c>
      <c r="G14" s="17"/>
      <c r="H14" s="12"/>
    </row>
    <row r="15" spans="1:8" ht="16.5" customHeight="1" x14ac:dyDescent="0.2">
      <c r="A15" s="236"/>
      <c r="B15" s="167" t="s">
        <v>87</v>
      </c>
      <c r="C15" s="115">
        <v>1</v>
      </c>
      <c r="D15" s="237">
        <f>C15</f>
        <v>1</v>
      </c>
      <c r="G15" s="17"/>
      <c r="H15" s="12"/>
    </row>
    <row r="16" spans="1:8" ht="16.5" customHeight="1" x14ac:dyDescent="0.2">
      <c r="A16" s="236"/>
      <c r="B16" s="241" t="s">
        <v>88</v>
      </c>
      <c r="C16" s="115">
        <v>1</v>
      </c>
      <c r="D16" s="238">
        <f>C16</f>
        <v>1</v>
      </c>
      <c r="E16" s="6"/>
      <c r="F16" s="6"/>
      <c r="G16" s="18"/>
      <c r="H16" s="19"/>
    </row>
    <row r="17" spans="1:8" ht="27" customHeight="1" x14ac:dyDescent="0.2">
      <c r="A17" s="239"/>
      <c r="B17" s="229" t="s">
        <v>401</v>
      </c>
      <c r="C17" s="220">
        <v>0.32083333333333336</v>
      </c>
      <c r="D17" s="226">
        <f>C17</f>
        <v>0.32083333333333336</v>
      </c>
      <c r="H17" s="8"/>
    </row>
    <row r="18" spans="1:8" ht="16.5" customHeight="1" x14ac:dyDescent="0.2">
      <c r="A18" s="20"/>
      <c r="B18" s="12"/>
      <c r="C18" s="129" t="s">
        <v>536</v>
      </c>
      <c r="D18" s="8"/>
    </row>
    <row r="19" spans="1:8" ht="16.5" customHeight="1" x14ac:dyDescent="0.2">
      <c r="A19" s="20"/>
      <c r="B19" s="12" t="s">
        <v>403</v>
      </c>
      <c r="C19" s="114">
        <f>SUM(C4:C14)</f>
        <v>1.0000000000000009</v>
      </c>
      <c r="D19" s="160">
        <f>SUM(D4:D14)</f>
        <v>0.67916666666666681</v>
      </c>
    </row>
    <row r="20" spans="1:8" ht="16.5" customHeight="1" x14ac:dyDescent="0.2">
      <c r="A20" s="20"/>
      <c r="B20" s="12"/>
      <c r="C20" s="13"/>
      <c r="D20" s="160">
        <f>D19+D17</f>
        <v>1.0000000000000002</v>
      </c>
    </row>
    <row r="21" spans="1:8" ht="16.5" customHeight="1" x14ac:dyDescent="0.2">
      <c r="A21" s="20"/>
      <c r="B21" s="12"/>
      <c r="C21" s="13"/>
      <c r="D21" s="8"/>
    </row>
    <row r="22" spans="1:8" ht="16.5" customHeight="1" x14ac:dyDescent="0.2">
      <c r="A22" s="20"/>
      <c r="B22" s="12"/>
      <c r="C22" s="13"/>
      <c r="D22" s="8"/>
    </row>
    <row r="23" spans="1:8" ht="16.5" customHeight="1" x14ac:dyDescent="0.2">
      <c r="A23" s="20"/>
      <c r="B23" s="158" t="s">
        <v>539</v>
      </c>
      <c r="C23" s="13"/>
      <c r="D23" s="8"/>
    </row>
    <row r="24" spans="1:8" ht="16.5" customHeight="1" x14ac:dyDescent="0.2">
      <c r="A24" s="20"/>
      <c r="B24" s="393" t="s">
        <v>118</v>
      </c>
      <c r="C24" s="394" t="s">
        <v>36</v>
      </c>
      <c r="D24" s="395"/>
    </row>
    <row r="25" spans="1:8" ht="16.5" customHeight="1" x14ac:dyDescent="0.2">
      <c r="A25" s="20"/>
      <c r="B25" s="334" t="s">
        <v>34</v>
      </c>
      <c r="C25" s="369">
        <f>$D$8*$C$44</f>
        <v>9188159.1074739527</v>
      </c>
      <c r="D25" s="385" t="s">
        <v>119</v>
      </c>
    </row>
    <row r="26" spans="1:8" ht="16.5" customHeight="1" x14ac:dyDescent="0.2">
      <c r="A26" s="20"/>
      <c r="B26" s="334" t="s">
        <v>36</v>
      </c>
      <c r="C26" s="369">
        <v>0</v>
      </c>
      <c r="D26" s="386" t="s">
        <v>120</v>
      </c>
    </row>
    <row r="27" spans="1:8" ht="16.5" customHeight="1" x14ac:dyDescent="0.2">
      <c r="A27" s="20"/>
      <c r="B27" s="334" t="s">
        <v>38</v>
      </c>
      <c r="C27" s="369">
        <f>SUM($D$11:$D$12)*$C$44</f>
        <v>12720912.527572097</v>
      </c>
      <c r="D27" s="385" t="s">
        <v>121</v>
      </c>
    </row>
    <row r="28" spans="1:8" ht="16.5" customHeight="1" x14ac:dyDescent="0.2">
      <c r="A28" s="20"/>
      <c r="B28" s="334" t="s">
        <v>40</v>
      </c>
      <c r="C28" s="369">
        <f>$D$10*$C$44</f>
        <v>612543.94049826358</v>
      </c>
      <c r="D28" s="385" t="s">
        <v>122</v>
      </c>
    </row>
    <row r="29" spans="1:8" ht="16.5" customHeight="1" x14ac:dyDescent="0.2">
      <c r="A29" s="20"/>
      <c r="B29" s="334" t="s">
        <v>42</v>
      </c>
      <c r="C29" s="369">
        <f>D4*$C$44*C16</f>
        <v>0</v>
      </c>
      <c r="D29" s="386" t="s">
        <v>93</v>
      </c>
    </row>
    <row r="30" spans="1:8" ht="16.5" customHeight="1" x14ac:dyDescent="0.2">
      <c r="A30" s="20"/>
      <c r="B30" s="334" t="s">
        <v>44</v>
      </c>
      <c r="C30" s="369">
        <f>D5*$C$44*C16</f>
        <v>160011.47833424003</v>
      </c>
      <c r="D30" s="386" t="s">
        <v>94</v>
      </c>
    </row>
    <row r="31" spans="1:8" ht="16.5" customHeight="1" x14ac:dyDescent="0.2">
      <c r="A31" s="20"/>
      <c r="B31" s="334" t="s">
        <v>45</v>
      </c>
      <c r="C31" s="369">
        <f>D6*$C$44*C16</f>
        <v>500035.86979450146</v>
      </c>
      <c r="D31" s="386" t="s">
        <v>95</v>
      </c>
    </row>
    <row r="32" spans="1:8" ht="16.5" customHeight="1" x14ac:dyDescent="0.2">
      <c r="A32" s="20"/>
      <c r="B32" s="334" t="s">
        <v>46</v>
      </c>
      <c r="C32" s="369">
        <f>D7*$C$44*C16</f>
        <v>1160083.2179232419</v>
      </c>
      <c r="D32" s="386" t="s">
        <v>96</v>
      </c>
    </row>
    <row r="33" spans="1:8" ht="16.5" customHeight="1" x14ac:dyDescent="0.2">
      <c r="A33" s="20"/>
      <c r="B33" s="334" t="s">
        <v>47</v>
      </c>
      <c r="C33" s="369">
        <f>D17*$C$44*C15</f>
        <v>14172795.8187153</v>
      </c>
      <c r="D33" s="386" t="s">
        <v>97</v>
      </c>
    </row>
    <row r="34" spans="1:8" ht="16.5" customHeight="1" x14ac:dyDescent="0.2">
      <c r="A34" s="20"/>
      <c r="B34" s="334" t="s">
        <v>49</v>
      </c>
      <c r="C34" s="369">
        <v>0</v>
      </c>
      <c r="D34" s="386" t="s">
        <v>123</v>
      </c>
    </row>
    <row r="35" spans="1:8" ht="16.5" customHeight="1" x14ac:dyDescent="0.2">
      <c r="A35" s="20"/>
      <c r="B35" s="334" t="s">
        <v>51</v>
      </c>
      <c r="C35" s="387">
        <v>0</v>
      </c>
      <c r="D35" s="386" t="s">
        <v>123</v>
      </c>
    </row>
    <row r="36" spans="1:8" ht="16.5" customHeight="1" x14ac:dyDescent="0.2">
      <c r="A36" s="20"/>
      <c r="B36" s="334" t="s">
        <v>52</v>
      </c>
      <c r="C36" s="387">
        <v>0</v>
      </c>
      <c r="D36" s="386" t="s">
        <v>124</v>
      </c>
    </row>
    <row r="37" spans="1:8" ht="16.5" customHeight="1" x14ac:dyDescent="0.2">
      <c r="A37" s="20"/>
      <c r="B37" s="334" t="s">
        <v>54</v>
      </c>
      <c r="C37" s="387">
        <v>0</v>
      </c>
      <c r="D37" s="386" t="s">
        <v>125</v>
      </c>
    </row>
    <row r="38" spans="1:8" ht="16.5" customHeight="1" x14ac:dyDescent="0.2">
      <c r="A38" s="20"/>
      <c r="B38" s="334" t="s">
        <v>56</v>
      </c>
      <c r="C38" s="387">
        <v>0</v>
      </c>
      <c r="D38" s="386" t="s">
        <v>126</v>
      </c>
    </row>
    <row r="39" spans="1:8" ht="16.5" customHeight="1" x14ac:dyDescent="0.2">
      <c r="A39" s="20"/>
      <c r="B39" s="334" t="s">
        <v>58</v>
      </c>
      <c r="C39" s="387">
        <v>0</v>
      </c>
      <c r="D39" s="386" t="s">
        <v>127</v>
      </c>
    </row>
    <row r="40" spans="1:8" ht="16.5" customHeight="1" x14ac:dyDescent="0.2">
      <c r="A40" s="20"/>
      <c r="B40" s="334" t="s">
        <v>59</v>
      </c>
      <c r="C40" s="369">
        <v>0</v>
      </c>
      <c r="D40" s="386" t="s">
        <v>128</v>
      </c>
    </row>
    <row r="41" spans="1:8" ht="16.5" customHeight="1" x14ac:dyDescent="0.2">
      <c r="A41" s="20"/>
      <c r="B41" s="334" t="s">
        <v>61</v>
      </c>
      <c r="C41" s="369">
        <f>$D$14*$C$44</f>
        <v>820058.82646297978</v>
      </c>
      <c r="D41" s="386" t="s">
        <v>129</v>
      </c>
    </row>
    <row r="42" spans="1:8" ht="16.5" customHeight="1" x14ac:dyDescent="0.2">
      <c r="A42" s="20"/>
      <c r="B42" s="388" t="s">
        <v>63</v>
      </c>
      <c r="C42" s="369">
        <f>$D$13*$C$44</f>
        <v>4840347.2196107758</v>
      </c>
      <c r="D42" s="386" t="s">
        <v>130</v>
      </c>
    </row>
    <row r="43" spans="1:8" ht="16.5" customHeight="1" x14ac:dyDescent="0.2">
      <c r="A43" s="20"/>
      <c r="B43" s="334" t="s">
        <v>65</v>
      </c>
      <c r="C43" s="389">
        <f>SUM($C$25:$C$42)</f>
        <v>44174948.006385349</v>
      </c>
      <c r="D43" s="386" t="s">
        <v>66</v>
      </c>
    </row>
    <row r="44" spans="1:8" ht="33" customHeight="1" x14ac:dyDescent="0.2">
      <c r="A44" s="20"/>
      <c r="B44" s="334" t="s">
        <v>67</v>
      </c>
      <c r="C44" s="387">
        <f>SUM(Tourists!C26)</f>
        <v>44174948.006385349</v>
      </c>
      <c r="D44" s="386" t="s">
        <v>131</v>
      </c>
    </row>
    <row r="45" spans="1:8" ht="16.5" customHeight="1" x14ac:dyDescent="0.2">
      <c r="A45" s="20"/>
      <c r="B45" s="334" t="s">
        <v>69</v>
      </c>
      <c r="C45" s="387">
        <f>C44-C43</f>
        <v>0</v>
      </c>
      <c r="D45" s="386" t="s">
        <v>107</v>
      </c>
    </row>
    <row r="46" spans="1:8" ht="16.5" customHeight="1" x14ac:dyDescent="0.2">
      <c r="A46" s="20"/>
      <c r="B46" s="390" t="s">
        <v>71</v>
      </c>
      <c r="C46" s="391">
        <f>C45/C44</f>
        <v>0</v>
      </c>
      <c r="D46" s="392" t="s">
        <v>108</v>
      </c>
    </row>
    <row r="47" spans="1:8" ht="27" customHeight="1" x14ac:dyDescent="0.2">
      <c r="A47" s="20"/>
      <c r="B47" s="311" t="s">
        <v>109</v>
      </c>
      <c r="C47" s="312">
        <f>C33/C44</f>
        <v>0.32083333333333336</v>
      </c>
      <c r="D47" s="171"/>
      <c r="H47" s="8"/>
    </row>
    <row r="48" spans="1:8" ht="27" customHeight="1" x14ac:dyDescent="0.2">
      <c r="A48" s="20"/>
      <c r="C48" s="29"/>
      <c r="H48" s="8"/>
    </row>
    <row r="49" spans="1:8" ht="27" customHeight="1" x14ac:dyDescent="0.2">
      <c r="A49" s="20"/>
      <c r="C49" s="29"/>
      <c r="H49" s="8"/>
    </row>
    <row r="50" spans="1:8" ht="27" customHeight="1" x14ac:dyDescent="0.2">
      <c r="A50" s="20"/>
      <c r="B50" s="24" t="s">
        <v>524</v>
      </c>
      <c r="H50" s="8"/>
    </row>
    <row r="51" spans="1:8" ht="27" customHeight="1" x14ac:dyDescent="0.2">
      <c r="A51" s="20"/>
      <c r="B51" s="34" t="s">
        <v>0</v>
      </c>
      <c r="C51" s="35" t="s">
        <v>1</v>
      </c>
      <c r="D51" s="36" t="s">
        <v>2</v>
      </c>
      <c r="E51" s="36" t="s">
        <v>3</v>
      </c>
      <c r="F51" s="36" t="s">
        <v>4</v>
      </c>
      <c r="G51" s="36" t="s">
        <v>5</v>
      </c>
      <c r="H51" s="8"/>
    </row>
    <row r="52" spans="1:8" ht="27" customHeight="1" x14ac:dyDescent="0.2">
      <c r="A52" s="20"/>
      <c r="B52" s="200" t="s">
        <v>75</v>
      </c>
      <c r="C52" s="201">
        <f>C4*100</f>
        <v>0</v>
      </c>
      <c r="D52" s="202" t="s">
        <v>420</v>
      </c>
      <c r="E52" s="202">
        <v>0</v>
      </c>
      <c r="F52" s="202">
        <v>100</v>
      </c>
      <c r="G52" s="203">
        <v>0.01</v>
      </c>
      <c r="H52" s="8"/>
    </row>
    <row r="53" spans="1:8" ht="27" customHeight="1" x14ac:dyDescent="0.2">
      <c r="A53" s="20"/>
      <c r="B53" s="200" t="s">
        <v>77</v>
      </c>
      <c r="C53" s="201">
        <f t="shared" ref="C53:C62" si="1">C5*100</f>
        <v>0.53333333333333299</v>
      </c>
      <c r="D53" s="183" t="s">
        <v>421</v>
      </c>
      <c r="E53" s="183">
        <v>0</v>
      </c>
      <c r="F53" s="183">
        <v>100</v>
      </c>
      <c r="G53" s="204">
        <v>0.01</v>
      </c>
      <c r="H53" s="8"/>
    </row>
    <row r="54" spans="1:8" ht="27" customHeight="1" x14ac:dyDescent="0.2">
      <c r="A54" s="20"/>
      <c r="B54" s="200" t="s">
        <v>78</v>
      </c>
      <c r="C54" s="201">
        <f t="shared" si="1"/>
        <v>1.6666666666666701</v>
      </c>
      <c r="D54" s="202" t="s">
        <v>422</v>
      </c>
      <c r="E54" s="183">
        <v>0</v>
      </c>
      <c r="F54" s="183">
        <v>100</v>
      </c>
      <c r="G54" s="204">
        <v>0.01</v>
      </c>
      <c r="H54" s="8"/>
    </row>
    <row r="55" spans="1:8" ht="27" customHeight="1" x14ac:dyDescent="0.2">
      <c r="A55" s="20"/>
      <c r="B55" s="200" t="s">
        <v>79</v>
      </c>
      <c r="C55" s="201">
        <f t="shared" si="1"/>
        <v>3.8666666666666702</v>
      </c>
      <c r="D55" s="183" t="s">
        <v>423</v>
      </c>
      <c r="E55" s="183">
        <v>0</v>
      </c>
      <c r="F55" s="183">
        <v>100</v>
      </c>
      <c r="G55" s="204">
        <v>0.01</v>
      </c>
      <c r="H55" s="8"/>
    </row>
    <row r="56" spans="1:8" ht="27" customHeight="1" x14ac:dyDescent="0.2">
      <c r="A56" s="20"/>
      <c r="B56" s="200" t="s">
        <v>113</v>
      </c>
      <c r="C56" s="201">
        <f t="shared" si="1"/>
        <v>30.625000000000028</v>
      </c>
      <c r="D56" s="183" t="s">
        <v>424</v>
      </c>
      <c r="E56" s="183">
        <v>0</v>
      </c>
      <c r="F56" s="183">
        <v>100</v>
      </c>
      <c r="G56" s="205">
        <v>0.01</v>
      </c>
      <c r="H56" s="8"/>
    </row>
    <row r="57" spans="1:8" ht="27" customHeight="1" x14ac:dyDescent="0.2">
      <c r="A57" s="20"/>
      <c r="B57" s="206" t="s">
        <v>514</v>
      </c>
      <c r="C57" s="201">
        <f t="shared" si="1"/>
        <v>0</v>
      </c>
      <c r="D57" s="183" t="s">
        <v>425</v>
      </c>
      <c r="E57" s="183">
        <v>0</v>
      </c>
      <c r="F57" s="183">
        <v>100</v>
      </c>
      <c r="G57" s="183">
        <v>0.01</v>
      </c>
      <c r="H57" s="8"/>
    </row>
    <row r="58" spans="1:8" ht="27" customHeight="1" x14ac:dyDescent="0.2">
      <c r="A58" s="20"/>
      <c r="B58" s="200" t="s">
        <v>114</v>
      </c>
      <c r="C58" s="201">
        <f t="shared" si="1"/>
        <v>2.0416666666666687</v>
      </c>
      <c r="D58" s="183" t="s">
        <v>426</v>
      </c>
      <c r="E58" s="183">
        <v>0</v>
      </c>
      <c r="F58" s="183">
        <v>100</v>
      </c>
      <c r="G58" s="205">
        <v>0.01</v>
      </c>
      <c r="H58" s="8"/>
    </row>
    <row r="59" spans="1:8" ht="27" customHeight="1" x14ac:dyDescent="0.2">
      <c r="A59" s="20"/>
      <c r="B59" s="200" t="s">
        <v>82</v>
      </c>
      <c r="C59" s="201">
        <f t="shared" si="1"/>
        <v>23.733333333333327</v>
      </c>
      <c r="D59" s="183" t="s">
        <v>427</v>
      </c>
      <c r="E59" s="183">
        <v>0</v>
      </c>
      <c r="F59" s="183">
        <v>100</v>
      </c>
      <c r="G59" s="205">
        <v>0.01</v>
      </c>
      <c r="H59" s="8"/>
    </row>
    <row r="60" spans="1:8" ht="27" customHeight="1" x14ac:dyDescent="0.2">
      <c r="A60" s="20"/>
      <c r="B60" s="200" t="s">
        <v>115</v>
      </c>
      <c r="C60" s="201">
        <f t="shared" si="1"/>
        <v>18.6666666666667</v>
      </c>
      <c r="D60" s="183" t="s">
        <v>428</v>
      </c>
      <c r="E60" s="183">
        <v>0</v>
      </c>
      <c r="F60" s="183">
        <v>100</v>
      </c>
      <c r="G60" s="205">
        <v>0.01</v>
      </c>
      <c r="H60" s="8"/>
    </row>
    <row r="61" spans="1:8" ht="27" customHeight="1" x14ac:dyDescent="0.2">
      <c r="A61" s="20"/>
      <c r="B61" s="200" t="s">
        <v>116</v>
      </c>
      <c r="C61" s="201">
        <f t="shared" si="1"/>
        <v>16.133333333333372</v>
      </c>
      <c r="D61" s="183" t="s">
        <v>429</v>
      </c>
      <c r="E61" s="183">
        <v>0</v>
      </c>
      <c r="F61" s="183">
        <v>100</v>
      </c>
      <c r="G61" s="205">
        <v>0.01</v>
      </c>
      <c r="H61" s="8"/>
    </row>
    <row r="62" spans="1:8" ht="27" customHeight="1" x14ac:dyDescent="0.2">
      <c r="A62" s="20"/>
      <c r="B62" s="207" t="s">
        <v>132</v>
      </c>
      <c r="C62" s="201">
        <f t="shared" si="1"/>
        <v>2.7333333333333298</v>
      </c>
      <c r="D62" s="183" t="s">
        <v>472</v>
      </c>
      <c r="E62" s="183">
        <v>0</v>
      </c>
      <c r="F62" s="183">
        <v>100</v>
      </c>
      <c r="G62" s="205">
        <v>0.01</v>
      </c>
      <c r="H62" s="8"/>
    </row>
    <row r="63" spans="1:8" ht="27" customHeight="1" x14ac:dyDescent="0.2">
      <c r="A63" s="20"/>
      <c r="B63" s="207" t="s">
        <v>87</v>
      </c>
      <c r="C63" s="201">
        <f t="shared" ref="C63:C64" si="2">D15*100</f>
        <v>100</v>
      </c>
      <c r="D63" s="183" t="s">
        <v>519</v>
      </c>
      <c r="E63" s="183">
        <v>0</v>
      </c>
      <c r="F63" s="183">
        <v>100</v>
      </c>
      <c r="G63" s="205">
        <v>0.01</v>
      </c>
      <c r="H63" s="8"/>
    </row>
    <row r="64" spans="1:8" ht="27" customHeight="1" x14ac:dyDescent="0.2">
      <c r="A64" s="20"/>
      <c r="B64" s="207" t="s">
        <v>88</v>
      </c>
      <c r="C64" s="201">
        <f t="shared" si="2"/>
        <v>100</v>
      </c>
      <c r="D64" s="191" t="s">
        <v>394</v>
      </c>
      <c r="E64" s="191">
        <v>0</v>
      </c>
      <c r="F64" s="191">
        <v>100</v>
      </c>
      <c r="G64" s="208">
        <v>0.01</v>
      </c>
      <c r="H64" s="8"/>
    </row>
    <row r="65" spans="1:8" ht="27" customHeight="1" x14ac:dyDescent="0.2">
      <c r="A65" s="20"/>
      <c r="B65" s="209" t="s">
        <v>401</v>
      </c>
      <c r="C65" s="210">
        <f>C17*100</f>
        <v>32.083333333333336</v>
      </c>
      <c r="D65" s="183" t="s">
        <v>405</v>
      </c>
      <c r="E65" s="191">
        <v>0</v>
      </c>
      <c r="F65" s="191">
        <v>100</v>
      </c>
      <c r="G65" s="208">
        <v>0.01</v>
      </c>
      <c r="H65" s="8"/>
    </row>
    <row r="66" spans="1:8" ht="27" customHeight="1" x14ac:dyDescent="0.2">
      <c r="A66" s="20"/>
      <c r="C66" s="29"/>
      <c r="H66" s="8"/>
    </row>
    <row r="67" spans="1:8" ht="27" customHeight="1" x14ac:dyDescent="0.2">
      <c r="A67" s="20"/>
      <c r="C67" s="29"/>
      <c r="H67" s="8"/>
    </row>
    <row r="68" spans="1:8" ht="27" customHeight="1" x14ac:dyDescent="0.2">
      <c r="A68" s="20"/>
      <c r="C68" s="29"/>
      <c r="H68" s="8"/>
    </row>
    <row r="69" spans="1:8" ht="27" customHeight="1" x14ac:dyDescent="0.2">
      <c r="A69" s="20"/>
      <c r="C69" s="29"/>
      <c r="H69" s="8"/>
    </row>
    <row r="70" spans="1:8" ht="27" customHeight="1" x14ac:dyDescent="0.2">
      <c r="A70" s="20"/>
      <c r="C70" s="29"/>
      <c r="H70" s="8"/>
    </row>
    <row r="71" spans="1:8" ht="27" customHeight="1" x14ac:dyDescent="0.2">
      <c r="A71" s="20"/>
      <c r="C71" s="29"/>
      <c r="H71" s="8"/>
    </row>
    <row r="72" spans="1:8" ht="27" customHeight="1" x14ac:dyDescent="0.2">
      <c r="A72" s="20"/>
      <c r="C72" s="29"/>
      <c r="H72" s="8"/>
    </row>
    <row r="73" spans="1:8" ht="27" customHeight="1" x14ac:dyDescent="0.2">
      <c r="A73" s="20"/>
      <c r="C73" s="29"/>
      <c r="H73" s="8"/>
    </row>
    <row r="74" spans="1:8" ht="27" customHeight="1" x14ac:dyDescent="0.2">
      <c r="A74" s="20"/>
      <c r="C74" s="29"/>
      <c r="H74" s="8"/>
    </row>
    <row r="75" spans="1:8" ht="27" customHeight="1" x14ac:dyDescent="0.2">
      <c r="A75" s="20"/>
      <c r="C75" s="29"/>
      <c r="H75" s="8"/>
    </row>
    <row r="76" spans="1:8" ht="27" customHeight="1" x14ac:dyDescent="0.2">
      <c r="A76" s="20"/>
      <c r="C76" s="29"/>
      <c r="H76" s="8"/>
    </row>
    <row r="77" spans="1:8" ht="27" customHeight="1" x14ac:dyDescent="0.2">
      <c r="A77" s="20"/>
      <c r="C77" s="29"/>
      <c r="H77" s="8"/>
    </row>
    <row r="78" spans="1:8" ht="27" customHeight="1" x14ac:dyDescent="0.2">
      <c r="A78" s="20"/>
      <c r="C78" s="29"/>
      <c r="H78" s="8"/>
    </row>
    <row r="79" spans="1:8" ht="27" customHeight="1" x14ac:dyDescent="0.2">
      <c r="A79" s="20"/>
      <c r="C79" s="29"/>
      <c r="H79" s="8"/>
    </row>
    <row r="80" spans="1:8" ht="27" customHeight="1" x14ac:dyDescent="0.2">
      <c r="A80" s="20"/>
      <c r="C80" s="29"/>
      <c r="H80" s="8"/>
    </row>
    <row r="81" spans="1:8" ht="27" customHeight="1" x14ac:dyDescent="0.2">
      <c r="A81" s="20"/>
      <c r="C81" s="29"/>
      <c r="H81" s="8"/>
    </row>
    <row r="82" spans="1:8" ht="27" customHeight="1" x14ac:dyDescent="0.2">
      <c r="A82" s="20"/>
      <c r="C82" s="29"/>
      <c r="H82" s="8"/>
    </row>
    <row r="83" spans="1:8" ht="27" customHeight="1" x14ac:dyDescent="0.2">
      <c r="A83" s="20"/>
      <c r="C83" s="29"/>
      <c r="H83" s="8"/>
    </row>
    <row r="84" spans="1:8" ht="27" customHeight="1" x14ac:dyDescent="0.2">
      <c r="A84" s="20"/>
      <c r="C84" s="29"/>
      <c r="H84" s="8"/>
    </row>
    <row r="85" spans="1:8" ht="27" customHeight="1" x14ac:dyDescent="0.2">
      <c r="A85" s="20"/>
      <c r="C85" s="29"/>
      <c r="H85" s="8"/>
    </row>
    <row r="86" spans="1:8" ht="27" customHeight="1" x14ac:dyDescent="0.2">
      <c r="A86" s="20"/>
      <c r="C86" s="29"/>
      <c r="H86" s="8"/>
    </row>
    <row r="87" spans="1:8" ht="27" customHeight="1" x14ac:dyDescent="0.2">
      <c r="A87" s="20"/>
      <c r="C87" s="29"/>
      <c r="H87" s="8"/>
    </row>
    <row r="88" spans="1:8" ht="27" customHeight="1" x14ac:dyDescent="0.2">
      <c r="A88" s="20"/>
      <c r="C88" s="29"/>
      <c r="H88" s="8"/>
    </row>
    <row r="89" spans="1:8" ht="27" customHeight="1" x14ac:dyDescent="0.2">
      <c r="A89" s="20"/>
      <c r="C89" s="29"/>
      <c r="H89" s="8"/>
    </row>
    <row r="90" spans="1:8" ht="27" customHeight="1" x14ac:dyDescent="0.2">
      <c r="A90" s="20"/>
      <c r="C90" s="29"/>
      <c r="H90" s="8"/>
    </row>
    <row r="91" spans="1:8" ht="27" customHeight="1" x14ac:dyDescent="0.2">
      <c r="A91" s="20"/>
      <c r="C91" s="29"/>
      <c r="H91" s="8"/>
    </row>
    <row r="92" spans="1:8" ht="27" customHeight="1" x14ac:dyDescent="0.2">
      <c r="A92" s="20"/>
      <c r="C92" s="29"/>
      <c r="H92" s="8"/>
    </row>
    <row r="93" spans="1:8" ht="27" customHeight="1" x14ac:dyDescent="0.2">
      <c r="A93" s="20"/>
      <c r="C93" s="29"/>
      <c r="H93" s="8"/>
    </row>
    <row r="94" spans="1:8" ht="27" customHeight="1" x14ac:dyDescent="0.2">
      <c r="A94" s="20"/>
      <c r="C94" s="29"/>
      <c r="H94" s="8"/>
    </row>
    <row r="95" spans="1:8" ht="27" customHeight="1" x14ac:dyDescent="0.2">
      <c r="A95" s="20"/>
      <c r="C95" s="29"/>
      <c r="H95" s="8"/>
    </row>
    <row r="96" spans="1:8" ht="27" customHeight="1" x14ac:dyDescent="0.2">
      <c r="A96" s="20"/>
      <c r="C96" s="29"/>
      <c r="H96" s="8"/>
    </row>
    <row r="97" spans="1:8" ht="27" customHeight="1" x14ac:dyDescent="0.2">
      <c r="A97" s="20"/>
      <c r="C97" s="29"/>
      <c r="H97" s="8"/>
    </row>
    <row r="98" spans="1:8" ht="27" customHeight="1" x14ac:dyDescent="0.2">
      <c r="A98" s="20"/>
      <c r="C98" s="29"/>
      <c r="H98" s="8"/>
    </row>
    <row r="99" spans="1:8" ht="27" customHeight="1" x14ac:dyDescent="0.2">
      <c r="A99" s="20"/>
      <c r="C99" s="29"/>
      <c r="H99" s="8"/>
    </row>
    <row r="100" spans="1:8" ht="27" customHeight="1" x14ac:dyDescent="0.2">
      <c r="A100" s="20"/>
      <c r="C100" s="29"/>
      <c r="H100" s="8"/>
    </row>
    <row r="101" spans="1:8" ht="27" customHeight="1" x14ac:dyDescent="0.2">
      <c r="A101" s="20"/>
      <c r="C101" s="29"/>
      <c r="H101" s="8"/>
    </row>
    <row r="102" spans="1:8" ht="27" customHeight="1" x14ac:dyDescent="0.2">
      <c r="A102" s="20"/>
      <c r="C102" s="29"/>
      <c r="H102" s="8"/>
    </row>
    <row r="103" spans="1:8" ht="27" customHeight="1" x14ac:dyDescent="0.2">
      <c r="A103" s="20"/>
      <c r="C103" s="29"/>
      <c r="H103" s="8"/>
    </row>
    <row r="104" spans="1:8" ht="27" customHeight="1" x14ac:dyDescent="0.2">
      <c r="A104" s="20"/>
      <c r="C104" s="29"/>
      <c r="H104" s="8"/>
    </row>
    <row r="105" spans="1:8" ht="27" customHeight="1" x14ac:dyDescent="0.2">
      <c r="A105" s="20"/>
      <c r="C105" s="29"/>
      <c r="H105" s="8"/>
    </row>
    <row r="106" spans="1:8" ht="27" customHeight="1" x14ac:dyDescent="0.2">
      <c r="A106" s="20"/>
      <c r="C106" s="29"/>
      <c r="H106" s="8"/>
    </row>
    <row r="107" spans="1:8" ht="27" customHeight="1" x14ac:dyDescent="0.2">
      <c r="A107" s="20"/>
      <c r="C107" s="29"/>
      <c r="H107" s="8"/>
    </row>
    <row r="108" spans="1:8" ht="27" customHeight="1" x14ac:dyDescent="0.2">
      <c r="A108" s="20"/>
      <c r="C108" s="29"/>
      <c r="H108" s="8"/>
    </row>
    <row r="109" spans="1:8" ht="27" customHeight="1" x14ac:dyDescent="0.2">
      <c r="A109" s="20"/>
      <c r="C109" s="29"/>
      <c r="H109" s="8"/>
    </row>
    <row r="110" spans="1:8" ht="27" customHeight="1" x14ac:dyDescent="0.2">
      <c r="A110" s="20"/>
      <c r="C110" s="29"/>
      <c r="H110" s="8"/>
    </row>
    <row r="111" spans="1:8" ht="27" customHeight="1" x14ac:dyDescent="0.2">
      <c r="A111" s="20"/>
      <c r="C111" s="29"/>
      <c r="H111" s="8"/>
    </row>
    <row r="112" spans="1:8" ht="27" customHeight="1" x14ac:dyDescent="0.2">
      <c r="A112" s="20"/>
      <c r="C112" s="29"/>
      <c r="H112" s="8"/>
    </row>
    <row r="113" spans="1:8" ht="27" customHeight="1" x14ac:dyDescent="0.2">
      <c r="A113" s="20"/>
      <c r="C113" s="29"/>
      <c r="H113" s="8"/>
    </row>
    <row r="114" spans="1:8" ht="27" customHeight="1" x14ac:dyDescent="0.2">
      <c r="A114" s="20"/>
      <c r="C114" s="29"/>
      <c r="H114" s="8"/>
    </row>
    <row r="115" spans="1:8" ht="27" customHeight="1" x14ac:dyDescent="0.2">
      <c r="A115" s="20"/>
      <c r="C115" s="29"/>
      <c r="H115" s="8"/>
    </row>
    <row r="116" spans="1:8" ht="27" customHeight="1" x14ac:dyDescent="0.2">
      <c r="A116" s="20"/>
      <c r="C116" s="29"/>
      <c r="H116" s="8"/>
    </row>
    <row r="117" spans="1:8" ht="27" customHeight="1" x14ac:dyDescent="0.2">
      <c r="A117" s="20"/>
      <c r="C117" s="29"/>
      <c r="H117" s="8"/>
    </row>
    <row r="118" spans="1:8" ht="27" customHeight="1" x14ac:dyDescent="0.2">
      <c r="A118" s="20"/>
      <c r="C118" s="29"/>
      <c r="H118" s="8"/>
    </row>
    <row r="119" spans="1:8" ht="27" customHeight="1" x14ac:dyDescent="0.2">
      <c r="A119" s="20"/>
      <c r="C119" s="29"/>
      <c r="H119" s="8"/>
    </row>
    <row r="120" spans="1:8" ht="27" customHeight="1" x14ac:dyDescent="0.2">
      <c r="A120" s="20"/>
      <c r="C120" s="29"/>
      <c r="H120" s="8"/>
    </row>
    <row r="121" spans="1:8" ht="27" customHeight="1" x14ac:dyDescent="0.2">
      <c r="A121" s="20"/>
      <c r="C121" s="29"/>
      <c r="H121" s="8"/>
    </row>
    <row r="122" spans="1:8" ht="27" customHeight="1" x14ac:dyDescent="0.2">
      <c r="A122" s="20"/>
      <c r="C122" s="29"/>
      <c r="H122" s="8"/>
    </row>
    <row r="123" spans="1:8" ht="27" customHeight="1" x14ac:dyDescent="0.2">
      <c r="A123" s="20"/>
      <c r="C123" s="29"/>
      <c r="H123" s="8"/>
    </row>
    <row r="124" spans="1:8" ht="27" customHeight="1" x14ac:dyDescent="0.2">
      <c r="A124" s="20"/>
      <c r="C124" s="29"/>
      <c r="H124" s="8"/>
    </row>
    <row r="125" spans="1:8" ht="27" customHeight="1" x14ac:dyDescent="0.2">
      <c r="A125" s="20"/>
      <c r="C125" s="29"/>
      <c r="H125" s="8"/>
    </row>
    <row r="126" spans="1:8" ht="27" customHeight="1" x14ac:dyDescent="0.2">
      <c r="A126" s="20"/>
      <c r="C126" s="29"/>
      <c r="H126" s="8"/>
    </row>
    <row r="127" spans="1:8" ht="27" customHeight="1" x14ac:dyDescent="0.2">
      <c r="A127" s="20"/>
      <c r="C127" s="29"/>
      <c r="H127" s="8"/>
    </row>
    <row r="128" spans="1:8" ht="27" customHeight="1" x14ac:dyDescent="0.2">
      <c r="A128" s="20"/>
      <c r="C128" s="29"/>
      <c r="H128" s="8"/>
    </row>
    <row r="129" spans="1:8" ht="27" customHeight="1" x14ac:dyDescent="0.2">
      <c r="A129" s="20"/>
      <c r="C129" s="29"/>
      <c r="H129" s="8"/>
    </row>
    <row r="130" spans="1:8" ht="27" customHeight="1" x14ac:dyDescent="0.2">
      <c r="A130" s="20"/>
      <c r="C130" s="29"/>
      <c r="H130" s="8"/>
    </row>
    <row r="131" spans="1:8" ht="27" customHeight="1" x14ac:dyDescent="0.2">
      <c r="A131" s="20"/>
      <c r="C131" s="29"/>
      <c r="H131" s="8"/>
    </row>
    <row r="132" spans="1:8" ht="27" customHeight="1" x14ac:dyDescent="0.2">
      <c r="A132" s="20"/>
      <c r="C132" s="29"/>
      <c r="H132" s="8"/>
    </row>
    <row r="133" spans="1:8" ht="27" customHeight="1" x14ac:dyDescent="0.2">
      <c r="A133" s="20"/>
      <c r="C133" s="29"/>
      <c r="H133" s="8"/>
    </row>
    <row r="134" spans="1:8" ht="27" customHeight="1" x14ac:dyDescent="0.2">
      <c r="A134" s="20"/>
      <c r="C134" s="29"/>
      <c r="H134" s="8"/>
    </row>
    <row r="135" spans="1:8" ht="27" customHeight="1" x14ac:dyDescent="0.2">
      <c r="A135" s="20"/>
      <c r="C135" s="29"/>
      <c r="H135" s="8"/>
    </row>
    <row r="136" spans="1:8" ht="27" customHeight="1" x14ac:dyDescent="0.2">
      <c r="A136" s="20"/>
      <c r="C136" s="29"/>
      <c r="H136" s="8"/>
    </row>
    <row r="137" spans="1:8" ht="27" customHeight="1" x14ac:dyDescent="0.2">
      <c r="A137" s="20"/>
      <c r="C137" s="29"/>
      <c r="H137" s="8"/>
    </row>
    <row r="138" spans="1:8" ht="27" customHeight="1" x14ac:dyDescent="0.2">
      <c r="A138" s="20"/>
      <c r="C138" s="29"/>
      <c r="H138" s="8"/>
    </row>
    <row r="139" spans="1:8" ht="27" customHeight="1" x14ac:dyDescent="0.2">
      <c r="A139" s="20"/>
      <c r="C139" s="29"/>
      <c r="H139" s="8"/>
    </row>
    <row r="140" spans="1:8" ht="27" customHeight="1" x14ac:dyDescent="0.2">
      <c r="A140" s="20"/>
      <c r="C140" s="29"/>
      <c r="H140" s="8"/>
    </row>
    <row r="141" spans="1:8" ht="27" customHeight="1" x14ac:dyDescent="0.2">
      <c r="A141" s="20"/>
      <c r="C141" s="29"/>
      <c r="H141" s="8"/>
    </row>
    <row r="142" spans="1:8" ht="27" customHeight="1" x14ac:dyDescent="0.2">
      <c r="A142" s="20"/>
      <c r="C142" s="29"/>
      <c r="H142" s="8"/>
    </row>
    <row r="143" spans="1:8" ht="27" customHeight="1" x14ac:dyDescent="0.2">
      <c r="A143" s="20"/>
      <c r="C143" s="29"/>
      <c r="H143" s="8"/>
    </row>
    <row r="144" spans="1:8" ht="27" customHeight="1" x14ac:dyDescent="0.2">
      <c r="A144" s="20"/>
      <c r="C144" s="29"/>
      <c r="H144" s="8"/>
    </row>
    <row r="145" spans="1:8" ht="27" customHeight="1" x14ac:dyDescent="0.2">
      <c r="A145" s="20"/>
      <c r="C145" s="29"/>
      <c r="H145" s="8"/>
    </row>
    <row r="146" spans="1:8" ht="27" customHeight="1" x14ac:dyDescent="0.2">
      <c r="A146" s="20"/>
      <c r="C146" s="29"/>
      <c r="H146" s="8"/>
    </row>
    <row r="147" spans="1:8" ht="27" customHeight="1" x14ac:dyDescent="0.2">
      <c r="A147" s="20"/>
      <c r="C147" s="29"/>
      <c r="H147" s="8"/>
    </row>
    <row r="148" spans="1:8" ht="27" customHeight="1" x14ac:dyDescent="0.2">
      <c r="A148" s="20"/>
      <c r="C148" s="29"/>
      <c r="H148" s="8"/>
    </row>
    <row r="149" spans="1:8" ht="27" customHeight="1" x14ac:dyDescent="0.2">
      <c r="A149" s="20"/>
      <c r="C149" s="29"/>
      <c r="H149" s="8"/>
    </row>
    <row r="150" spans="1:8" ht="27" customHeight="1" x14ac:dyDescent="0.2">
      <c r="A150" s="20"/>
      <c r="C150" s="29"/>
      <c r="H150" s="8"/>
    </row>
    <row r="151" spans="1:8" ht="27" customHeight="1" x14ac:dyDescent="0.2">
      <c r="A151" s="20"/>
      <c r="C151" s="29"/>
      <c r="H151" s="8"/>
    </row>
    <row r="152" spans="1:8" ht="27" customHeight="1" x14ac:dyDescent="0.2">
      <c r="A152" s="20"/>
      <c r="C152" s="29"/>
      <c r="H152" s="8"/>
    </row>
    <row r="153" spans="1:8" ht="27" customHeight="1" x14ac:dyDescent="0.2">
      <c r="A153" s="20"/>
      <c r="C153" s="29"/>
      <c r="H153" s="8"/>
    </row>
    <row r="154" spans="1:8" ht="27" customHeight="1" x14ac:dyDescent="0.2">
      <c r="A154" s="20"/>
      <c r="C154" s="29"/>
      <c r="H154" s="8"/>
    </row>
    <row r="155" spans="1:8" ht="27" customHeight="1" x14ac:dyDescent="0.2">
      <c r="A155" s="20"/>
      <c r="C155" s="29"/>
      <c r="H155" s="8"/>
    </row>
    <row r="156" spans="1:8" ht="27" customHeight="1" x14ac:dyDescent="0.2">
      <c r="A156" s="20"/>
      <c r="C156" s="29"/>
      <c r="H156" s="8"/>
    </row>
    <row r="157" spans="1:8" ht="27" customHeight="1" x14ac:dyDescent="0.2">
      <c r="A157" s="20"/>
      <c r="C157" s="29"/>
      <c r="H157" s="8"/>
    </row>
    <row r="158" spans="1:8" ht="27" customHeight="1" x14ac:dyDescent="0.2">
      <c r="A158" s="20"/>
      <c r="C158" s="29"/>
      <c r="H158" s="8"/>
    </row>
    <row r="159" spans="1:8" ht="27" customHeight="1" x14ac:dyDescent="0.2">
      <c r="A159" s="20"/>
      <c r="C159" s="29"/>
      <c r="H159" s="8"/>
    </row>
    <row r="160" spans="1:8" ht="27" customHeight="1" x14ac:dyDescent="0.2">
      <c r="A160" s="20"/>
      <c r="C160" s="29"/>
      <c r="H160" s="8"/>
    </row>
    <row r="161" spans="1:8" ht="27" customHeight="1" x14ac:dyDescent="0.2">
      <c r="A161" s="20"/>
      <c r="C161" s="29"/>
      <c r="H161" s="8"/>
    </row>
    <row r="162" spans="1:8" ht="27" customHeight="1" x14ac:dyDescent="0.2">
      <c r="A162" s="20"/>
      <c r="C162" s="29"/>
      <c r="H162" s="8"/>
    </row>
    <row r="163" spans="1:8" ht="27" customHeight="1" x14ac:dyDescent="0.2">
      <c r="A163" s="20"/>
      <c r="C163" s="29"/>
      <c r="H163" s="8"/>
    </row>
    <row r="164" spans="1:8" ht="27" customHeight="1" x14ac:dyDescent="0.2">
      <c r="A164" s="20"/>
      <c r="C164" s="29"/>
      <c r="H164" s="8"/>
    </row>
    <row r="165" spans="1:8" ht="27" customHeight="1" x14ac:dyDescent="0.2">
      <c r="A165" s="20"/>
      <c r="C165" s="29"/>
      <c r="H165" s="8"/>
    </row>
    <row r="166" spans="1:8" ht="27" customHeight="1" x14ac:dyDescent="0.2">
      <c r="A166" s="20"/>
      <c r="C166" s="29"/>
      <c r="H166" s="8"/>
    </row>
    <row r="167" spans="1:8" ht="27" customHeight="1" x14ac:dyDescent="0.2">
      <c r="A167" s="20"/>
      <c r="C167" s="29"/>
      <c r="H167" s="8"/>
    </row>
    <row r="168" spans="1:8" ht="27" customHeight="1" x14ac:dyDescent="0.2">
      <c r="A168" s="20"/>
      <c r="C168" s="29"/>
      <c r="H168" s="8"/>
    </row>
    <row r="169" spans="1:8" ht="27" customHeight="1" x14ac:dyDescent="0.2">
      <c r="A169" s="20"/>
      <c r="C169" s="29"/>
      <c r="H169" s="8"/>
    </row>
    <row r="170" spans="1:8" ht="27" customHeight="1" x14ac:dyDescent="0.2">
      <c r="A170" s="20"/>
      <c r="C170" s="29"/>
      <c r="H170" s="8"/>
    </row>
    <row r="171" spans="1:8" ht="27" customHeight="1" x14ac:dyDescent="0.2">
      <c r="A171" s="20"/>
      <c r="C171" s="29"/>
      <c r="H171" s="8"/>
    </row>
    <row r="172" spans="1:8" ht="27" customHeight="1" x14ac:dyDescent="0.2">
      <c r="A172" s="20"/>
      <c r="C172" s="29"/>
      <c r="H172" s="8"/>
    </row>
    <row r="173" spans="1:8" ht="27" customHeight="1" x14ac:dyDescent="0.2">
      <c r="A173" s="20"/>
      <c r="C173" s="29"/>
      <c r="H173" s="8"/>
    </row>
    <row r="174" spans="1:8" ht="27" customHeight="1" x14ac:dyDescent="0.2">
      <c r="A174" s="20"/>
      <c r="C174" s="29"/>
      <c r="H174" s="8"/>
    </row>
    <row r="175" spans="1:8" ht="27" customHeight="1" x14ac:dyDescent="0.2">
      <c r="A175" s="20"/>
      <c r="C175" s="29"/>
      <c r="H175" s="8"/>
    </row>
    <row r="176" spans="1:8" ht="27" customHeight="1" x14ac:dyDescent="0.2">
      <c r="A176" s="20"/>
      <c r="C176" s="29"/>
      <c r="H176" s="8"/>
    </row>
    <row r="177" spans="1:8" ht="27" customHeight="1" x14ac:dyDescent="0.2">
      <c r="A177" s="20"/>
      <c r="C177" s="29"/>
      <c r="H177" s="8"/>
    </row>
    <row r="178" spans="1:8" ht="27" customHeight="1" x14ac:dyDescent="0.2">
      <c r="A178" s="20"/>
      <c r="C178" s="29"/>
      <c r="H178" s="8"/>
    </row>
    <row r="179" spans="1:8" ht="27" customHeight="1" x14ac:dyDescent="0.2">
      <c r="A179" s="20"/>
      <c r="C179" s="29"/>
      <c r="H179" s="8"/>
    </row>
    <row r="180" spans="1:8" ht="27" customHeight="1" x14ac:dyDescent="0.2">
      <c r="A180" s="20"/>
      <c r="C180" s="29"/>
      <c r="H180" s="8"/>
    </row>
    <row r="181" spans="1:8" ht="27" customHeight="1" x14ac:dyDescent="0.2">
      <c r="A181" s="20"/>
      <c r="C181" s="29"/>
      <c r="H181" s="8"/>
    </row>
    <row r="182" spans="1:8" ht="27" customHeight="1" x14ac:dyDescent="0.2">
      <c r="A182" s="20"/>
      <c r="C182" s="29"/>
      <c r="H182" s="8"/>
    </row>
    <row r="183" spans="1:8" ht="27" customHeight="1" x14ac:dyDescent="0.2">
      <c r="A183" s="20"/>
      <c r="C183" s="29"/>
      <c r="H183" s="8"/>
    </row>
    <row r="184" spans="1:8" ht="27" customHeight="1" x14ac:dyDescent="0.2">
      <c r="A184" s="20"/>
      <c r="C184" s="29"/>
      <c r="H184" s="8"/>
    </row>
    <row r="185" spans="1:8" ht="27" customHeight="1" x14ac:dyDescent="0.2">
      <c r="A185" s="20"/>
      <c r="C185" s="29"/>
      <c r="H185" s="8"/>
    </row>
    <row r="186" spans="1:8" ht="27" customHeight="1" x14ac:dyDescent="0.2">
      <c r="A186" s="20"/>
      <c r="C186" s="29"/>
      <c r="H186" s="8"/>
    </row>
    <row r="187" spans="1:8" ht="27" customHeight="1" x14ac:dyDescent="0.2">
      <c r="A187" s="20"/>
      <c r="C187" s="29"/>
      <c r="H187" s="8"/>
    </row>
    <row r="188" spans="1:8" ht="27" customHeight="1" x14ac:dyDescent="0.2">
      <c r="A188" s="20"/>
      <c r="C188" s="29"/>
      <c r="H188" s="8"/>
    </row>
    <row r="189" spans="1:8" ht="27" customHeight="1" x14ac:dyDescent="0.2">
      <c r="A189" s="20"/>
      <c r="C189" s="29"/>
      <c r="H189" s="8"/>
    </row>
    <row r="190" spans="1:8" ht="27" customHeight="1" x14ac:dyDescent="0.2">
      <c r="A190" s="20"/>
      <c r="C190" s="29"/>
      <c r="H190" s="8"/>
    </row>
    <row r="191" spans="1:8" ht="27" customHeight="1" x14ac:dyDescent="0.2">
      <c r="A191" s="20"/>
      <c r="C191" s="29"/>
      <c r="H191" s="8"/>
    </row>
    <row r="192" spans="1:8" ht="27" customHeight="1" x14ac:dyDescent="0.2">
      <c r="A192" s="20"/>
      <c r="C192" s="29"/>
      <c r="H192" s="8"/>
    </row>
    <row r="193" spans="1:8" ht="27" customHeight="1" x14ac:dyDescent="0.2">
      <c r="A193" s="20"/>
      <c r="C193" s="29"/>
      <c r="H193" s="8"/>
    </row>
    <row r="194" spans="1:8" ht="27" customHeight="1" x14ac:dyDescent="0.2">
      <c r="A194" s="20"/>
      <c r="C194" s="29"/>
      <c r="H194" s="8"/>
    </row>
    <row r="195" spans="1:8" ht="27" customHeight="1" x14ac:dyDescent="0.2">
      <c r="A195" s="20"/>
      <c r="C195" s="29"/>
      <c r="H195" s="8"/>
    </row>
    <row r="196" spans="1:8" ht="27" customHeight="1" x14ac:dyDescent="0.2">
      <c r="A196" s="20"/>
      <c r="C196" s="29"/>
      <c r="H196" s="8"/>
    </row>
    <row r="197" spans="1:8" ht="27" customHeight="1" x14ac:dyDescent="0.2">
      <c r="A197" s="20"/>
      <c r="C197" s="29"/>
      <c r="H197" s="8"/>
    </row>
    <row r="198" spans="1:8" ht="27" customHeight="1" x14ac:dyDescent="0.2">
      <c r="A198" s="20"/>
      <c r="C198" s="29"/>
      <c r="H198" s="8"/>
    </row>
    <row r="199" spans="1:8" ht="27" customHeight="1" x14ac:dyDescent="0.2">
      <c r="A199" s="20"/>
      <c r="C199" s="29"/>
      <c r="H199" s="8"/>
    </row>
    <row r="200" spans="1:8" ht="27" customHeight="1" x14ac:dyDescent="0.2">
      <c r="A200" s="20"/>
      <c r="C200" s="29"/>
      <c r="H200" s="8"/>
    </row>
    <row r="201" spans="1:8" ht="27" customHeight="1" x14ac:dyDescent="0.2">
      <c r="A201" s="20"/>
      <c r="C201" s="29"/>
      <c r="H201" s="8"/>
    </row>
    <row r="202" spans="1:8" ht="27" customHeight="1" x14ac:dyDescent="0.2">
      <c r="A202" s="20"/>
      <c r="C202" s="29"/>
      <c r="H202" s="8"/>
    </row>
    <row r="203" spans="1:8" ht="27" customHeight="1" x14ac:dyDescent="0.2">
      <c r="A203" s="20"/>
      <c r="C203" s="29"/>
      <c r="H203" s="8"/>
    </row>
    <row r="204" spans="1:8" ht="27" customHeight="1" x14ac:dyDescent="0.2">
      <c r="A204" s="20"/>
      <c r="C204" s="29"/>
      <c r="H204" s="8"/>
    </row>
    <row r="205" spans="1:8" ht="27" customHeight="1" x14ac:dyDescent="0.2">
      <c r="A205" s="20"/>
      <c r="C205" s="29"/>
      <c r="H205" s="8"/>
    </row>
    <row r="206" spans="1:8" ht="27" customHeight="1" x14ac:dyDescent="0.2">
      <c r="A206" s="20"/>
      <c r="C206" s="29"/>
      <c r="H206" s="8"/>
    </row>
    <row r="207" spans="1:8" ht="27" customHeight="1" x14ac:dyDescent="0.2">
      <c r="A207" s="20"/>
      <c r="C207" s="29"/>
      <c r="H207" s="8"/>
    </row>
    <row r="208" spans="1:8" ht="27" customHeight="1" x14ac:dyDescent="0.2">
      <c r="A208" s="20"/>
      <c r="C208" s="29"/>
      <c r="H208" s="8"/>
    </row>
    <row r="209" spans="1:8" ht="27" customHeight="1" x14ac:dyDescent="0.2">
      <c r="A209" s="20"/>
      <c r="C209" s="29"/>
      <c r="H209" s="8"/>
    </row>
    <row r="210" spans="1:8" ht="27" customHeight="1" x14ac:dyDescent="0.2">
      <c r="A210" s="20"/>
      <c r="C210" s="29"/>
      <c r="H210" s="8"/>
    </row>
    <row r="211" spans="1:8" ht="27" customHeight="1" x14ac:dyDescent="0.2">
      <c r="A211" s="20"/>
      <c r="C211" s="29"/>
      <c r="H211" s="8"/>
    </row>
    <row r="212" spans="1:8" ht="27" customHeight="1" x14ac:dyDescent="0.2">
      <c r="A212" s="20"/>
      <c r="C212" s="29"/>
      <c r="H212" s="8"/>
    </row>
    <row r="213" spans="1:8" ht="27" customHeight="1" x14ac:dyDescent="0.2">
      <c r="A213" s="20"/>
      <c r="C213" s="29"/>
      <c r="H213" s="8"/>
    </row>
    <row r="214" spans="1:8" ht="27" customHeight="1" x14ac:dyDescent="0.2">
      <c r="A214" s="20"/>
      <c r="C214" s="29"/>
      <c r="H214" s="8"/>
    </row>
    <row r="215" spans="1:8" ht="27" customHeight="1" x14ac:dyDescent="0.2">
      <c r="A215" s="20"/>
      <c r="C215" s="29"/>
      <c r="H215" s="8"/>
    </row>
    <row r="216" spans="1:8" ht="27" customHeight="1" x14ac:dyDescent="0.2">
      <c r="A216" s="20"/>
      <c r="C216" s="29"/>
      <c r="H216" s="8"/>
    </row>
    <row r="217" spans="1:8" ht="27" customHeight="1" x14ac:dyDescent="0.2">
      <c r="A217" s="20"/>
      <c r="C217" s="29"/>
      <c r="H217" s="8"/>
    </row>
    <row r="218" spans="1:8" ht="27" customHeight="1" x14ac:dyDescent="0.2">
      <c r="A218" s="20"/>
      <c r="C218" s="29"/>
      <c r="H218" s="8"/>
    </row>
    <row r="219" spans="1:8" ht="27" customHeight="1" x14ac:dyDescent="0.2">
      <c r="A219" s="20"/>
      <c r="C219" s="29"/>
      <c r="H219" s="8"/>
    </row>
    <row r="220" spans="1:8" ht="27" customHeight="1" x14ac:dyDescent="0.2">
      <c r="A220" s="20"/>
      <c r="C220" s="29"/>
      <c r="H220" s="8"/>
    </row>
    <row r="221" spans="1:8" ht="27" customHeight="1" x14ac:dyDescent="0.2">
      <c r="A221" s="20"/>
      <c r="C221" s="29"/>
      <c r="H221" s="8"/>
    </row>
    <row r="222" spans="1:8" ht="27" customHeight="1" x14ac:dyDescent="0.2">
      <c r="A222" s="20"/>
      <c r="C222" s="29"/>
      <c r="H222" s="8"/>
    </row>
    <row r="223" spans="1:8" ht="27" customHeight="1" x14ac:dyDescent="0.2">
      <c r="A223" s="20"/>
      <c r="C223" s="29"/>
      <c r="H223" s="8"/>
    </row>
    <row r="224" spans="1:8" ht="27" customHeight="1" x14ac:dyDescent="0.2">
      <c r="A224" s="20"/>
      <c r="C224" s="29"/>
      <c r="H224" s="8"/>
    </row>
    <row r="225" spans="1:8" ht="27" customHeight="1" x14ac:dyDescent="0.2">
      <c r="A225" s="20"/>
      <c r="C225" s="29"/>
      <c r="H225" s="8"/>
    </row>
    <row r="226" spans="1:8" ht="27" customHeight="1" x14ac:dyDescent="0.2">
      <c r="A226" s="20"/>
      <c r="C226" s="29"/>
      <c r="H226" s="8"/>
    </row>
    <row r="227" spans="1:8" ht="27" customHeight="1" x14ac:dyDescent="0.2">
      <c r="A227" s="20"/>
      <c r="C227" s="29"/>
      <c r="H227" s="8"/>
    </row>
    <row r="228" spans="1:8" ht="27" customHeight="1" x14ac:dyDescent="0.2">
      <c r="A228" s="20"/>
      <c r="C228" s="29"/>
      <c r="H228" s="8"/>
    </row>
    <row r="229" spans="1:8" ht="27" customHeight="1" x14ac:dyDescent="0.2">
      <c r="A229" s="20"/>
      <c r="C229" s="29"/>
      <c r="H229" s="8"/>
    </row>
    <row r="230" spans="1:8" ht="27" customHeight="1" x14ac:dyDescent="0.2">
      <c r="A230" s="20"/>
      <c r="C230" s="29"/>
      <c r="H230" s="8"/>
    </row>
    <row r="231" spans="1:8" ht="27" customHeight="1" x14ac:dyDescent="0.2">
      <c r="A231" s="20"/>
      <c r="C231" s="29"/>
      <c r="H231" s="8"/>
    </row>
    <row r="232" spans="1:8" ht="27" customHeight="1" x14ac:dyDescent="0.2">
      <c r="A232" s="20"/>
      <c r="C232" s="29"/>
      <c r="H232" s="8"/>
    </row>
    <row r="233" spans="1:8" ht="27" customHeight="1" x14ac:dyDescent="0.2">
      <c r="A233" s="20"/>
      <c r="C233" s="29"/>
      <c r="H233" s="8"/>
    </row>
    <row r="234" spans="1:8" ht="27" customHeight="1" x14ac:dyDescent="0.2">
      <c r="A234" s="20"/>
      <c r="C234" s="29"/>
      <c r="H234" s="8"/>
    </row>
    <row r="235" spans="1:8" ht="27" customHeight="1" x14ac:dyDescent="0.2">
      <c r="A235" s="20"/>
      <c r="C235" s="29"/>
      <c r="H235" s="8"/>
    </row>
    <row r="236" spans="1:8" ht="27" customHeight="1" x14ac:dyDescent="0.2">
      <c r="A236" s="20"/>
      <c r="C236" s="29"/>
      <c r="H236" s="8"/>
    </row>
    <row r="237" spans="1:8" ht="27" customHeight="1" x14ac:dyDescent="0.2">
      <c r="A237" s="20"/>
      <c r="C237" s="29"/>
      <c r="H237" s="8"/>
    </row>
    <row r="238" spans="1:8" ht="27" customHeight="1" x14ac:dyDescent="0.2">
      <c r="A238" s="20"/>
      <c r="C238" s="29"/>
      <c r="H238" s="8"/>
    </row>
    <row r="239" spans="1:8" ht="27" customHeight="1" x14ac:dyDescent="0.2">
      <c r="A239" s="20"/>
      <c r="C239" s="29"/>
      <c r="H239" s="8"/>
    </row>
    <row r="240" spans="1:8" ht="27" customHeight="1" x14ac:dyDescent="0.2">
      <c r="A240" s="20"/>
      <c r="C240" s="29"/>
      <c r="H240" s="8"/>
    </row>
    <row r="241" spans="1:8" ht="27" customHeight="1" x14ac:dyDescent="0.2">
      <c r="A241" s="20"/>
      <c r="C241" s="29"/>
      <c r="H241" s="8"/>
    </row>
    <row r="242" spans="1:8" ht="27" customHeight="1" x14ac:dyDescent="0.2">
      <c r="A242" s="20"/>
      <c r="C242" s="29"/>
      <c r="H242" s="8"/>
    </row>
    <row r="243" spans="1:8" ht="27" customHeight="1" x14ac:dyDescent="0.2">
      <c r="A243" s="20"/>
      <c r="C243" s="29"/>
      <c r="H243" s="8"/>
    </row>
    <row r="244" spans="1:8" ht="27" customHeight="1" x14ac:dyDescent="0.2">
      <c r="A244" s="20"/>
      <c r="C244" s="29"/>
      <c r="H244" s="8"/>
    </row>
    <row r="245" spans="1:8" ht="27" customHeight="1" x14ac:dyDescent="0.2">
      <c r="A245" s="20"/>
      <c r="C245" s="29"/>
      <c r="H245" s="8"/>
    </row>
    <row r="246" spans="1:8" ht="27" customHeight="1" x14ac:dyDescent="0.2">
      <c r="A246" s="20"/>
      <c r="C246" s="29"/>
      <c r="H246" s="8"/>
    </row>
    <row r="247" spans="1:8" ht="27" customHeight="1" x14ac:dyDescent="0.2">
      <c r="A247" s="20"/>
      <c r="C247" s="29"/>
      <c r="H247" s="8"/>
    </row>
    <row r="248" spans="1:8" ht="27" customHeight="1" x14ac:dyDescent="0.2">
      <c r="A248" s="20"/>
      <c r="C248" s="29"/>
      <c r="H248" s="8"/>
    </row>
    <row r="249" spans="1:8" ht="27" customHeight="1" x14ac:dyDescent="0.2">
      <c r="A249" s="20"/>
      <c r="C249" s="29"/>
      <c r="H249" s="8"/>
    </row>
    <row r="250" spans="1:8" ht="27" customHeight="1" x14ac:dyDescent="0.2">
      <c r="A250" s="20"/>
      <c r="C250" s="29"/>
      <c r="H250" s="8"/>
    </row>
    <row r="251" spans="1:8" ht="27" customHeight="1" x14ac:dyDescent="0.2">
      <c r="A251" s="20"/>
      <c r="C251" s="29"/>
      <c r="H251" s="8"/>
    </row>
    <row r="252" spans="1:8" ht="27" customHeight="1" x14ac:dyDescent="0.2">
      <c r="A252" s="20"/>
      <c r="C252" s="29"/>
      <c r="H252" s="8"/>
    </row>
    <row r="253" spans="1:8" ht="27" customHeight="1" x14ac:dyDescent="0.2">
      <c r="A253" s="20"/>
      <c r="C253" s="29"/>
      <c r="H253" s="8"/>
    </row>
    <row r="254" spans="1:8" ht="27" customHeight="1" x14ac:dyDescent="0.2">
      <c r="A254" s="20"/>
      <c r="C254" s="29"/>
      <c r="H254" s="8"/>
    </row>
    <row r="255" spans="1:8" ht="27" customHeight="1" x14ac:dyDescent="0.2">
      <c r="A255" s="20"/>
      <c r="C255" s="29"/>
      <c r="H255" s="8"/>
    </row>
    <row r="256" spans="1:8" ht="27" customHeight="1" x14ac:dyDescent="0.2">
      <c r="A256" s="20"/>
      <c r="C256" s="29"/>
      <c r="H256" s="8"/>
    </row>
    <row r="257" spans="1:8" ht="27" customHeight="1" x14ac:dyDescent="0.2">
      <c r="A257" s="20"/>
      <c r="C257" s="29"/>
      <c r="H257" s="8"/>
    </row>
    <row r="258" spans="1:8" ht="27" customHeight="1" x14ac:dyDescent="0.2">
      <c r="A258" s="20"/>
      <c r="C258" s="29"/>
      <c r="H258" s="8"/>
    </row>
    <row r="259" spans="1:8" ht="27" customHeight="1" x14ac:dyDescent="0.2">
      <c r="A259" s="20"/>
      <c r="C259" s="29"/>
      <c r="H259" s="8"/>
    </row>
    <row r="260" spans="1:8" ht="27" customHeight="1" x14ac:dyDescent="0.2">
      <c r="A260" s="20"/>
      <c r="C260" s="29"/>
      <c r="H260" s="8"/>
    </row>
    <row r="261" spans="1:8" ht="27" customHeight="1" x14ac:dyDescent="0.2">
      <c r="A261" s="20"/>
      <c r="C261" s="29"/>
      <c r="H261" s="8"/>
    </row>
    <row r="262" spans="1:8" ht="27" customHeight="1" x14ac:dyDescent="0.2">
      <c r="A262" s="20"/>
      <c r="C262" s="29"/>
      <c r="H262" s="8"/>
    </row>
    <row r="263" spans="1:8" ht="27" customHeight="1" x14ac:dyDescent="0.2">
      <c r="A263" s="20"/>
      <c r="C263" s="29"/>
      <c r="H263" s="8"/>
    </row>
    <row r="264" spans="1:8" ht="27" customHeight="1" x14ac:dyDescent="0.2">
      <c r="A264" s="20"/>
      <c r="C264" s="29"/>
      <c r="H264" s="8"/>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016"/>
  <sheetViews>
    <sheetView zoomScale="125" workbookViewId="0">
      <selection activeCell="B24" sqref="B24:D24"/>
    </sheetView>
  </sheetViews>
  <sheetFormatPr baseColWidth="10" defaultColWidth="14.5" defaultRowHeight="15" customHeight="1" x14ac:dyDescent="0.2"/>
  <cols>
    <col min="1" max="1" width="9.83203125" customWidth="1"/>
    <col min="2" max="2" width="61.83203125" customWidth="1"/>
    <col min="3" max="3" width="21.33203125" customWidth="1"/>
    <col min="4" max="4" width="28" customWidth="1"/>
    <col min="5" max="5" width="5.6640625" customWidth="1"/>
    <col min="6" max="6" width="6.33203125" customWidth="1"/>
    <col min="7" max="7" width="5.5" customWidth="1"/>
    <col min="8" max="8" width="74.1640625" customWidth="1"/>
  </cols>
  <sheetData>
    <row r="1" spans="1:8" ht="27" customHeight="1" x14ac:dyDescent="0.2">
      <c r="A1" s="118"/>
      <c r="B1" s="103" t="s">
        <v>134</v>
      </c>
      <c r="C1" s="29"/>
      <c r="H1" s="8"/>
    </row>
    <row r="2" spans="1:8" ht="63.75" customHeight="1" x14ac:dyDescent="0.2">
      <c r="A2" s="228"/>
      <c r="B2" s="257" t="s">
        <v>525</v>
      </c>
      <c r="C2" s="258" t="s">
        <v>527</v>
      </c>
      <c r="D2" s="259"/>
      <c r="H2" s="8"/>
    </row>
    <row r="3" spans="1:8" ht="14.25" customHeight="1" x14ac:dyDescent="0.2">
      <c r="A3" s="260"/>
      <c r="B3" s="261" t="s">
        <v>0</v>
      </c>
      <c r="C3" s="262" t="s">
        <v>1</v>
      </c>
      <c r="D3" s="268" t="s">
        <v>528</v>
      </c>
      <c r="E3" s="11"/>
      <c r="F3" s="11"/>
      <c r="G3" s="11"/>
      <c r="H3" s="11" t="s">
        <v>6</v>
      </c>
    </row>
    <row r="4" spans="1:8" ht="29.25" customHeight="1" x14ac:dyDescent="0.2">
      <c r="A4" s="458" t="s">
        <v>529</v>
      </c>
      <c r="B4" s="215" t="s">
        <v>75</v>
      </c>
      <c r="C4" s="212">
        <v>5.3333333333333297E-3</v>
      </c>
      <c r="D4" s="216">
        <f t="shared" ref="D4:D14" si="0">C4/$C$19*(1-$C$17)</f>
        <v>4.7466666666666603E-3</v>
      </c>
      <c r="E4" s="30"/>
      <c r="F4" s="30"/>
      <c r="G4" s="31"/>
      <c r="H4" s="32" t="s">
        <v>76</v>
      </c>
    </row>
    <row r="5" spans="1:8" ht="36" customHeight="1" x14ac:dyDescent="0.2">
      <c r="A5" s="459"/>
      <c r="B5" s="217" t="s">
        <v>77</v>
      </c>
      <c r="C5" s="213">
        <v>4.7333333333333297E-2</v>
      </c>
      <c r="D5" s="216">
        <f t="shared" si="0"/>
        <v>4.2126666666666604E-2</v>
      </c>
      <c r="G5" s="17"/>
      <c r="H5" s="12"/>
    </row>
    <row r="6" spans="1:8" ht="33.75" customHeight="1" x14ac:dyDescent="0.2">
      <c r="A6" s="459"/>
      <c r="B6" s="217" t="s">
        <v>78</v>
      </c>
      <c r="C6" s="213">
        <v>0</v>
      </c>
      <c r="D6" s="216">
        <f t="shared" si="0"/>
        <v>0</v>
      </c>
      <c r="G6" s="17"/>
      <c r="H6" s="12"/>
    </row>
    <row r="7" spans="1:8" ht="33.75" customHeight="1" x14ac:dyDescent="0.2">
      <c r="A7" s="459"/>
      <c r="B7" s="217" t="s">
        <v>79</v>
      </c>
      <c r="C7" s="213">
        <v>0.01</v>
      </c>
      <c r="D7" s="216">
        <f t="shared" si="0"/>
        <v>8.8999999999999947E-3</v>
      </c>
      <c r="G7" s="17"/>
      <c r="H7" s="12"/>
    </row>
    <row r="8" spans="1:8" ht="33.75" customHeight="1" x14ac:dyDescent="0.2">
      <c r="A8" s="459"/>
      <c r="B8" s="218" t="s">
        <v>113</v>
      </c>
      <c r="C8" s="213">
        <v>0.15146666666666697</v>
      </c>
      <c r="D8" s="216">
        <f t="shared" si="0"/>
        <v>0.1348053333333335</v>
      </c>
      <c r="G8" s="17"/>
      <c r="H8" s="12"/>
    </row>
    <row r="9" spans="1:8" ht="33.75" customHeight="1" x14ac:dyDescent="0.2">
      <c r="A9" s="459"/>
      <c r="B9" s="218" t="s">
        <v>517</v>
      </c>
      <c r="C9" s="213">
        <v>0</v>
      </c>
      <c r="D9" s="216">
        <f t="shared" si="0"/>
        <v>0</v>
      </c>
      <c r="G9" s="17"/>
      <c r="H9" s="12"/>
    </row>
    <row r="10" spans="1:8" ht="18" customHeight="1" x14ac:dyDescent="0.2">
      <c r="A10" s="459"/>
      <c r="B10" s="218" t="s">
        <v>114</v>
      </c>
      <c r="C10" s="213">
        <v>1.9200000000000036E-2</v>
      </c>
      <c r="D10" s="216">
        <f t="shared" si="0"/>
        <v>1.708800000000002E-2</v>
      </c>
      <c r="G10" s="17"/>
      <c r="H10" s="12"/>
    </row>
    <row r="11" spans="1:8" ht="27" customHeight="1" x14ac:dyDescent="0.2">
      <c r="A11" s="459"/>
      <c r="B11" s="218" t="s">
        <v>82</v>
      </c>
      <c r="C11" s="213">
        <v>0.106</v>
      </c>
      <c r="D11" s="216">
        <f t="shared" si="0"/>
        <v>9.4339999999999938E-2</v>
      </c>
      <c r="G11" s="17"/>
      <c r="H11" s="12"/>
    </row>
    <row r="12" spans="1:8" ht="18" customHeight="1" x14ac:dyDescent="0.2">
      <c r="A12" s="459"/>
      <c r="B12" s="218" t="s">
        <v>115</v>
      </c>
      <c r="C12" s="213">
        <v>0.212666666666667</v>
      </c>
      <c r="D12" s="216">
        <f t="shared" si="0"/>
        <v>0.18927333333333352</v>
      </c>
      <c r="G12" s="17"/>
      <c r="H12" s="12"/>
    </row>
    <row r="13" spans="1:8" ht="41.25" customHeight="1" x14ac:dyDescent="0.2">
      <c r="A13" s="459"/>
      <c r="B13" s="218" t="s">
        <v>116</v>
      </c>
      <c r="C13" s="213">
        <v>0.42333333333333334</v>
      </c>
      <c r="D13" s="216">
        <f t="shared" si="0"/>
        <v>0.37676666666666642</v>
      </c>
      <c r="G13" s="17"/>
      <c r="H13" s="33"/>
    </row>
    <row r="14" spans="1:8" ht="16.5" customHeight="1" x14ac:dyDescent="0.2">
      <c r="A14" s="460"/>
      <c r="B14" s="219" t="s">
        <v>132</v>
      </c>
      <c r="C14" s="213">
        <v>2.4666666666666698E-2</v>
      </c>
      <c r="D14" s="216">
        <f t="shared" si="0"/>
        <v>2.1953333333333346E-2</v>
      </c>
      <c r="G14" s="17"/>
      <c r="H14" s="12"/>
    </row>
    <row r="15" spans="1:8" ht="16.5" customHeight="1" x14ac:dyDescent="0.2">
      <c r="A15" s="234"/>
      <c r="B15" s="222" t="s">
        <v>87</v>
      </c>
      <c r="C15" s="214">
        <v>0.93333333333333302</v>
      </c>
      <c r="D15" s="224">
        <f>C15</f>
        <v>0.93333333333333302</v>
      </c>
      <c r="G15" s="17"/>
      <c r="H15" s="12"/>
    </row>
    <row r="16" spans="1:8" ht="16.5" customHeight="1" x14ac:dyDescent="0.2">
      <c r="A16" s="234"/>
      <c r="B16" s="222" t="s">
        <v>88</v>
      </c>
      <c r="C16" s="221">
        <v>0.47</v>
      </c>
      <c r="D16" s="225">
        <f>C16</f>
        <v>0.47</v>
      </c>
      <c r="E16" s="6"/>
      <c r="F16" s="6"/>
      <c r="G16" s="18"/>
      <c r="H16" s="19"/>
    </row>
    <row r="17" spans="1:8" ht="27" customHeight="1" x14ac:dyDescent="0.2">
      <c r="A17" s="234"/>
      <c r="B17" s="223" t="s">
        <v>401</v>
      </c>
      <c r="C17" s="124">
        <v>0.11</v>
      </c>
      <c r="D17" s="226">
        <f>C17</f>
        <v>0.11</v>
      </c>
      <c r="H17" s="8"/>
    </row>
    <row r="18" spans="1:8" ht="16.5" customHeight="1" x14ac:dyDescent="0.2">
      <c r="A18" s="118"/>
      <c r="B18" s="128"/>
      <c r="C18" s="129" t="s">
        <v>536</v>
      </c>
      <c r="D18" s="8"/>
    </row>
    <row r="19" spans="1:8" ht="16.5" customHeight="1" x14ac:dyDescent="0.2">
      <c r="A19" s="20"/>
      <c r="B19" s="12" t="s">
        <v>403</v>
      </c>
      <c r="C19" s="114">
        <f>SUM(C4:C14)</f>
        <v>1.0000000000000007</v>
      </c>
      <c r="D19" s="8"/>
    </row>
    <row r="20" spans="1:8" ht="16.5" customHeight="1" x14ac:dyDescent="0.2">
      <c r="A20" s="20"/>
      <c r="B20" s="12"/>
      <c r="C20" s="13"/>
      <c r="D20" s="8"/>
    </row>
    <row r="21" spans="1:8" ht="16.5" customHeight="1" x14ac:dyDescent="0.2">
      <c r="A21" s="20"/>
      <c r="B21" s="12"/>
      <c r="C21" s="13"/>
      <c r="D21" s="8"/>
    </row>
    <row r="22" spans="1:8" ht="16.5" customHeight="1" x14ac:dyDescent="0.2">
      <c r="A22" s="20"/>
      <c r="B22" s="12"/>
      <c r="C22" s="13"/>
      <c r="D22" s="8"/>
    </row>
    <row r="23" spans="1:8" ht="16.5" customHeight="1" x14ac:dyDescent="0.2">
      <c r="A23" s="20"/>
      <c r="B23" s="158" t="s">
        <v>539</v>
      </c>
      <c r="C23" s="13"/>
      <c r="D23" s="8"/>
    </row>
    <row r="24" spans="1:8" ht="16.5" customHeight="1" x14ac:dyDescent="0.2">
      <c r="A24" s="20"/>
      <c r="B24" s="393" t="s">
        <v>118</v>
      </c>
      <c r="C24" s="394" t="s">
        <v>38</v>
      </c>
      <c r="D24" s="395"/>
    </row>
    <row r="25" spans="1:8" ht="16.5" customHeight="1" x14ac:dyDescent="0.2">
      <c r="A25" s="20"/>
      <c r="B25" s="334" t="s">
        <v>34</v>
      </c>
      <c r="C25" s="369">
        <f>$D$8*$C$43</f>
        <v>14044772.578309705</v>
      </c>
      <c r="D25" s="385" t="s">
        <v>135</v>
      </c>
    </row>
    <row r="26" spans="1:8" ht="14.25" customHeight="1" x14ac:dyDescent="0.2">
      <c r="B26" s="334" t="s">
        <v>36</v>
      </c>
      <c r="C26" s="367">
        <v>0</v>
      </c>
      <c r="D26" s="336" t="s">
        <v>136</v>
      </c>
    </row>
    <row r="27" spans="1:8" ht="16.5" customHeight="1" x14ac:dyDescent="0.2">
      <c r="A27" s="20"/>
      <c r="B27" s="334" t="s">
        <v>38</v>
      </c>
      <c r="C27" s="369">
        <f>SUM($D$11:$D$12)*$C$43</f>
        <v>29548421.181479018</v>
      </c>
      <c r="D27" s="385" t="s">
        <v>137</v>
      </c>
    </row>
    <row r="28" spans="1:8" ht="16.5" customHeight="1" x14ac:dyDescent="0.2">
      <c r="A28" s="20"/>
      <c r="B28" s="334" t="s">
        <v>40</v>
      </c>
      <c r="C28" s="369">
        <f>$D$10*$C$43</f>
        <v>1780323.2845744696</v>
      </c>
      <c r="D28" s="385" t="s">
        <v>398</v>
      </c>
    </row>
    <row r="29" spans="1:8" ht="16.5" customHeight="1" x14ac:dyDescent="0.2">
      <c r="A29" s="20"/>
      <c r="B29" s="334" t="s">
        <v>42</v>
      </c>
      <c r="C29" s="369">
        <f>D4*$C$43*C16</f>
        <v>232431.09548611072</v>
      </c>
      <c r="D29" s="386" t="s">
        <v>93</v>
      </c>
    </row>
    <row r="30" spans="1:8" ht="16.5" customHeight="1" x14ac:dyDescent="0.2">
      <c r="A30" s="20"/>
      <c r="B30" s="334" t="s">
        <v>44</v>
      </c>
      <c r="C30" s="369">
        <f>D5*$C$43*C16</f>
        <v>2062825.9724392323</v>
      </c>
      <c r="D30" s="386" t="s">
        <v>94</v>
      </c>
    </row>
    <row r="31" spans="1:8" ht="16.5" customHeight="1" x14ac:dyDescent="0.2">
      <c r="A31" s="20"/>
      <c r="B31" s="334" t="s">
        <v>45</v>
      </c>
      <c r="C31" s="369">
        <f>D6*$C$43*C16</f>
        <v>0</v>
      </c>
      <c r="D31" s="386" t="s">
        <v>95</v>
      </c>
    </row>
    <row r="32" spans="1:8" ht="16.5" customHeight="1" x14ac:dyDescent="0.2">
      <c r="A32" s="20"/>
      <c r="B32" s="334" t="s">
        <v>46</v>
      </c>
      <c r="C32" s="369">
        <f>D7*$C$43*C16</f>
        <v>435808.30403645791</v>
      </c>
      <c r="D32" s="386" t="s">
        <v>96</v>
      </c>
    </row>
    <row r="33" spans="1:8" ht="16.5" customHeight="1" x14ac:dyDescent="0.2">
      <c r="A33" s="20"/>
      <c r="B33" s="334" t="s">
        <v>47</v>
      </c>
      <c r="C33" s="369">
        <f>$C$43*D17*C15</f>
        <v>10696386.775299154</v>
      </c>
      <c r="D33" s="386" t="s">
        <v>97</v>
      </c>
    </row>
    <row r="34" spans="1:8" ht="16.5" customHeight="1" x14ac:dyDescent="0.2">
      <c r="A34" s="20"/>
      <c r="B34" s="334" t="s">
        <v>49</v>
      </c>
      <c r="C34" s="369">
        <v>0</v>
      </c>
      <c r="D34" s="386" t="s">
        <v>138</v>
      </c>
    </row>
    <row r="35" spans="1:8" ht="16.5" customHeight="1" x14ac:dyDescent="0.2">
      <c r="A35" s="20"/>
      <c r="B35" s="334" t="s">
        <v>51</v>
      </c>
      <c r="C35" s="387">
        <v>0</v>
      </c>
      <c r="D35" s="386" t="s">
        <v>138</v>
      </c>
    </row>
    <row r="36" spans="1:8" ht="16.5" customHeight="1" x14ac:dyDescent="0.2">
      <c r="A36" s="20"/>
      <c r="B36" s="334" t="s">
        <v>52</v>
      </c>
      <c r="C36" s="387">
        <v>0</v>
      </c>
      <c r="D36" s="386" t="s">
        <v>139</v>
      </c>
    </row>
    <row r="37" spans="1:8" ht="16.5" customHeight="1" x14ac:dyDescent="0.2">
      <c r="A37" s="20"/>
      <c r="B37" s="334" t="s">
        <v>54</v>
      </c>
      <c r="C37" s="387">
        <v>0</v>
      </c>
      <c r="D37" s="386" t="s">
        <v>140</v>
      </c>
    </row>
    <row r="38" spans="1:8" ht="16.5" customHeight="1" x14ac:dyDescent="0.2">
      <c r="A38" s="20"/>
      <c r="B38" s="334" t="s">
        <v>56</v>
      </c>
      <c r="C38" s="387">
        <v>0</v>
      </c>
      <c r="D38" s="386" t="s">
        <v>141</v>
      </c>
    </row>
    <row r="39" spans="1:8" ht="16.5" customHeight="1" x14ac:dyDescent="0.2">
      <c r="A39" s="20"/>
      <c r="B39" s="334" t="s">
        <v>58</v>
      </c>
      <c r="C39" s="387">
        <v>0</v>
      </c>
      <c r="D39" s="386" t="s">
        <v>142</v>
      </c>
    </row>
    <row r="40" spans="1:8" ht="16.5" customHeight="1" x14ac:dyDescent="0.2">
      <c r="A40" s="20"/>
      <c r="B40" s="334" t="s">
        <v>61</v>
      </c>
      <c r="C40" s="369">
        <f>$D$14*$C$43</f>
        <v>2287220.8864324768</v>
      </c>
      <c r="D40" s="386" t="s">
        <v>143</v>
      </c>
    </row>
    <row r="41" spans="1:8" ht="16.5" customHeight="1" x14ac:dyDescent="0.2">
      <c r="A41" s="20"/>
      <c r="B41" s="388" t="s">
        <v>63</v>
      </c>
      <c r="C41" s="369">
        <f>$D$13*$C$43</f>
        <v>39253655.753638409</v>
      </c>
      <c r="D41" s="386" t="s">
        <v>144</v>
      </c>
    </row>
    <row r="42" spans="1:8" ht="16.5" customHeight="1" x14ac:dyDescent="0.2">
      <c r="A42" s="20"/>
      <c r="B42" s="334" t="s">
        <v>65</v>
      </c>
      <c r="C42" s="389">
        <f>SUM($C$25:$C$41)</f>
        <v>100341845.83169504</v>
      </c>
      <c r="D42" s="386" t="s">
        <v>66</v>
      </c>
    </row>
    <row r="43" spans="1:8" ht="33" customHeight="1" x14ac:dyDescent="0.2">
      <c r="A43" s="20"/>
      <c r="B43" s="334" t="s">
        <v>67</v>
      </c>
      <c r="C43" s="387">
        <f>SUM(Tourists!C27, Tourism!C27, Lodges!C28,Restaurants!C27,SUM(Households!C30:D30) + NatParkPA!C28  + ComRevSh!C27)/(1-SUM(D8:D12))</f>
        <v>104185585.47369309</v>
      </c>
      <c r="D43" s="386" t="s">
        <v>145</v>
      </c>
      <c r="E43" s="129" t="s">
        <v>399</v>
      </c>
    </row>
    <row r="44" spans="1:8" ht="16.5" customHeight="1" x14ac:dyDescent="0.2">
      <c r="A44" s="20"/>
      <c r="B44" s="334" t="s">
        <v>69</v>
      </c>
      <c r="C44" s="387">
        <f>C43-C42</f>
        <v>3843739.6419980526</v>
      </c>
      <c r="D44" s="386" t="s">
        <v>107</v>
      </c>
    </row>
    <row r="45" spans="1:8" ht="16.5" customHeight="1" x14ac:dyDescent="0.2">
      <c r="A45" s="20"/>
      <c r="B45" s="390" t="s">
        <v>71</v>
      </c>
      <c r="C45" s="391">
        <f>C44/C43</f>
        <v>3.6893199999999987E-2</v>
      </c>
      <c r="D45" s="392" t="s">
        <v>108</v>
      </c>
    </row>
    <row r="46" spans="1:8" ht="27" customHeight="1" x14ac:dyDescent="0.2">
      <c r="A46" s="20"/>
      <c r="B46" s="21" t="s">
        <v>109</v>
      </c>
      <c r="C46" s="22">
        <f>C33/C43</f>
        <v>0.10266666666666664</v>
      </c>
      <c r="H46" s="8"/>
    </row>
    <row r="47" spans="1:8" ht="27" customHeight="1" x14ac:dyDescent="0.2">
      <c r="A47" s="20"/>
      <c r="C47" s="29"/>
      <c r="H47" s="8"/>
    </row>
    <row r="48" spans="1:8" ht="27" customHeight="1" x14ac:dyDescent="0.2">
      <c r="A48" s="20"/>
      <c r="C48" s="29"/>
      <c r="H48" s="8"/>
    </row>
    <row r="49" spans="1:8" ht="27" customHeight="1" x14ac:dyDescent="0.2">
      <c r="A49" s="20"/>
      <c r="C49" s="29"/>
      <c r="H49" s="8"/>
    </row>
    <row r="50" spans="1:8" ht="27" customHeight="1" x14ac:dyDescent="0.2">
      <c r="A50" s="20"/>
      <c r="B50" s="24" t="s">
        <v>524</v>
      </c>
      <c r="H50" s="8"/>
    </row>
    <row r="51" spans="1:8" ht="27" customHeight="1" x14ac:dyDescent="0.2">
      <c r="A51" s="20"/>
      <c r="B51" s="34" t="s">
        <v>0</v>
      </c>
      <c r="C51" s="35" t="s">
        <v>1</v>
      </c>
      <c r="D51" s="36" t="s">
        <v>2</v>
      </c>
      <c r="E51" s="36" t="s">
        <v>3</v>
      </c>
      <c r="F51" s="36" t="s">
        <v>4</v>
      </c>
      <c r="G51" s="36" t="s">
        <v>5</v>
      </c>
      <c r="H51" s="8"/>
    </row>
    <row r="52" spans="1:8" ht="27" customHeight="1" x14ac:dyDescent="0.2">
      <c r="A52" s="20"/>
      <c r="B52" s="200" t="s">
        <v>75</v>
      </c>
      <c r="C52" s="201">
        <f>C4*100</f>
        <v>0.53333333333333299</v>
      </c>
      <c r="D52" s="202" t="s">
        <v>430</v>
      </c>
      <c r="E52" s="202">
        <v>0</v>
      </c>
      <c r="F52" s="202">
        <v>100</v>
      </c>
      <c r="G52" s="203">
        <v>0.01</v>
      </c>
      <c r="H52" s="8"/>
    </row>
    <row r="53" spans="1:8" ht="27" customHeight="1" x14ac:dyDescent="0.2">
      <c r="A53" s="20"/>
      <c r="B53" s="200" t="s">
        <v>77</v>
      </c>
      <c r="C53" s="201">
        <f t="shared" ref="C53:C62" si="1">C5*100</f>
        <v>4.7333333333333298</v>
      </c>
      <c r="D53" s="183" t="s">
        <v>431</v>
      </c>
      <c r="E53" s="183">
        <v>0</v>
      </c>
      <c r="F53" s="183">
        <v>100</v>
      </c>
      <c r="G53" s="204">
        <v>0.01</v>
      </c>
      <c r="H53" s="8"/>
    </row>
    <row r="54" spans="1:8" ht="27" customHeight="1" x14ac:dyDescent="0.2">
      <c r="A54" s="20"/>
      <c r="B54" s="200" t="s">
        <v>78</v>
      </c>
      <c r="C54" s="201">
        <f t="shared" si="1"/>
        <v>0</v>
      </c>
      <c r="D54" s="202" t="s">
        <v>432</v>
      </c>
      <c r="E54" s="183">
        <v>0</v>
      </c>
      <c r="F54" s="183">
        <v>100</v>
      </c>
      <c r="G54" s="204">
        <v>0.01</v>
      </c>
      <c r="H54" s="8"/>
    </row>
    <row r="55" spans="1:8" ht="27" customHeight="1" x14ac:dyDescent="0.2">
      <c r="A55" s="20"/>
      <c r="B55" s="200" t="s">
        <v>79</v>
      </c>
      <c r="C55" s="201">
        <f t="shared" si="1"/>
        <v>1</v>
      </c>
      <c r="D55" s="183" t="s">
        <v>433</v>
      </c>
      <c r="E55" s="183">
        <v>0</v>
      </c>
      <c r="F55" s="183">
        <v>100</v>
      </c>
      <c r="G55" s="204">
        <v>0.01</v>
      </c>
      <c r="H55" s="8"/>
    </row>
    <row r="56" spans="1:8" ht="27" customHeight="1" x14ac:dyDescent="0.2">
      <c r="A56" s="20"/>
      <c r="B56" s="200" t="s">
        <v>113</v>
      </c>
      <c r="C56" s="201">
        <f t="shared" si="1"/>
        <v>15.146666666666697</v>
      </c>
      <c r="D56" s="183" t="s">
        <v>434</v>
      </c>
      <c r="E56" s="183">
        <v>0</v>
      </c>
      <c r="F56" s="183">
        <v>100</v>
      </c>
      <c r="G56" s="205">
        <v>0.01</v>
      </c>
      <c r="H56" s="8"/>
    </row>
    <row r="57" spans="1:8" ht="27" customHeight="1" x14ac:dyDescent="0.2">
      <c r="A57" s="20"/>
      <c r="B57" s="206" t="s">
        <v>514</v>
      </c>
      <c r="C57" s="201">
        <f t="shared" si="1"/>
        <v>0</v>
      </c>
      <c r="D57" s="183" t="s">
        <v>435</v>
      </c>
      <c r="E57" s="183">
        <v>0</v>
      </c>
      <c r="F57" s="183">
        <v>100</v>
      </c>
      <c r="G57" s="183">
        <v>0.01</v>
      </c>
      <c r="H57" s="8"/>
    </row>
    <row r="58" spans="1:8" ht="27" customHeight="1" x14ac:dyDescent="0.2">
      <c r="A58" s="20"/>
      <c r="B58" s="200" t="s">
        <v>114</v>
      </c>
      <c r="C58" s="201">
        <f t="shared" si="1"/>
        <v>1.9200000000000037</v>
      </c>
      <c r="D58" s="183" t="s">
        <v>436</v>
      </c>
      <c r="E58" s="183">
        <v>0</v>
      </c>
      <c r="F58" s="183">
        <v>100</v>
      </c>
      <c r="G58" s="205">
        <v>0.01</v>
      </c>
      <c r="H58" s="8"/>
    </row>
    <row r="59" spans="1:8" ht="27" customHeight="1" x14ac:dyDescent="0.2">
      <c r="A59" s="20"/>
      <c r="B59" s="200" t="s">
        <v>82</v>
      </c>
      <c r="C59" s="201">
        <f t="shared" si="1"/>
        <v>10.6</v>
      </c>
      <c r="D59" s="183" t="s">
        <v>437</v>
      </c>
      <c r="E59" s="183">
        <v>0</v>
      </c>
      <c r="F59" s="183">
        <v>100</v>
      </c>
      <c r="G59" s="205">
        <v>0.01</v>
      </c>
      <c r="H59" s="8"/>
    </row>
    <row r="60" spans="1:8" ht="27" customHeight="1" x14ac:dyDescent="0.2">
      <c r="A60" s="20"/>
      <c r="B60" s="200" t="s">
        <v>115</v>
      </c>
      <c r="C60" s="201">
        <f t="shared" si="1"/>
        <v>21.266666666666701</v>
      </c>
      <c r="D60" s="183" t="s">
        <v>438</v>
      </c>
      <c r="E60" s="183">
        <v>0</v>
      </c>
      <c r="F60" s="183">
        <v>100</v>
      </c>
      <c r="G60" s="205">
        <v>0.01</v>
      </c>
      <c r="H60" s="8"/>
    </row>
    <row r="61" spans="1:8" ht="27" customHeight="1" x14ac:dyDescent="0.2">
      <c r="A61" s="20"/>
      <c r="B61" s="200" t="s">
        <v>116</v>
      </c>
      <c r="C61" s="201">
        <f t="shared" si="1"/>
        <v>42.333333333333336</v>
      </c>
      <c r="D61" s="183" t="s">
        <v>439</v>
      </c>
      <c r="E61" s="183">
        <v>0</v>
      </c>
      <c r="F61" s="183">
        <v>100</v>
      </c>
      <c r="G61" s="205">
        <v>0.01</v>
      </c>
      <c r="H61" s="8"/>
    </row>
    <row r="62" spans="1:8" ht="27" customHeight="1" x14ac:dyDescent="0.2">
      <c r="A62" s="20"/>
      <c r="B62" s="207" t="s">
        <v>132</v>
      </c>
      <c r="C62" s="201">
        <f t="shared" si="1"/>
        <v>2.4666666666666699</v>
      </c>
      <c r="D62" s="183" t="s">
        <v>473</v>
      </c>
      <c r="E62" s="183">
        <v>0</v>
      </c>
      <c r="F62" s="183">
        <v>100</v>
      </c>
      <c r="G62" s="205">
        <v>0.01</v>
      </c>
      <c r="H62" s="8"/>
    </row>
    <row r="63" spans="1:8" ht="27" customHeight="1" x14ac:dyDescent="0.2">
      <c r="A63" s="20"/>
      <c r="B63" s="207" t="s">
        <v>87</v>
      </c>
      <c r="C63" s="201">
        <f t="shared" ref="C63:C64" si="2">D15*100</f>
        <v>93.3333333333333</v>
      </c>
      <c r="D63" s="183" t="s">
        <v>522</v>
      </c>
      <c r="E63" s="183">
        <v>0</v>
      </c>
      <c r="F63" s="183">
        <v>100</v>
      </c>
      <c r="G63" s="205">
        <v>0.01</v>
      </c>
      <c r="H63" s="8"/>
    </row>
    <row r="64" spans="1:8" ht="27" customHeight="1" x14ac:dyDescent="0.2">
      <c r="A64" s="20"/>
      <c r="B64" s="207" t="s">
        <v>88</v>
      </c>
      <c r="C64" s="201">
        <f t="shared" si="2"/>
        <v>47</v>
      </c>
      <c r="D64" s="191" t="s">
        <v>133</v>
      </c>
      <c r="E64" s="191">
        <v>0</v>
      </c>
      <c r="F64" s="191">
        <v>100</v>
      </c>
      <c r="G64" s="208">
        <v>0.01</v>
      </c>
      <c r="H64" s="8"/>
    </row>
    <row r="65" spans="1:8" ht="27" customHeight="1" x14ac:dyDescent="0.2">
      <c r="A65" s="20"/>
      <c r="B65" s="209" t="s">
        <v>401</v>
      </c>
      <c r="C65" s="210">
        <f>C17*100</f>
        <v>11</v>
      </c>
      <c r="D65" s="183" t="s">
        <v>408</v>
      </c>
      <c r="E65" s="191">
        <v>0</v>
      </c>
      <c r="F65" s="191">
        <v>100</v>
      </c>
      <c r="G65" s="208">
        <v>0.01</v>
      </c>
      <c r="H65" s="8"/>
    </row>
    <row r="66" spans="1:8" ht="27" customHeight="1" x14ac:dyDescent="0.2">
      <c r="A66" s="20"/>
      <c r="C66" s="29"/>
      <c r="H66" s="8"/>
    </row>
    <row r="67" spans="1:8" ht="27" customHeight="1" x14ac:dyDescent="0.2">
      <c r="A67" s="20"/>
      <c r="C67" s="29"/>
      <c r="H67" s="8"/>
    </row>
    <row r="68" spans="1:8" ht="27" customHeight="1" x14ac:dyDescent="0.2">
      <c r="A68" s="20"/>
      <c r="C68" s="29"/>
      <c r="H68" s="8"/>
    </row>
    <row r="69" spans="1:8" ht="27" customHeight="1" x14ac:dyDescent="0.2">
      <c r="A69" s="20"/>
      <c r="C69" s="29"/>
      <c r="H69" s="8"/>
    </row>
    <row r="70" spans="1:8" ht="27" customHeight="1" x14ac:dyDescent="0.2">
      <c r="A70" s="20"/>
      <c r="C70" s="29"/>
      <c r="H70" s="8"/>
    </row>
    <row r="71" spans="1:8" ht="27" customHeight="1" x14ac:dyDescent="0.2">
      <c r="A71" s="20"/>
      <c r="C71" s="29"/>
      <c r="H71" s="8"/>
    </row>
    <row r="72" spans="1:8" ht="27" customHeight="1" x14ac:dyDescent="0.2">
      <c r="A72" s="20"/>
      <c r="C72" s="29"/>
      <c r="H72" s="8"/>
    </row>
    <row r="73" spans="1:8" ht="27" customHeight="1" x14ac:dyDescent="0.2">
      <c r="A73" s="20"/>
      <c r="C73" s="29"/>
      <c r="H73" s="8"/>
    </row>
    <row r="74" spans="1:8" ht="27" customHeight="1" x14ac:dyDescent="0.2">
      <c r="A74" s="20"/>
      <c r="C74" s="29"/>
      <c r="H74" s="8"/>
    </row>
    <row r="75" spans="1:8" ht="27" customHeight="1" x14ac:dyDescent="0.2">
      <c r="A75" s="20"/>
      <c r="C75" s="29"/>
      <c r="H75" s="8"/>
    </row>
    <row r="76" spans="1:8" ht="27" customHeight="1" x14ac:dyDescent="0.2">
      <c r="A76" s="20"/>
      <c r="C76" s="29"/>
      <c r="H76" s="8"/>
    </row>
    <row r="77" spans="1:8" ht="27" customHeight="1" x14ac:dyDescent="0.2">
      <c r="A77" s="20"/>
      <c r="C77" s="29"/>
      <c r="H77" s="8"/>
    </row>
    <row r="78" spans="1:8" ht="27" customHeight="1" x14ac:dyDescent="0.2">
      <c r="A78" s="20"/>
      <c r="C78" s="29"/>
      <c r="H78" s="8"/>
    </row>
    <row r="79" spans="1:8" ht="27" customHeight="1" x14ac:dyDescent="0.2">
      <c r="A79" s="20"/>
      <c r="C79" s="29"/>
      <c r="H79" s="8"/>
    </row>
    <row r="80" spans="1:8" ht="27" customHeight="1" x14ac:dyDescent="0.2">
      <c r="A80" s="20"/>
      <c r="C80" s="29"/>
      <c r="H80" s="8"/>
    </row>
    <row r="81" spans="1:8" ht="27" customHeight="1" x14ac:dyDescent="0.2">
      <c r="A81" s="20"/>
      <c r="C81" s="29"/>
      <c r="H81" s="8"/>
    </row>
    <row r="82" spans="1:8" ht="27" customHeight="1" x14ac:dyDescent="0.2">
      <c r="A82" s="20"/>
      <c r="C82" s="29"/>
      <c r="H82" s="8"/>
    </row>
    <row r="83" spans="1:8" ht="27" customHeight="1" x14ac:dyDescent="0.2">
      <c r="A83" s="20"/>
      <c r="C83" s="29"/>
      <c r="H83" s="8"/>
    </row>
    <row r="84" spans="1:8" ht="27" customHeight="1" x14ac:dyDescent="0.2">
      <c r="A84" s="20"/>
      <c r="C84" s="29"/>
      <c r="H84" s="8"/>
    </row>
    <row r="85" spans="1:8" ht="27" customHeight="1" x14ac:dyDescent="0.2">
      <c r="A85" s="20"/>
      <c r="C85" s="29"/>
      <c r="H85" s="8"/>
    </row>
    <row r="86" spans="1:8" ht="27" customHeight="1" x14ac:dyDescent="0.2">
      <c r="A86" s="20"/>
      <c r="C86" s="29"/>
      <c r="H86" s="8"/>
    </row>
    <row r="87" spans="1:8" ht="27" customHeight="1" x14ac:dyDescent="0.2">
      <c r="A87" s="20"/>
      <c r="C87" s="29"/>
      <c r="H87" s="8"/>
    </row>
    <row r="88" spans="1:8" ht="27" customHeight="1" x14ac:dyDescent="0.2">
      <c r="A88" s="20"/>
      <c r="C88" s="29"/>
      <c r="H88" s="8"/>
    </row>
    <row r="89" spans="1:8" ht="27" customHeight="1" x14ac:dyDescent="0.2">
      <c r="A89" s="20"/>
      <c r="C89" s="29"/>
      <c r="H89" s="8"/>
    </row>
    <row r="90" spans="1:8" ht="27" customHeight="1" x14ac:dyDescent="0.2">
      <c r="A90" s="20"/>
      <c r="C90" s="29"/>
      <c r="H90" s="8"/>
    </row>
    <row r="91" spans="1:8" ht="27" customHeight="1" x14ac:dyDescent="0.2">
      <c r="A91" s="20"/>
      <c r="C91" s="29"/>
      <c r="H91" s="8"/>
    </row>
    <row r="92" spans="1:8" ht="27" customHeight="1" x14ac:dyDescent="0.2">
      <c r="A92" s="20"/>
      <c r="C92" s="29"/>
      <c r="H92" s="8"/>
    </row>
    <row r="93" spans="1:8" ht="27" customHeight="1" x14ac:dyDescent="0.2">
      <c r="A93" s="20"/>
      <c r="C93" s="29"/>
      <c r="H93" s="8"/>
    </row>
    <row r="94" spans="1:8" ht="27" customHeight="1" x14ac:dyDescent="0.2">
      <c r="A94" s="20"/>
      <c r="C94" s="29"/>
      <c r="H94" s="8"/>
    </row>
    <row r="95" spans="1:8" ht="27" customHeight="1" x14ac:dyDescent="0.2">
      <c r="A95" s="20"/>
      <c r="C95" s="29"/>
      <c r="H95" s="8"/>
    </row>
    <row r="96" spans="1:8" ht="27" customHeight="1" x14ac:dyDescent="0.2">
      <c r="A96" s="20"/>
      <c r="C96" s="29"/>
      <c r="H96" s="8"/>
    </row>
    <row r="97" spans="1:8" ht="27" customHeight="1" x14ac:dyDescent="0.2">
      <c r="A97" s="20"/>
      <c r="C97" s="29"/>
      <c r="H97" s="8"/>
    </row>
    <row r="98" spans="1:8" ht="27" customHeight="1" x14ac:dyDescent="0.2">
      <c r="A98" s="20"/>
      <c r="C98" s="29"/>
      <c r="H98" s="8"/>
    </row>
    <row r="99" spans="1:8" ht="27" customHeight="1" x14ac:dyDescent="0.2">
      <c r="A99" s="20"/>
      <c r="C99" s="29"/>
      <c r="H99" s="8"/>
    </row>
    <row r="100" spans="1:8" ht="27" customHeight="1" x14ac:dyDescent="0.2">
      <c r="A100" s="20"/>
      <c r="C100" s="29"/>
      <c r="H100" s="8"/>
    </row>
    <row r="101" spans="1:8" ht="27" customHeight="1" x14ac:dyDescent="0.2">
      <c r="A101" s="20"/>
      <c r="C101" s="29"/>
      <c r="H101" s="8"/>
    </row>
    <row r="102" spans="1:8" ht="27" customHeight="1" x14ac:dyDescent="0.2">
      <c r="A102" s="20"/>
      <c r="C102" s="29"/>
      <c r="H102" s="8"/>
    </row>
    <row r="103" spans="1:8" ht="27" customHeight="1" x14ac:dyDescent="0.2">
      <c r="A103" s="20"/>
      <c r="C103" s="29"/>
      <c r="H103" s="8"/>
    </row>
    <row r="104" spans="1:8" ht="27" customHeight="1" x14ac:dyDescent="0.2">
      <c r="A104" s="20"/>
      <c r="C104" s="29"/>
      <c r="H104" s="8"/>
    </row>
    <row r="105" spans="1:8" ht="27" customHeight="1" x14ac:dyDescent="0.2">
      <c r="A105" s="20"/>
      <c r="C105" s="29"/>
      <c r="H105" s="8"/>
    </row>
    <row r="106" spans="1:8" ht="27" customHeight="1" x14ac:dyDescent="0.2">
      <c r="A106" s="20"/>
      <c r="C106" s="29"/>
      <c r="H106" s="8"/>
    </row>
    <row r="107" spans="1:8" ht="27" customHeight="1" x14ac:dyDescent="0.2">
      <c r="A107" s="20"/>
      <c r="C107" s="29"/>
      <c r="H107" s="8"/>
    </row>
    <row r="108" spans="1:8" ht="27" customHeight="1" x14ac:dyDescent="0.2">
      <c r="A108" s="20"/>
      <c r="C108" s="29"/>
      <c r="H108" s="8"/>
    </row>
    <row r="109" spans="1:8" ht="27" customHeight="1" x14ac:dyDescent="0.2">
      <c r="A109" s="20"/>
      <c r="C109" s="29"/>
      <c r="H109" s="8"/>
    </row>
    <row r="110" spans="1:8" ht="27" customHeight="1" x14ac:dyDescent="0.2">
      <c r="A110" s="20"/>
      <c r="C110" s="29"/>
      <c r="H110" s="8"/>
    </row>
    <row r="111" spans="1:8" ht="27" customHeight="1" x14ac:dyDescent="0.2">
      <c r="A111" s="20"/>
      <c r="C111" s="29"/>
      <c r="H111" s="8"/>
    </row>
    <row r="112" spans="1:8" ht="27" customHeight="1" x14ac:dyDescent="0.2">
      <c r="A112" s="20"/>
      <c r="C112" s="29"/>
      <c r="H112" s="8"/>
    </row>
    <row r="113" spans="1:8" ht="27" customHeight="1" x14ac:dyDescent="0.2">
      <c r="A113" s="20"/>
      <c r="C113" s="29"/>
      <c r="H113" s="8"/>
    </row>
    <row r="114" spans="1:8" ht="27" customHeight="1" x14ac:dyDescent="0.2">
      <c r="A114" s="20"/>
      <c r="C114" s="29"/>
      <c r="H114" s="8"/>
    </row>
    <row r="115" spans="1:8" ht="27" customHeight="1" x14ac:dyDescent="0.2">
      <c r="A115" s="20"/>
      <c r="C115" s="29"/>
      <c r="H115" s="8"/>
    </row>
    <row r="116" spans="1:8" ht="27" customHeight="1" x14ac:dyDescent="0.2">
      <c r="A116" s="20"/>
      <c r="C116" s="29"/>
      <c r="H116" s="8"/>
    </row>
    <row r="117" spans="1:8" ht="27" customHeight="1" x14ac:dyDescent="0.2">
      <c r="A117" s="20"/>
      <c r="C117" s="29"/>
      <c r="H117" s="8"/>
    </row>
    <row r="118" spans="1:8" ht="27" customHeight="1" x14ac:dyDescent="0.2">
      <c r="A118" s="20"/>
      <c r="C118" s="29"/>
      <c r="H118" s="8"/>
    </row>
    <row r="119" spans="1:8" ht="27" customHeight="1" x14ac:dyDescent="0.2">
      <c r="A119" s="20"/>
      <c r="C119" s="29"/>
      <c r="H119" s="8"/>
    </row>
    <row r="120" spans="1:8" ht="27" customHeight="1" x14ac:dyDescent="0.2">
      <c r="A120" s="20"/>
      <c r="C120" s="29"/>
      <c r="H120" s="8"/>
    </row>
    <row r="121" spans="1:8" ht="27" customHeight="1" x14ac:dyDescent="0.2">
      <c r="A121" s="20"/>
      <c r="C121" s="29"/>
      <c r="H121" s="8"/>
    </row>
    <row r="122" spans="1:8" ht="27" customHeight="1" x14ac:dyDescent="0.2">
      <c r="A122" s="20"/>
      <c r="C122" s="29"/>
      <c r="H122" s="8"/>
    </row>
    <row r="123" spans="1:8" ht="27" customHeight="1" x14ac:dyDescent="0.2">
      <c r="A123" s="20"/>
      <c r="C123" s="29"/>
      <c r="H123" s="8"/>
    </row>
    <row r="124" spans="1:8" ht="27" customHeight="1" x14ac:dyDescent="0.2">
      <c r="A124" s="20"/>
      <c r="C124" s="29"/>
      <c r="H124" s="8"/>
    </row>
    <row r="125" spans="1:8" ht="27" customHeight="1" x14ac:dyDescent="0.2">
      <c r="A125" s="20"/>
      <c r="C125" s="29"/>
      <c r="H125" s="8"/>
    </row>
    <row r="126" spans="1:8" ht="27" customHeight="1" x14ac:dyDescent="0.2">
      <c r="A126" s="20"/>
      <c r="C126" s="29"/>
      <c r="H126" s="8"/>
    </row>
    <row r="127" spans="1:8" ht="27" customHeight="1" x14ac:dyDescent="0.2">
      <c r="A127" s="20"/>
      <c r="C127" s="29"/>
      <c r="H127" s="8"/>
    </row>
    <row r="128" spans="1:8" ht="27" customHeight="1" x14ac:dyDescent="0.2">
      <c r="A128" s="20"/>
      <c r="C128" s="29"/>
      <c r="H128" s="8"/>
    </row>
    <row r="129" spans="1:8" ht="27" customHeight="1" x14ac:dyDescent="0.2">
      <c r="A129" s="20"/>
      <c r="C129" s="29"/>
      <c r="H129" s="8"/>
    </row>
    <row r="130" spans="1:8" ht="27" customHeight="1" x14ac:dyDescent="0.2">
      <c r="A130" s="20"/>
      <c r="C130" s="29"/>
      <c r="H130" s="8"/>
    </row>
    <row r="131" spans="1:8" ht="27" customHeight="1" x14ac:dyDescent="0.2">
      <c r="A131" s="20"/>
      <c r="C131" s="29"/>
      <c r="H131" s="8"/>
    </row>
    <row r="132" spans="1:8" ht="27" customHeight="1" x14ac:dyDescent="0.2">
      <c r="A132" s="20"/>
      <c r="C132" s="29"/>
      <c r="H132" s="8"/>
    </row>
    <row r="133" spans="1:8" ht="27" customHeight="1" x14ac:dyDescent="0.2">
      <c r="A133" s="20"/>
      <c r="C133" s="29"/>
      <c r="H133" s="8"/>
    </row>
    <row r="134" spans="1:8" ht="27" customHeight="1" x14ac:dyDescent="0.2">
      <c r="A134" s="20"/>
      <c r="C134" s="29"/>
      <c r="H134" s="8"/>
    </row>
    <row r="135" spans="1:8" ht="27" customHeight="1" x14ac:dyDescent="0.2">
      <c r="A135" s="20"/>
      <c r="C135" s="29"/>
      <c r="H135" s="8"/>
    </row>
    <row r="136" spans="1:8" ht="27" customHeight="1" x14ac:dyDescent="0.2">
      <c r="A136" s="20"/>
      <c r="C136" s="29"/>
      <c r="H136" s="8"/>
    </row>
    <row r="137" spans="1:8" ht="27" customHeight="1" x14ac:dyDescent="0.2">
      <c r="A137" s="20"/>
      <c r="C137" s="29"/>
      <c r="H137" s="8"/>
    </row>
    <row r="138" spans="1:8" ht="27" customHeight="1" x14ac:dyDescent="0.2">
      <c r="A138" s="20"/>
      <c r="C138" s="29"/>
      <c r="H138" s="8"/>
    </row>
    <row r="139" spans="1:8" ht="27" customHeight="1" x14ac:dyDescent="0.2">
      <c r="A139" s="20"/>
      <c r="C139" s="29"/>
      <c r="H139" s="8"/>
    </row>
    <row r="140" spans="1:8" ht="27" customHeight="1" x14ac:dyDescent="0.2">
      <c r="A140" s="20"/>
      <c r="C140" s="29"/>
      <c r="H140" s="8"/>
    </row>
    <row r="141" spans="1:8" ht="27" customHeight="1" x14ac:dyDescent="0.2">
      <c r="A141" s="20"/>
      <c r="C141" s="29"/>
      <c r="H141" s="8"/>
    </row>
    <row r="142" spans="1:8" ht="27" customHeight="1" x14ac:dyDescent="0.2">
      <c r="A142" s="20"/>
      <c r="C142" s="29"/>
      <c r="H142" s="8"/>
    </row>
    <row r="143" spans="1:8" ht="27" customHeight="1" x14ac:dyDescent="0.2">
      <c r="A143" s="20"/>
      <c r="C143" s="29"/>
      <c r="H143" s="8"/>
    </row>
    <row r="144" spans="1:8" ht="27" customHeight="1" x14ac:dyDescent="0.2">
      <c r="A144" s="20"/>
      <c r="C144" s="29"/>
      <c r="H144" s="8"/>
    </row>
    <row r="145" spans="1:8" ht="27" customHeight="1" x14ac:dyDescent="0.2">
      <c r="A145" s="20"/>
      <c r="C145" s="29"/>
      <c r="H145" s="8"/>
    </row>
    <row r="146" spans="1:8" ht="27" customHeight="1" x14ac:dyDescent="0.2">
      <c r="A146" s="20"/>
      <c r="C146" s="29"/>
      <c r="H146" s="8"/>
    </row>
    <row r="147" spans="1:8" ht="27" customHeight="1" x14ac:dyDescent="0.2">
      <c r="A147" s="20"/>
      <c r="C147" s="29"/>
      <c r="H147" s="8"/>
    </row>
    <row r="148" spans="1:8" ht="27" customHeight="1" x14ac:dyDescent="0.2">
      <c r="A148" s="20"/>
      <c r="C148" s="29"/>
      <c r="H148" s="8"/>
    </row>
    <row r="149" spans="1:8" ht="27" customHeight="1" x14ac:dyDescent="0.2">
      <c r="A149" s="20"/>
      <c r="C149" s="29"/>
      <c r="H149" s="8"/>
    </row>
    <row r="150" spans="1:8" ht="27" customHeight="1" x14ac:dyDescent="0.2">
      <c r="A150" s="20"/>
      <c r="C150" s="29"/>
      <c r="H150" s="8"/>
    </row>
    <row r="151" spans="1:8" ht="27" customHeight="1" x14ac:dyDescent="0.2">
      <c r="A151" s="20"/>
      <c r="C151" s="29"/>
      <c r="H151" s="8"/>
    </row>
    <row r="152" spans="1:8" ht="27" customHeight="1" x14ac:dyDescent="0.2">
      <c r="A152" s="20"/>
      <c r="C152" s="29"/>
      <c r="H152" s="8"/>
    </row>
    <row r="153" spans="1:8" ht="27" customHeight="1" x14ac:dyDescent="0.2">
      <c r="A153" s="20"/>
      <c r="C153" s="29"/>
      <c r="H153" s="8"/>
    </row>
    <row r="154" spans="1:8" ht="27" customHeight="1" x14ac:dyDescent="0.2">
      <c r="A154" s="20"/>
      <c r="C154" s="29"/>
      <c r="H154" s="8"/>
    </row>
    <row r="155" spans="1:8" ht="27" customHeight="1" x14ac:dyDescent="0.2">
      <c r="A155" s="20"/>
      <c r="C155" s="29"/>
      <c r="H155" s="8"/>
    </row>
    <row r="156" spans="1:8" ht="27" customHeight="1" x14ac:dyDescent="0.2">
      <c r="A156" s="20"/>
      <c r="C156" s="29"/>
      <c r="H156" s="8"/>
    </row>
    <row r="157" spans="1:8" ht="27" customHeight="1" x14ac:dyDescent="0.2">
      <c r="A157" s="20"/>
      <c r="C157" s="29"/>
      <c r="H157" s="8"/>
    </row>
    <row r="158" spans="1:8" ht="27" customHeight="1" x14ac:dyDescent="0.2">
      <c r="A158" s="20"/>
      <c r="C158" s="29"/>
      <c r="H158" s="8"/>
    </row>
    <row r="159" spans="1:8" ht="27" customHeight="1" x14ac:dyDescent="0.2">
      <c r="A159" s="20"/>
      <c r="C159" s="29"/>
      <c r="H159" s="8"/>
    </row>
    <row r="160" spans="1:8" ht="27" customHeight="1" x14ac:dyDescent="0.2">
      <c r="A160" s="20"/>
      <c r="C160" s="29"/>
      <c r="H160" s="8"/>
    </row>
    <row r="161" spans="1:8" ht="27" customHeight="1" x14ac:dyDescent="0.2">
      <c r="A161" s="20"/>
      <c r="C161" s="29"/>
      <c r="H161" s="8"/>
    </row>
    <row r="162" spans="1:8" ht="27" customHeight="1" x14ac:dyDescent="0.2">
      <c r="A162" s="20"/>
      <c r="C162" s="29"/>
      <c r="H162" s="8"/>
    </row>
    <row r="163" spans="1:8" ht="27" customHeight="1" x14ac:dyDescent="0.2">
      <c r="A163" s="20"/>
      <c r="C163" s="29"/>
      <c r="H163" s="8"/>
    </row>
    <row r="164" spans="1:8" ht="27" customHeight="1" x14ac:dyDescent="0.2">
      <c r="A164" s="20"/>
      <c r="C164" s="29"/>
      <c r="H164" s="8"/>
    </row>
    <row r="165" spans="1:8" ht="27" customHeight="1" x14ac:dyDescent="0.2">
      <c r="A165" s="20"/>
      <c r="C165" s="29"/>
      <c r="H165" s="8"/>
    </row>
    <row r="166" spans="1:8" ht="27" customHeight="1" x14ac:dyDescent="0.2">
      <c r="A166" s="20"/>
      <c r="C166" s="29"/>
      <c r="H166" s="8"/>
    </row>
    <row r="167" spans="1:8" ht="27" customHeight="1" x14ac:dyDescent="0.2">
      <c r="A167" s="20"/>
      <c r="C167" s="29"/>
      <c r="H167" s="8"/>
    </row>
    <row r="168" spans="1:8" ht="27" customHeight="1" x14ac:dyDescent="0.2">
      <c r="A168" s="20"/>
      <c r="C168" s="29"/>
      <c r="H168" s="8"/>
    </row>
    <row r="169" spans="1:8" ht="27" customHeight="1" x14ac:dyDescent="0.2">
      <c r="A169" s="20"/>
      <c r="C169" s="29"/>
      <c r="H169" s="8"/>
    </row>
    <row r="170" spans="1:8" ht="27" customHeight="1" x14ac:dyDescent="0.2">
      <c r="A170" s="20"/>
      <c r="C170" s="29"/>
      <c r="H170" s="8"/>
    </row>
    <row r="171" spans="1:8" ht="27" customHeight="1" x14ac:dyDescent="0.2">
      <c r="A171" s="20"/>
      <c r="C171" s="29"/>
      <c r="H171" s="8"/>
    </row>
    <row r="172" spans="1:8" ht="27" customHeight="1" x14ac:dyDescent="0.2">
      <c r="A172" s="20"/>
      <c r="C172" s="29"/>
      <c r="H172" s="8"/>
    </row>
    <row r="173" spans="1:8" ht="27" customHeight="1" x14ac:dyDescent="0.2">
      <c r="A173" s="20"/>
      <c r="C173" s="29"/>
      <c r="H173" s="8"/>
    </row>
    <row r="174" spans="1:8" ht="27" customHeight="1" x14ac:dyDescent="0.2">
      <c r="A174" s="20"/>
      <c r="C174" s="29"/>
      <c r="H174" s="8"/>
    </row>
    <row r="175" spans="1:8" ht="27" customHeight="1" x14ac:dyDescent="0.2">
      <c r="A175" s="20"/>
      <c r="C175" s="29"/>
      <c r="H175" s="8"/>
    </row>
    <row r="176" spans="1:8" ht="27" customHeight="1" x14ac:dyDescent="0.2">
      <c r="A176" s="20"/>
      <c r="C176" s="29"/>
      <c r="H176" s="8"/>
    </row>
    <row r="177" spans="1:8" ht="27" customHeight="1" x14ac:dyDescent="0.2">
      <c r="A177" s="20"/>
      <c r="C177" s="29"/>
      <c r="H177" s="8"/>
    </row>
    <row r="178" spans="1:8" ht="27" customHeight="1" x14ac:dyDescent="0.2">
      <c r="A178" s="20"/>
      <c r="C178" s="29"/>
      <c r="H178" s="8"/>
    </row>
    <row r="179" spans="1:8" ht="27" customHeight="1" x14ac:dyDescent="0.2">
      <c r="A179" s="20"/>
      <c r="C179" s="29"/>
      <c r="H179" s="8"/>
    </row>
    <row r="180" spans="1:8" ht="27" customHeight="1" x14ac:dyDescent="0.2">
      <c r="A180" s="20"/>
      <c r="C180" s="29"/>
      <c r="H180" s="8"/>
    </row>
    <row r="181" spans="1:8" ht="27" customHeight="1" x14ac:dyDescent="0.2">
      <c r="A181" s="20"/>
      <c r="C181" s="29"/>
      <c r="H181" s="8"/>
    </row>
    <row r="182" spans="1:8" ht="27" customHeight="1" x14ac:dyDescent="0.2">
      <c r="A182" s="20"/>
      <c r="C182" s="29"/>
      <c r="H182" s="8"/>
    </row>
    <row r="183" spans="1:8" ht="27" customHeight="1" x14ac:dyDescent="0.2">
      <c r="A183" s="20"/>
      <c r="C183" s="29"/>
      <c r="H183" s="8"/>
    </row>
    <row r="184" spans="1:8" ht="27" customHeight="1" x14ac:dyDescent="0.2">
      <c r="A184" s="20"/>
      <c r="C184" s="29"/>
      <c r="H184" s="8"/>
    </row>
    <row r="185" spans="1:8" ht="27" customHeight="1" x14ac:dyDescent="0.2">
      <c r="A185" s="20"/>
      <c r="C185" s="29"/>
      <c r="H185" s="8"/>
    </row>
    <row r="186" spans="1:8" ht="27" customHeight="1" x14ac:dyDescent="0.2">
      <c r="A186" s="20"/>
      <c r="C186" s="29"/>
      <c r="H186" s="8"/>
    </row>
    <row r="187" spans="1:8" ht="27" customHeight="1" x14ac:dyDescent="0.2">
      <c r="A187" s="20"/>
      <c r="C187" s="29"/>
      <c r="H187" s="8"/>
    </row>
    <row r="188" spans="1:8" ht="27" customHeight="1" x14ac:dyDescent="0.2">
      <c r="A188" s="20"/>
      <c r="C188" s="29"/>
      <c r="H188" s="8"/>
    </row>
    <row r="189" spans="1:8" ht="27" customHeight="1" x14ac:dyDescent="0.2">
      <c r="A189" s="20"/>
      <c r="C189" s="29"/>
      <c r="H189" s="8"/>
    </row>
    <row r="190" spans="1:8" ht="27" customHeight="1" x14ac:dyDescent="0.2">
      <c r="A190" s="20"/>
      <c r="C190" s="29"/>
      <c r="H190" s="8"/>
    </row>
    <row r="191" spans="1:8" ht="27" customHeight="1" x14ac:dyDescent="0.2">
      <c r="A191" s="20"/>
      <c r="C191" s="29"/>
      <c r="H191" s="8"/>
    </row>
    <row r="192" spans="1:8" ht="27" customHeight="1" x14ac:dyDescent="0.2">
      <c r="A192" s="20"/>
      <c r="C192" s="29"/>
      <c r="H192" s="8"/>
    </row>
    <row r="193" spans="1:8" ht="27" customHeight="1" x14ac:dyDescent="0.2">
      <c r="A193" s="20"/>
      <c r="C193" s="29"/>
      <c r="H193" s="8"/>
    </row>
    <row r="194" spans="1:8" ht="27" customHeight="1" x14ac:dyDescent="0.2">
      <c r="A194" s="20"/>
      <c r="C194" s="29"/>
      <c r="H194" s="8"/>
    </row>
    <row r="195" spans="1:8" ht="27" customHeight="1" x14ac:dyDescent="0.2">
      <c r="A195" s="20"/>
      <c r="C195" s="29"/>
      <c r="H195" s="8"/>
    </row>
    <row r="196" spans="1:8" ht="27" customHeight="1" x14ac:dyDescent="0.2">
      <c r="A196" s="20"/>
      <c r="C196" s="29"/>
      <c r="H196" s="8"/>
    </row>
    <row r="197" spans="1:8" ht="27" customHeight="1" x14ac:dyDescent="0.2">
      <c r="A197" s="20"/>
      <c r="C197" s="29"/>
      <c r="H197" s="8"/>
    </row>
    <row r="198" spans="1:8" ht="27" customHeight="1" x14ac:dyDescent="0.2">
      <c r="A198" s="20"/>
      <c r="C198" s="29"/>
      <c r="H198" s="8"/>
    </row>
    <row r="199" spans="1:8" ht="27" customHeight="1" x14ac:dyDescent="0.2">
      <c r="A199" s="20"/>
      <c r="C199" s="29"/>
      <c r="H199" s="8"/>
    </row>
    <row r="200" spans="1:8" ht="27" customHeight="1" x14ac:dyDescent="0.2">
      <c r="A200" s="20"/>
      <c r="C200" s="29"/>
      <c r="H200" s="8"/>
    </row>
    <row r="201" spans="1:8" ht="27" customHeight="1" x14ac:dyDescent="0.2">
      <c r="A201" s="20"/>
      <c r="C201" s="29"/>
      <c r="H201" s="8"/>
    </row>
    <row r="202" spans="1:8" ht="27" customHeight="1" x14ac:dyDescent="0.2">
      <c r="A202" s="20"/>
      <c r="C202" s="29"/>
      <c r="H202" s="8"/>
    </row>
    <row r="203" spans="1:8" ht="27" customHeight="1" x14ac:dyDescent="0.2">
      <c r="A203" s="20"/>
      <c r="C203" s="29"/>
      <c r="H203" s="8"/>
    </row>
    <row r="204" spans="1:8" ht="27" customHeight="1" x14ac:dyDescent="0.2">
      <c r="A204" s="20"/>
      <c r="C204" s="29"/>
      <c r="H204" s="8"/>
    </row>
    <row r="205" spans="1:8" ht="27" customHeight="1" x14ac:dyDescent="0.2">
      <c r="A205" s="20"/>
      <c r="C205" s="29"/>
      <c r="H205" s="8"/>
    </row>
    <row r="206" spans="1:8" ht="27" customHeight="1" x14ac:dyDescent="0.2">
      <c r="A206" s="20"/>
      <c r="C206" s="29"/>
      <c r="H206" s="8"/>
    </row>
    <row r="207" spans="1:8" ht="27" customHeight="1" x14ac:dyDescent="0.2">
      <c r="A207" s="20"/>
      <c r="C207" s="29"/>
      <c r="H207" s="8"/>
    </row>
    <row r="208" spans="1:8" ht="27" customHeight="1" x14ac:dyDescent="0.2">
      <c r="A208" s="20"/>
      <c r="C208" s="29"/>
      <c r="H208" s="8"/>
    </row>
    <row r="209" spans="1:8" ht="27" customHeight="1" x14ac:dyDescent="0.2">
      <c r="A209" s="20"/>
      <c r="C209" s="29"/>
      <c r="H209" s="8"/>
    </row>
    <row r="210" spans="1:8" ht="27" customHeight="1" x14ac:dyDescent="0.2">
      <c r="A210" s="20"/>
      <c r="C210" s="29"/>
      <c r="H210" s="8"/>
    </row>
    <row r="211" spans="1:8" ht="27" customHeight="1" x14ac:dyDescent="0.2">
      <c r="A211" s="20"/>
      <c r="C211" s="29"/>
      <c r="H211" s="8"/>
    </row>
    <row r="212" spans="1:8" ht="27" customHeight="1" x14ac:dyDescent="0.2">
      <c r="A212" s="20"/>
      <c r="C212" s="29"/>
      <c r="H212" s="8"/>
    </row>
    <row r="213" spans="1:8" ht="27" customHeight="1" x14ac:dyDescent="0.2">
      <c r="A213" s="20"/>
      <c r="C213" s="29"/>
      <c r="H213" s="8"/>
    </row>
    <row r="214" spans="1:8" ht="27" customHeight="1" x14ac:dyDescent="0.2">
      <c r="A214" s="20"/>
      <c r="C214" s="29"/>
      <c r="H214" s="8"/>
    </row>
    <row r="215" spans="1:8" ht="27" customHeight="1" x14ac:dyDescent="0.2">
      <c r="A215" s="20"/>
      <c r="C215" s="29"/>
      <c r="H215" s="8"/>
    </row>
    <row r="216" spans="1:8" ht="27" customHeight="1" x14ac:dyDescent="0.2">
      <c r="A216" s="20"/>
      <c r="C216" s="29"/>
      <c r="H216" s="8"/>
    </row>
    <row r="217" spans="1:8" ht="27" customHeight="1" x14ac:dyDescent="0.2">
      <c r="A217" s="20"/>
      <c r="C217" s="29"/>
      <c r="H217" s="8"/>
    </row>
    <row r="218" spans="1:8" ht="27" customHeight="1" x14ac:dyDescent="0.2">
      <c r="A218" s="20"/>
      <c r="C218" s="29"/>
      <c r="H218" s="8"/>
    </row>
    <row r="219" spans="1:8" ht="27" customHeight="1" x14ac:dyDescent="0.2">
      <c r="A219" s="20"/>
      <c r="C219" s="29"/>
      <c r="H219" s="8"/>
    </row>
    <row r="220" spans="1:8" ht="27" customHeight="1" x14ac:dyDescent="0.2">
      <c r="A220" s="20"/>
      <c r="C220" s="29"/>
      <c r="H220" s="8"/>
    </row>
    <row r="221" spans="1:8" ht="27" customHeight="1" x14ac:dyDescent="0.2">
      <c r="A221" s="20"/>
      <c r="C221" s="29"/>
      <c r="H221" s="8"/>
    </row>
    <row r="222" spans="1:8" ht="27" customHeight="1" x14ac:dyDescent="0.2">
      <c r="A222" s="20"/>
      <c r="C222" s="29"/>
      <c r="H222" s="8"/>
    </row>
    <row r="223" spans="1:8" ht="27" customHeight="1" x14ac:dyDescent="0.2">
      <c r="A223" s="20"/>
      <c r="C223" s="29"/>
      <c r="H223" s="8"/>
    </row>
    <row r="224" spans="1:8" ht="27" customHeight="1" x14ac:dyDescent="0.2">
      <c r="A224" s="20"/>
      <c r="C224" s="29"/>
      <c r="H224" s="8"/>
    </row>
    <row r="225" spans="1:8" ht="27" customHeight="1" x14ac:dyDescent="0.2">
      <c r="A225" s="20"/>
      <c r="C225" s="29"/>
      <c r="H225" s="8"/>
    </row>
    <row r="226" spans="1:8" ht="27" customHeight="1" x14ac:dyDescent="0.2">
      <c r="A226" s="20"/>
      <c r="C226" s="29"/>
      <c r="H226" s="8"/>
    </row>
    <row r="227" spans="1:8" ht="27" customHeight="1" x14ac:dyDescent="0.2">
      <c r="A227" s="20"/>
      <c r="C227" s="29"/>
      <c r="H227" s="8"/>
    </row>
    <row r="228" spans="1:8" ht="27" customHeight="1" x14ac:dyDescent="0.2">
      <c r="A228" s="20"/>
      <c r="C228" s="29"/>
      <c r="H228" s="8"/>
    </row>
    <row r="229" spans="1:8" ht="27" customHeight="1" x14ac:dyDescent="0.2">
      <c r="A229" s="20"/>
      <c r="C229" s="29"/>
      <c r="H229" s="8"/>
    </row>
    <row r="230" spans="1:8" ht="27" customHeight="1" x14ac:dyDescent="0.2">
      <c r="A230" s="20"/>
      <c r="C230" s="29"/>
      <c r="H230" s="8"/>
    </row>
    <row r="231" spans="1:8" ht="27" customHeight="1" x14ac:dyDescent="0.2">
      <c r="A231" s="20"/>
      <c r="C231" s="29"/>
      <c r="H231" s="8"/>
    </row>
    <row r="232" spans="1:8" ht="27" customHeight="1" x14ac:dyDescent="0.2">
      <c r="A232" s="20"/>
      <c r="C232" s="29"/>
      <c r="H232" s="8"/>
    </row>
    <row r="233" spans="1:8" ht="27" customHeight="1" x14ac:dyDescent="0.2">
      <c r="A233" s="20"/>
      <c r="C233" s="29"/>
      <c r="H233" s="8"/>
    </row>
    <row r="234" spans="1:8" ht="27" customHeight="1" x14ac:dyDescent="0.2">
      <c r="A234" s="20"/>
      <c r="C234" s="29"/>
      <c r="H234" s="8"/>
    </row>
    <row r="235" spans="1:8" ht="27" customHeight="1" x14ac:dyDescent="0.2">
      <c r="A235" s="20"/>
      <c r="C235" s="29"/>
      <c r="H235" s="8"/>
    </row>
    <row r="236" spans="1:8" ht="27" customHeight="1" x14ac:dyDescent="0.2">
      <c r="A236" s="20"/>
      <c r="C236" s="29"/>
      <c r="H236" s="8"/>
    </row>
    <row r="237" spans="1:8" ht="27" customHeight="1" x14ac:dyDescent="0.2">
      <c r="A237" s="20"/>
      <c r="C237" s="29"/>
      <c r="H237" s="8"/>
    </row>
    <row r="238" spans="1:8" ht="27" customHeight="1" x14ac:dyDescent="0.2">
      <c r="A238" s="20"/>
      <c r="C238" s="29"/>
      <c r="H238" s="8"/>
    </row>
    <row r="239" spans="1:8" ht="27" customHeight="1" x14ac:dyDescent="0.2">
      <c r="A239" s="20"/>
      <c r="C239" s="29"/>
      <c r="H239" s="8"/>
    </row>
    <row r="240" spans="1:8" ht="27" customHeight="1" x14ac:dyDescent="0.2">
      <c r="A240" s="20"/>
      <c r="C240" s="29"/>
      <c r="H240" s="8"/>
    </row>
    <row r="241" spans="1:8" ht="27" customHeight="1" x14ac:dyDescent="0.2">
      <c r="A241" s="20"/>
      <c r="C241" s="29"/>
      <c r="H241" s="8"/>
    </row>
    <row r="242" spans="1:8" ht="27" customHeight="1" x14ac:dyDescent="0.2">
      <c r="A242" s="20"/>
      <c r="C242" s="29"/>
      <c r="H242" s="8"/>
    </row>
    <row r="243" spans="1:8" ht="27" customHeight="1" x14ac:dyDescent="0.2">
      <c r="A243" s="20"/>
      <c r="C243" s="29"/>
      <c r="H243" s="8"/>
    </row>
    <row r="244" spans="1:8" ht="27" customHeight="1" x14ac:dyDescent="0.2">
      <c r="A244" s="20"/>
      <c r="C244" s="29"/>
      <c r="H244" s="8"/>
    </row>
    <row r="245" spans="1:8" ht="27" customHeight="1" x14ac:dyDescent="0.2">
      <c r="A245" s="20"/>
      <c r="C245" s="29"/>
      <c r="H245" s="8"/>
    </row>
    <row r="246" spans="1:8" ht="27" customHeight="1" x14ac:dyDescent="0.2">
      <c r="A246" s="20"/>
      <c r="C246" s="29"/>
      <c r="H246" s="8"/>
    </row>
    <row r="247" spans="1:8" ht="27" customHeight="1" x14ac:dyDescent="0.2">
      <c r="A247" s="20"/>
      <c r="C247" s="29"/>
      <c r="H247" s="8"/>
    </row>
    <row r="248" spans="1:8" ht="27" customHeight="1" x14ac:dyDescent="0.2">
      <c r="A248" s="20"/>
      <c r="C248" s="29"/>
      <c r="H248" s="8"/>
    </row>
    <row r="249" spans="1:8" ht="27" customHeight="1" x14ac:dyDescent="0.2">
      <c r="A249" s="20"/>
      <c r="C249" s="29"/>
      <c r="H249" s="8"/>
    </row>
    <row r="250" spans="1:8" ht="27" customHeight="1" x14ac:dyDescent="0.2">
      <c r="A250" s="20"/>
      <c r="C250" s="29"/>
      <c r="H250" s="8"/>
    </row>
    <row r="251" spans="1:8" ht="27" customHeight="1" x14ac:dyDescent="0.2">
      <c r="A251" s="20"/>
      <c r="C251" s="29"/>
      <c r="H251" s="8"/>
    </row>
    <row r="252" spans="1:8" ht="27" customHeight="1" x14ac:dyDescent="0.2">
      <c r="A252" s="20"/>
      <c r="C252" s="29"/>
      <c r="H252" s="8"/>
    </row>
    <row r="253" spans="1:8" ht="27" customHeight="1" x14ac:dyDescent="0.2">
      <c r="A253" s="20"/>
      <c r="C253" s="29"/>
      <c r="H253" s="8"/>
    </row>
    <row r="254" spans="1:8" ht="27" customHeight="1" x14ac:dyDescent="0.2">
      <c r="A254" s="20"/>
      <c r="C254" s="29"/>
      <c r="H254" s="8"/>
    </row>
    <row r="255" spans="1:8" ht="27" customHeight="1" x14ac:dyDescent="0.2">
      <c r="A255" s="20"/>
      <c r="C255" s="29"/>
      <c r="H255" s="8"/>
    </row>
    <row r="256" spans="1:8" ht="27" customHeight="1" x14ac:dyDescent="0.2">
      <c r="A256" s="20"/>
      <c r="C256" s="29"/>
      <c r="H256" s="8"/>
    </row>
    <row r="257" spans="1:8" ht="27" customHeight="1" x14ac:dyDescent="0.2">
      <c r="A257" s="20"/>
      <c r="C257" s="29"/>
      <c r="H257" s="8"/>
    </row>
    <row r="258" spans="1:8" ht="27" customHeight="1" x14ac:dyDescent="0.2">
      <c r="A258" s="20"/>
      <c r="C258" s="29"/>
      <c r="H258" s="8"/>
    </row>
    <row r="259" spans="1:8" ht="27" customHeight="1" x14ac:dyDescent="0.2">
      <c r="A259" s="20"/>
      <c r="C259" s="29"/>
      <c r="H259" s="8"/>
    </row>
    <row r="260" spans="1:8" ht="27" customHeight="1" x14ac:dyDescent="0.2">
      <c r="A260" s="20"/>
      <c r="C260" s="29"/>
      <c r="H260" s="8"/>
    </row>
    <row r="261" spans="1:8" ht="27" customHeight="1" x14ac:dyDescent="0.2">
      <c r="A261" s="20"/>
      <c r="C261" s="29"/>
      <c r="H261" s="8"/>
    </row>
    <row r="262" spans="1:8" ht="27" customHeight="1" x14ac:dyDescent="0.2">
      <c r="A262" s="20"/>
      <c r="C262" s="29"/>
      <c r="H262" s="8"/>
    </row>
    <row r="263" spans="1:8" ht="27" customHeight="1" x14ac:dyDescent="0.2">
      <c r="A263" s="20"/>
      <c r="C263" s="29"/>
      <c r="H263" s="8"/>
    </row>
    <row r="264" spans="1:8" ht="27" customHeight="1" x14ac:dyDescent="0.2">
      <c r="A264" s="20"/>
      <c r="C264" s="29"/>
      <c r="H264" s="8"/>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016"/>
  <sheetViews>
    <sheetView zoomScale="108" workbookViewId="0">
      <selection activeCell="C18" sqref="C18"/>
    </sheetView>
  </sheetViews>
  <sheetFormatPr baseColWidth="10" defaultColWidth="14.5" defaultRowHeight="15" customHeight="1" x14ac:dyDescent="0.2"/>
  <cols>
    <col min="1" max="1" width="16.1640625" customWidth="1"/>
    <col min="2" max="2" width="63" customWidth="1"/>
    <col min="3" max="3" width="16.1640625" customWidth="1"/>
    <col min="4" max="4" width="24.5" customWidth="1"/>
    <col min="5" max="6" width="8.83203125" customWidth="1"/>
    <col min="7" max="7" width="15.33203125" customWidth="1"/>
    <col min="8" max="8" width="62.5" customWidth="1"/>
  </cols>
  <sheetData>
    <row r="1" spans="1:8" ht="27" customHeight="1" x14ac:dyDescent="0.2">
      <c r="A1" s="20"/>
      <c r="B1" s="1" t="s">
        <v>146</v>
      </c>
      <c r="C1" s="29"/>
      <c r="H1" s="8"/>
    </row>
    <row r="2" spans="1:8" ht="63" customHeight="1" x14ac:dyDescent="0.2">
      <c r="A2" s="250"/>
      <c r="B2" s="251" t="s">
        <v>147</v>
      </c>
      <c r="C2" s="252" t="s">
        <v>527</v>
      </c>
      <c r="D2" s="253"/>
      <c r="H2" s="8"/>
    </row>
    <row r="3" spans="1:8" ht="18.75" customHeight="1" x14ac:dyDescent="0.2">
      <c r="A3" s="254"/>
      <c r="B3" s="255" t="s">
        <v>0</v>
      </c>
      <c r="C3" s="256" t="s">
        <v>1</v>
      </c>
      <c r="D3" s="268" t="s">
        <v>528</v>
      </c>
      <c r="E3" s="11"/>
      <c r="F3" s="11"/>
      <c r="G3" s="11"/>
      <c r="H3" s="11" t="s">
        <v>6</v>
      </c>
    </row>
    <row r="4" spans="1:8" ht="40.5" customHeight="1" x14ac:dyDescent="0.2">
      <c r="A4" s="458" t="s">
        <v>529</v>
      </c>
      <c r="B4" s="173" t="s">
        <v>75</v>
      </c>
      <c r="C4" s="244">
        <v>0</v>
      </c>
      <c r="D4" s="216">
        <f t="shared" ref="D4:D14" si="0">IF($C$19&lt;&gt;0,C4/$C$19*(1-$C$17),0)</f>
        <v>0</v>
      </c>
      <c r="H4" s="12" t="s">
        <v>76</v>
      </c>
    </row>
    <row r="5" spans="1:8" ht="32.25" customHeight="1" x14ac:dyDescent="0.2">
      <c r="A5" s="459"/>
      <c r="B5" s="173" t="s">
        <v>77</v>
      </c>
      <c r="C5" s="243">
        <v>0</v>
      </c>
      <c r="D5" s="216">
        <f t="shared" si="0"/>
        <v>0</v>
      </c>
      <c r="H5" s="12"/>
    </row>
    <row r="6" spans="1:8" ht="33" customHeight="1" x14ac:dyDescent="0.2">
      <c r="A6" s="459"/>
      <c r="B6" s="173" t="s">
        <v>78</v>
      </c>
      <c r="C6" s="243">
        <v>0</v>
      </c>
      <c r="D6" s="216">
        <f t="shared" si="0"/>
        <v>0</v>
      </c>
      <c r="H6" s="12"/>
    </row>
    <row r="7" spans="1:8" ht="33" customHeight="1" x14ac:dyDescent="0.2">
      <c r="A7" s="459"/>
      <c r="B7" s="173" t="s">
        <v>79</v>
      </c>
      <c r="C7" s="243">
        <v>0</v>
      </c>
      <c r="D7" s="216">
        <f t="shared" si="0"/>
        <v>0</v>
      </c>
      <c r="H7" s="12"/>
    </row>
    <row r="8" spans="1:8" ht="33" customHeight="1" x14ac:dyDescent="0.2">
      <c r="A8" s="459"/>
      <c r="B8" s="174" t="s">
        <v>148</v>
      </c>
      <c r="C8" s="243">
        <v>0</v>
      </c>
      <c r="D8" s="216">
        <f t="shared" si="0"/>
        <v>0</v>
      </c>
      <c r="H8" s="12"/>
    </row>
    <row r="9" spans="1:8" ht="33" customHeight="1" x14ac:dyDescent="0.2">
      <c r="A9" s="459"/>
      <c r="B9" s="174" t="s">
        <v>518</v>
      </c>
      <c r="C9" s="243">
        <v>0</v>
      </c>
      <c r="D9" s="216">
        <f t="shared" si="0"/>
        <v>0</v>
      </c>
      <c r="H9" s="12"/>
    </row>
    <row r="10" spans="1:8" ht="53.25" customHeight="1" x14ac:dyDescent="0.2">
      <c r="A10" s="459"/>
      <c r="B10" s="174" t="s">
        <v>149</v>
      </c>
      <c r="C10" s="243">
        <v>0</v>
      </c>
      <c r="D10" s="216">
        <f t="shared" si="0"/>
        <v>0</v>
      </c>
      <c r="H10" s="12"/>
    </row>
    <row r="11" spans="1:8" ht="30" customHeight="1" x14ac:dyDescent="0.2">
      <c r="A11" s="459"/>
      <c r="B11" s="174" t="s">
        <v>150</v>
      </c>
      <c r="C11" s="243">
        <v>0</v>
      </c>
      <c r="D11" s="216">
        <f t="shared" si="0"/>
        <v>0</v>
      </c>
      <c r="H11" s="461"/>
    </row>
    <row r="12" spans="1:8" ht="30" customHeight="1" x14ac:dyDescent="0.2">
      <c r="A12" s="459"/>
      <c r="B12" s="174" t="s">
        <v>151</v>
      </c>
      <c r="C12" s="243">
        <v>0</v>
      </c>
      <c r="D12" s="216">
        <f t="shared" si="0"/>
        <v>0</v>
      </c>
      <c r="H12" s="462"/>
    </row>
    <row r="13" spans="1:8" ht="56.25" customHeight="1" x14ac:dyDescent="0.2">
      <c r="A13" s="459"/>
      <c r="B13" s="174" t="s">
        <v>152</v>
      </c>
      <c r="C13" s="243">
        <v>1</v>
      </c>
      <c r="D13" s="216">
        <f t="shared" si="0"/>
        <v>1</v>
      </c>
      <c r="E13" s="129" t="s">
        <v>511</v>
      </c>
      <c r="H13" s="158"/>
    </row>
    <row r="14" spans="1:8" ht="18.75" customHeight="1" x14ac:dyDescent="0.2">
      <c r="A14" s="460"/>
      <c r="B14" s="175" t="s">
        <v>153</v>
      </c>
      <c r="C14" s="243">
        <v>0</v>
      </c>
      <c r="D14" s="216">
        <f t="shared" si="0"/>
        <v>0</v>
      </c>
      <c r="F14" s="116"/>
      <c r="G14" s="116"/>
      <c r="H14" s="12"/>
    </row>
    <row r="15" spans="1:8" ht="18.75" customHeight="1" x14ac:dyDescent="0.2">
      <c r="A15" s="236"/>
      <c r="B15" s="167" t="s">
        <v>154</v>
      </c>
      <c r="C15" s="115">
        <v>1</v>
      </c>
      <c r="D15" s="245">
        <v>1</v>
      </c>
      <c r="E15" s="129" t="s">
        <v>512</v>
      </c>
      <c r="H15" s="12"/>
    </row>
    <row r="16" spans="1:8" ht="18.75" customHeight="1" x14ac:dyDescent="0.2">
      <c r="A16" s="236"/>
      <c r="B16" s="167" t="s">
        <v>155</v>
      </c>
      <c r="C16" s="115">
        <v>1</v>
      </c>
      <c r="D16" s="245">
        <v>1</v>
      </c>
      <c r="E16" s="129" t="s">
        <v>512</v>
      </c>
      <c r="H16" s="12"/>
    </row>
    <row r="17" spans="1:8" ht="27" customHeight="1" x14ac:dyDescent="0.2">
      <c r="A17" s="239"/>
      <c r="B17" s="240" t="s">
        <v>401</v>
      </c>
      <c r="C17" s="220">
        <v>0</v>
      </c>
      <c r="D17" s="226">
        <f>C17</f>
        <v>0</v>
      </c>
      <c r="H17" s="8"/>
    </row>
    <row r="18" spans="1:8" ht="16.5" customHeight="1" x14ac:dyDescent="0.2">
      <c r="A18" s="20"/>
      <c r="B18" s="12"/>
      <c r="C18" s="129" t="s">
        <v>536</v>
      </c>
      <c r="D18" s="8"/>
    </row>
    <row r="19" spans="1:8" ht="16.5" customHeight="1" x14ac:dyDescent="0.2">
      <c r="A19" s="20"/>
      <c r="B19" s="12" t="s">
        <v>403</v>
      </c>
      <c r="C19" s="114">
        <f>SUM(C4:C14)</f>
        <v>1</v>
      </c>
      <c r="D19" s="8"/>
    </row>
    <row r="20" spans="1:8" ht="16.5" customHeight="1" x14ac:dyDescent="0.2">
      <c r="A20" s="20"/>
      <c r="B20" s="12"/>
      <c r="C20" s="13"/>
      <c r="D20" s="8"/>
    </row>
    <row r="21" spans="1:8" ht="16.5" customHeight="1" x14ac:dyDescent="0.2">
      <c r="A21" s="20"/>
      <c r="B21" s="12"/>
      <c r="C21" s="13"/>
      <c r="D21" s="8"/>
    </row>
    <row r="22" spans="1:8" ht="16.5" customHeight="1" x14ac:dyDescent="0.2">
      <c r="A22" s="20"/>
      <c r="B22" s="12"/>
      <c r="C22" s="13"/>
      <c r="D22" s="8"/>
    </row>
    <row r="23" spans="1:8" ht="16.5" customHeight="1" x14ac:dyDescent="0.2">
      <c r="A23" s="20"/>
      <c r="B23" s="158" t="s">
        <v>539</v>
      </c>
      <c r="C23" s="13"/>
      <c r="D23" s="8"/>
    </row>
    <row r="24" spans="1:8" ht="16.5" customHeight="1" x14ac:dyDescent="0.2">
      <c r="A24" s="20"/>
      <c r="B24" s="382" t="s">
        <v>118</v>
      </c>
      <c r="C24" s="383" t="s">
        <v>156</v>
      </c>
      <c r="D24" s="384"/>
    </row>
    <row r="25" spans="1:8" ht="16.5" customHeight="1" x14ac:dyDescent="0.2">
      <c r="A25" s="20"/>
      <c r="B25" s="334" t="s">
        <v>34</v>
      </c>
      <c r="C25" s="369">
        <f>$C$43*$D$8</f>
        <v>0</v>
      </c>
      <c r="D25" s="385" t="s">
        <v>157</v>
      </c>
    </row>
    <row r="26" spans="1:8" ht="14.25" customHeight="1" x14ac:dyDescent="0.2">
      <c r="B26" s="334" t="s">
        <v>36</v>
      </c>
      <c r="C26" s="367">
        <v>0</v>
      </c>
      <c r="D26" s="336" t="s">
        <v>158</v>
      </c>
    </row>
    <row r="27" spans="1:8" ht="16.5" customHeight="1" x14ac:dyDescent="0.2">
      <c r="A27" s="20"/>
      <c r="B27" s="334" t="s">
        <v>38</v>
      </c>
      <c r="C27" s="369">
        <f>$C$43*$D$12</f>
        <v>0</v>
      </c>
      <c r="D27" s="385" t="s">
        <v>159</v>
      </c>
    </row>
    <row r="28" spans="1:8" ht="16.5" customHeight="1" x14ac:dyDescent="0.2">
      <c r="A28" s="20"/>
      <c r="B28" s="334" t="s">
        <v>40</v>
      </c>
      <c r="C28" s="369">
        <f>$C$43*D10</f>
        <v>0</v>
      </c>
      <c r="D28" s="385" t="s">
        <v>160</v>
      </c>
    </row>
    <row r="29" spans="1:8" ht="16.5" customHeight="1" x14ac:dyDescent="0.2">
      <c r="A29" s="20"/>
      <c r="B29" s="334" t="s">
        <v>42</v>
      </c>
      <c r="C29" s="369">
        <f>D4*$C$43*C16</f>
        <v>0</v>
      </c>
      <c r="D29" s="386" t="s">
        <v>93</v>
      </c>
    </row>
    <row r="30" spans="1:8" ht="16.5" customHeight="1" x14ac:dyDescent="0.2">
      <c r="A30" s="20"/>
      <c r="B30" s="334" t="s">
        <v>44</v>
      </c>
      <c r="C30" s="369">
        <f>D5*$C$43*C16</f>
        <v>0</v>
      </c>
      <c r="D30" s="386" t="s">
        <v>94</v>
      </c>
    </row>
    <row r="31" spans="1:8" ht="16.5" customHeight="1" x14ac:dyDescent="0.2">
      <c r="A31" s="20"/>
      <c r="B31" s="334" t="s">
        <v>45</v>
      </c>
      <c r="C31" s="369">
        <f>D6*$C$43*C16</f>
        <v>0</v>
      </c>
      <c r="D31" s="386" t="s">
        <v>95</v>
      </c>
    </row>
    <row r="32" spans="1:8" ht="16.5" customHeight="1" x14ac:dyDescent="0.2">
      <c r="A32" s="20"/>
      <c r="B32" s="334" t="s">
        <v>46</v>
      </c>
      <c r="C32" s="369">
        <f>D7*$C$43*C16</f>
        <v>0</v>
      </c>
      <c r="D32" s="386" t="s">
        <v>96</v>
      </c>
    </row>
    <row r="33" spans="1:8" ht="16.5" customHeight="1" x14ac:dyDescent="0.2">
      <c r="A33" s="20"/>
      <c r="B33" s="334" t="s">
        <v>47</v>
      </c>
      <c r="C33" s="369">
        <f>D17*C$43*C15</f>
        <v>0</v>
      </c>
      <c r="D33" s="386" t="s">
        <v>97</v>
      </c>
      <c r="G33" s="112">
        <f>SUM(Lodges!C29,Restaurants!C28,SUM(Households!C31:D31),NatParkPA!C29,Tourism!C28,ComRevSh!C28)/(1-C10-C8-C11-C12)</f>
        <v>1040118.85523884</v>
      </c>
    </row>
    <row r="34" spans="1:8" ht="16.5" customHeight="1" x14ac:dyDescent="0.2">
      <c r="A34" s="20"/>
      <c r="B34" s="334" t="s">
        <v>49</v>
      </c>
      <c r="C34" s="387">
        <v>0</v>
      </c>
      <c r="D34" s="386" t="s">
        <v>161</v>
      </c>
      <c r="G34" s="112">
        <f>SUM(Lodges!C29,Restaurants!C28,SUM(Households!C31:D31),NatParkPA!C29,Tourism!C28,ComRevSh!C28)</f>
        <v>1040118.85523884</v>
      </c>
    </row>
    <row r="35" spans="1:8" ht="16.5" customHeight="1" x14ac:dyDescent="0.2">
      <c r="A35" s="20"/>
      <c r="B35" s="334" t="s">
        <v>51</v>
      </c>
      <c r="C35" s="387">
        <v>0</v>
      </c>
      <c r="D35" s="386" t="s">
        <v>161</v>
      </c>
      <c r="G35" s="112"/>
    </row>
    <row r="36" spans="1:8" ht="16.5" customHeight="1" x14ac:dyDescent="0.2">
      <c r="A36" s="20"/>
      <c r="B36" s="334" t="s">
        <v>52</v>
      </c>
      <c r="C36" s="387">
        <v>0</v>
      </c>
      <c r="D36" s="386" t="s">
        <v>162</v>
      </c>
      <c r="G36" s="112"/>
    </row>
    <row r="37" spans="1:8" ht="16.5" customHeight="1" x14ac:dyDescent="0.2">
      <c r="A37" s="20"/>
      <c r="B37" s="334" t="s">
        <v>54</v>
      </c>
      <c r="C37" s="387">
        <v>0</v>
      </c>
      <c r="D37" s="386" t="s">
        <v>163</v>
      </c>
      <c r="G37" s="112"/>
    </row>
    <row r="38" spans="1:8" ht="16.5" customHeight="1" x14ac:dyDescent="0.2">
      <c r="A38" s="20"/>
      <c r="B38" s="334" t="s">
        <v>56</v>
      </c>
      <c r="C38" s="387">
        <v>0</v>
      </c>
      <c r="D38" s="386" t="s">
        <v>164</v>
      </c>
      <c r="G38" s="112"/>
    </row>
    <row r="39" spans="1:8" ht="16.5" customHeight="1" x14ac:dyDescent="0.2">
      <c r="A39" s="20"/>
      <c r="B39" s="334" t="s">
        <v>58</v>
      </c>
      <c r="C39" s="369">
        <v>0</v>
      </c>
      <c r="D39" s="386" t="s">
        <v>165</v>
      </c>
      <c r="G39" s="112"/>
    </row>
    <row r="40" spans="1:8" ht="16.5" customHeight="1" x14ac:dyDescent="0.2">
      <c r="A40" s="20"/>
      <c r="B40" s="334" t="s">
        <v>61</v>
      </c>
      <c r="C40" s="369">
        <f>$C$43*$D$14</f>
        <v>0</v>
      </c>
      <c r="D40" s="386" t="s">
        <v>406</v>
      </c>
      <c r="G40" s="112"/>
    </row>
    <row r="41" spans="1:8" ht="16.5" customHeight="1" x14ac:dyDescent="0.2">
      <c r="A41" s="20"/>
      <c r="B41" s="388" t="s">
        <v>63</v>
      </c>
      <c r="C41" s="369">
        <f>$C$43*$D$13</f>
        <v>1040118.85523884</v>
      </c>
      <c r="D41" s="386" t="s">
        <v>166</v>
      </c>
      <c r="G41" s="112"/>
    </row>
    <row r="42" spans="1:8" ht="16.5" customHeight="1" x14ac:dyDescent="0.2">
      <c r="A42" s="20"/>
      <c r="B42" s="334" t="s">
        <v>65</v>
      </c>
      <c r="C42" s="389">
        <f>SUM(C25:C41)</f>
        <v>1040118.85523884</v>
      </c>
      <c r="D42" s="386" t="s">
        <v>66</v>
      </c>
      <c r="G42" s="112"/>
    </row>
    <row r="43" spans="1:8" ht="47.25" customHeight="1" x14ac:dyDescent="0.2">
      <c r="A43" s="20"/>
      <c r="B43" s="334" t="s">
        <v>67</v>
      </c>
      <c r="C43" s="387">
        <f>SUM(Lodges!C29,Restaurants!C28,SUM(Households!C31:D31),NatParkPA!C29,Tourism!C28,ComRevSh!C28)/(1-SUM(D8:D12))</f>
        <v>1040118.85523884</v>
      </c>
      <c r="D43" s="386" t="s">
        <v>167</v>
      </c>
      <c r="F43" s="129" t="s">
        <v>399</v>
      </c>
    </row>
    <row r="44" spans="1:8" ht="16.5" customHeight="1" x14ac:dyDescent="0.2">
      <c r="A44" s="20"/>
      <c r="B44" s="334" t="s">
        <v>69</v>
      </c>
      <c r="C44" s="387">
        <f>C43-C42</f>
        <v>0</v>
      </c>
      <c r="D44" s="386" t="s">
        <v>107</v>
      </c>
    </row>
    <row r="45" spans="1:8" ht="16.5" customHeight="1" x14ac:dyDescent="0.2">
      <c r="A45" s="20"/>
      <c r="B45" s="390" t="s">
        <v>71</v>
      </c>
      <c r="C45" s="391">
        <f>C44/C43</f>
        <v>0</v>
      </c>
      <c r="D45" s="392" t="s">
        <v>108</v>
      </c>
    </row>
    <row r="46" spans="1:8" ht="15.75" customHeight="1" x14ac:dyDescent="0.2">
      <c r="A46" s="20"/>
      <c r="C46" s="29"/>
      <c r="H46" s="8"/>
    </row>
    <row r="47" spans="1:8" ht="15.75" customHeight="1" x14ac:dyDescent="0.2">
      <c r="A47" s="20"/>
      <c r="C47" s="29"/>
      <c r="H47" s="8"/>
    </row>
    <row r="48" spans="1:8" ht="15.75" customHeight="1" x14ac:dyDescent="0.2">
      <c r="A48" s="20"/>
      <c r="C48" s="29"/>
      <c r="H48" s="8"/>
    </row>
    <row r="49" spans="1:8" ht="15.75" customHeight="1" x14ac:dyDescent="0.2">
      <c r="A49" s="20"/>
      <c r="C49" s="29"/>
      <c r="H49" s="8"/>
    </row>
    <row r="50" spans="1:8" ht="15.75" customHeight="1" x14ac:dyDescent="0.2">
      <c r="A50" s="20"/>
      <c r="B50" s="24" t="s">
        <v>524</v>
      </c>
      <c r="H50" s="8"/>
    </row>
    <row r="51" spans="1:8" ht="15.75" customHeight="1" x14ac:dyDescent="0.2">
      <c r="A51" s="20"/>
      <c r="B51" s="34" t="s">
        <v>0</v>
      </c>
      <c r="C51" s="35" t="s">
        <v>1</v>
      </c>
      <c r="D51" s="36" t="s">
        <v>2</v>
      </c>
      <c r="E51" s="36" t="s">
        <v>3</v>
      </c>
      <c r="F51" s="36" t="s">
        <v>4</v>
      </c>
      <c r="G51" s="36" t="s">
        <v>5</v>
      </c>
      <c r="H51" s="8"/>
    </row>
    <row r="52" spans="1:8" ht="15.75" customHeight="1" x14ac:dyDescent="0.2">
      <c r="A52" s="20"/>
      <c r="B52" s="200" t="s">
        <v>75</v>
      </c>
      <c r="C52" s="201">
        <f>C4*100</f>
        <v>0</v>
      </c>
      <c r="D52" s="183" t="s">
        <v>441</v>
      </c>
      <c r="E52" s="183">
        <v>0</v>
      </c>
      <c r="F52" s="183">
        <v>100</v>
      </c>
      <c r="G52" s="183">
        <v>0.01</v>
      </c>
      <c r="H52" s="8"/>
    </row>
    <row r="53" spans="1:8" ht="15.75" customHeight="1" x14ac:dyDescent="0.2">
      <c r="A53" s="20"/>
      <c r="B53" s="200" t="s">
        <v>77</v>
      </c>
      <c r="C53" s="201">
        <f t="shared" ref="C53:C62" si="1">C5*100</f>
        <v>0</v>
      </c>
      <c r="D53" s="183" t="s">
        <v>442</v>
      </c>
      <c r="E53" s="183">
        <v>0</v>
      </c>
      <c r="F53" s="183">
        <v>100</v>
      </c>
      <c r="G53" s="183">
        <v>0.01</v>
      </c>
      <c r="H53" s="8"/>
    </row>
    <row r="54" spans="1:8" ht="15.75" customHeight="1" x14ac:dyDescent="0.2">
      <c r="A54" s="20"/>
      <c r="B54" s="200" t="s">
        <v>78</v>
      </c>
      <c r="C54" s="201">
        <f t="shared" si="1"/>
        <v>0</v>
      </c>
      <c r="D54" s="183" t="s">
        <v>443</v>
      </c>
      <c r="E54" s="183">
        <v>0</v>
      </c>
      <c r="F54" s="183">
        <v>100</v>
      </c>
      <c r="G54" s="183">
        <v>0.01</v>
      </c>
      <c r="H54" s="8"/>
    </row>
    <row r="55" spans="1:8" ht="15.75" customHeight="1" x14ac:dyDescent="0.2">
      <c r="A55" s="20"/>
      <c r="B55" s="200" t="s">
        <v>79</v>
      </c>
      <c r="C55" s="201">
        <f t="shared" si="1"/>
        <v>0</v>
      </c>
      <c r="D55" s="183" t="s">
        <v>444</v>
      </c>
      <c r="E55" s="183">
        <v>0</v>
      </c>
      <c r="F55" s="183">
        <v>100</v>
      </c>
      <c r="G55" s="183">
        <v>0.01</v>
      </c>
      <c r="H55" s="8"/>
    </row>
    <row r="56" spans="1:8" ht="15.75" customHeight="1" x14ac:dyDescent="0.2">
      <c r="A56" s="20"/>
      <c r="B56" s="200" t="s">
        <v>148</v>
      </c>
      <c r="C56" s="201">
        <f t="shared" si="1"/>
        <v>0</v>
      </c>
      <c r="D56" s="183" t="s">
        <v>445</v>
      </c>
      <c r="E56" s="183">
        <v>0</v>
      </c>
      <c r="F56" s="183">
        <v>100</v>
      </c>
      <c r="G56" s="183">
        <v>0.01</v>
      </c>
      <c r="H56" s="8"/>
    </row>
    <row r="57" spans="1:8" ht="15.75" customHeight="1" x14ac:dyDescent="0.2">
      <c r="A57" s="20"/>
      <c r="B57" s="206" t="s">
        <v>514</v>
      </c>
      <c r="C57" s="201">
        <f t="shared" si="1"/>
        <v>0</v>
      </c>
      <c r="D57" s="183" t="s">
        <v>446</v>
      </c>
      <c r="E57" s="183">
        <v>0</v>
      </c>
      <c r="F57" s="183">
        <v>100</v>
      </c>
      <c r="G57" s="183">
        <v>0.01</v>
      </c>
      <c r="H57" s="8"/>
    </row>
    <row r="58" spans="1:8" ht="15.75" customHeight="1" x14ac:dyDescent="0.2">
      <c r="A58" s="20"/>
      <c r="B58" s="200" t="s">
        <v>149</v>
      </c>
      <c r="C58" s="201">
        <f t="shared" si="1"/>
        <v>0</v>
      </c>
      <c r="D58" s="183" t="s">
        <v>447</v>
      </c>
      <c r="E58" s="183">
        <v>0</v>
      </c>
      <c r="F58" s="183">
        <v>100</v>
      </c>
      <c r="G58" s="183">
        <v>0.01</v>
      </c>
      <c r="H58" s="8"/>
    </row>
    <row r="59" spans="1:8" ht="15.75" customHeight="1" x14ac:dyDescent="0.2">
      <c r="A59" s="20"/>
      <c r="B59" s="200" t="s">
        <v>150</v>
      </c>
      <c r="C59" s="201">
        <f t="shared" si="1"/>
        <v>0</v>
      </c>
      <c r="D59" s="183" t="s">
        <v>448</v>
      </c>
      <c r="E59" s="183">
        <v>0</v>
      </c>
      <c r="F59" s="183">
        <v>100</v>
      </c>
      <c r="G59" s="183">
        <v>0.01</v>
      </c>
      <c r="H59" s="8"/>
    </row>
    <row r="60" spans="1:8" ht="15.75" customHeight="1" x14ac:dyDescent="0.2">
      <c r="A60" s="20"/>
      <c r="B60" s="200" t="s">
        <v>151</v>
      </c>
      <c r="C60" s="201">
        <f t="shared" si="1"/>
        <v>0</v>
      </c>
      <c r="D60" s="183" t="s">
        <v>449</v>
      </c>
      <c r="E60" s="183">
        <v>0</v>
      </c>
      <c r="F60" s="183">
        <v>100</v>
      </c>
      <c r="G60" s="183">
        <v>0.01</v>
      </c>
      <c r="H60" s="8"/>
    </row>
    <row r="61" spans="1:8" ht="15.75" customHeight="1" x14ac:dyDescent="0.2">
      <c r="A61" s="20"/>
      <c r="B61" s="200" t="s">
        <v>152</v>
      </c>
      <c r="C61" s="201">
        <f t="shared" si="1"/>
        <v>100</v>
      </c>
      <c r="D61" s="183" t="s">
        <v>450</v>
      </c>
      <c r="E61" s="183">
        <v>0</v>
      </c>
      <c r="F61" s="183">
        <v>100</v>
      </c>
      <c r="G61" s="183">
        <v>0.01</v>
      </c>
      <c r="H61" s="8"/>
    </row>
    <row r="62" spans="1:8" ht="15.75" customHeight="1" x14ac:dyDescent="0.2">
      <c r="A62" s="20"/>
      <c r="B62" s="207" t="s">
        <v>153</v>
      </c>
      <c r="C62" s="201">
        <f t="shared" si="1"/>
        <v>0</v>
      </c>
      <c r="D62" s="183" t="s">
        <v>474</v>
      </c>
      <c r="E62" s="183">
        <v>0</v>
      </c>
      <c r="F62" s="183">
        <v>100</v>
      </c>
      <c r="G62" s="183">
        <v>0.01</v>
      </c>
      <c r="H62" s="8"/>
    </row>
    <row r="63" spans="1:8" ht="15.75" customHeight="1" x14ac:dyDescent="0.2">
      <c r="A63" s="20"/>
      <c r="B63" s="207" t="s">
        <v>154</v>
      </c>
      <c r="C63" s="201">
        <f t="shared" ref="C63:C64" si="2">D15*100</f>
        <v>100</v>
      </c>
      <c r="D63" s="183" t="s">
        <v>521</v>
      </c>
      <c r="E63" s="183">
        <v>0</v>
      </c>
      <c r="F63" s="183">
        <v>100</v>
      </c>
      <c r="G63" s="183">
        <v>0.01</v>
      </c>
      <c r="H63" s="8"/>
    </row>
    <row r="64" spans="1:8" ht="15.75" customHeight="1" x14ac:dyDescent="0.2">
      <c r="A64" s="20"/>
      <c r="B64" s="207" t="s">
        <v>155</v>
      </c>
      <c r="C64" s="201">
        <f t="shared" si="2"/>
        <v>100</v>
      </c>
      <c r="D64" s="183" t="s">
        <v>168</v>
      </c>
      <c r="E64" s="183">
        <v>0</v>
      </c>
      <c r="F64" s="183">
        <v>100</v>
      </c>
      <c r="G64" s="183">
        <v>0.01</v>
      </c>
      <c r="H64" s="8"/>
    </row>
    <row r="65" spans="1:8" ht="15.75" customHeight="1" x14ac:dyDescent="0.2">
      <c r="A65" s="20"/>
      <c r="B65" s="209" t="s">
        <v>401</v>
      </c>
      <c r="C65" s="210">
        <f>C17*100</f>
        <v>0</v>
      </c>
      <c r="D65" s="183" t="s">
        <v>407</v>
      </c>
      <c r="E65" s="191">
        <v>0</v>
      </c>
      <c r="F65" s="191">
        <v>100</v>
      </c>
      <c r="G65" s="208">
        <v>0.01</v>
      </c>
      <c r="H65" s="8"/>
    </row>
    <row r="66" spans="1:8" ht="15.75" customHeight="1" x14ac:dyDescent="0.2">
      <c r="A66" s="20"/>
      <c r="C66" s="29"/>
      <c r="H66" s="8"/>
    </row>
    <row r="67" spans="1:8" ht="15.75" customHeight="1" x14ac:dyDescent="0.2">
      <c r="A67" s="20"/>
      <c r="C67" s="29"/>
      <c r="H67" s="8"/>
    </row>
    <row r="68" spans="1:8" ht="15.75" customHeight="1" x14ac:dyDescent="0.2">
      <c r="A68" s="20"/>
      <c r="C68" s="29"/>
      <c r="H68" s="8"/>
    </row>
    <row r="69" spans="1:8" ht="15.75" customHeight="1" x14ac:dyDescent="0.2">
      <c r="A69" s="20"/>
      <c r="C69" s="29"/>
      <c r="H69" s="8"/>
    </row>
    <row r="70" spans="1:8" ht="15.75" customHeight="1" x14ac:dyDescent="0.2">
      <c r="A70" s="20"/>
      <c r="C70" s="29"/>
      <c r="H70" s="8"/>
    </row>
    <row r="71" spans="1:8" ht="15.75" customHeight="1" x14ac:dyDescent="0.2">
      <c r="A71" s="20"/>
      <c r="C71" s="29"/>
      <c r="H71" s="8"/>
    </row>
    <row r="72" spans="1:8" ht="15.75" customHeight="1" x14ac:dyDescent="0.2">
      <c r="A72" s="20"/>
      <c r="C72" s="29"/>
      <c r="H72" s="8"/>
    </row>
    <row r="73" spans="1:8" ht="15.75" customHeight="1" x14ac:dyDescent="0.2">
      <c r="A73" s="20"/>
      <c r="C73" s="29"/>
      <c r="H73" s="8"/>
    </row>
    <row r="74" spans="1:8" ht="15.75" customHeight="1" x14ac:dyDescent="0.2">
      <c r="A74" s="20"/>
      <c r="C74" s="29"/>
      <c r="H74" s="8"/>
    </row>
    <row r="75" spans="1:8" ht="15.75" customHeight="1" x14ac:dyDescent="0.2">
      <c r="A75" s="20"/>
      <c r="C75" s="29"/>
      <c r="H75" s="8"/>
    </row>
    <row r="76" spans="1:8" ht="15.75" customHeight="1" x14ac:dyDescent="0.2">
      <c r="A76" s="20"/>
      <c r="C76" s="29"/>
      <c r="H76" s="8"/>
    </row>
    <row r="77" spans="1:8" ht="15.75" customHeight="1" x14ac:dyDescent="0.2">
      <c r="A77" s="20"/>
      <c r="C77" s="29"/>
      <c r="H77" s="8"/>
    </row>
    <row r="78" spans="1:8" ht="15.75" customHeight="1" x14ac:dyDescent="0.2">
      <c r="A78" s="20"/>
      <c r="C78" s="29"/>
      <c r="H78" s="8"/>
    </row>
    <row r="79" spans="1:8" ht="15.75" customHeight="1" x14ac:dyDescent="0.2">
      <c r="A79" s="20"/>
      <c r="C79" s="29"/>
      <c r="H79" s="8"/>
    </row>
    <row r="80" spans="1:8" ht="15.75" customHeight="1" x14ac:dyDescent="0.2">
      <c r="A80" s="20"/>
      <c r="C80" s="29"/>
      <c r="H80" s="8"/>
    </row>
    <row r="81" spans="1:8" ht="15.75" customHeight="1" x14ac:dyDescent="0.2">
      <c r="A81" s="20"/>
      <c r="C81" s="29"/>
      <c r="H81" s="8"/>
    </row>
    <row r="82" spans="1:8" ht="15.75" customHeight="1" x14ac:dyDescent="0.2">
      <c r="A82" s="20"/>
      <c r="C82" s="29"/>
      <c r="H82" s="8"/>
    </row>
    <row r="83" spans="1:8" ht="15.75" customHeight="1" x14ac:dyDescent="0.2">
      <c r="A83" s="20"/>
      <c r="C83" s="29"/>
      <c r="H83" s="8"/>
    </row>
    <row r="84" spans="1:8" ht="15.75" customHeight="1" x14ac:dyDescent="0.2">
      <c r="A84" s="20"/>
      <c r="C84" s="29"/>
      <c r="H84" s="8"/>
    </row>
    <row r="85" spans="1:8" ht="15.75" customHeight="1" x14ac:dyDescent="0.2">
      <c r="A85" s="20"/>
      <c r="C85" s="29"/>
      <c r="H85" s="8"/>
    </row>
    <row r="86" spans="1:8" ht="15.75" customHeight="1" x14ac:dyDescent="0.2">
      <c r="A86" s="20"/>
      <c r="C86" s="29"/>
      <c r="H86" s="8"/>
    </row>
    <row r="87" spans="1:8" ht="15.75" customHeight="1" x14ac:dyDescent="0.2">
      <c r="A87" s="20"/>
      <c r="C87" s="29"/>
      <c r="H87" s="8"/>
    </row>
    <row r="88" spans="1:8" ht="15.75" customHeight="1" x14ac:dyDescent="0.2">
      <c r="A88" s="20"/>
      <c r="C88" s="29"/>
      <c r="H88" s="8"/>
    </row>
    <row r="89" spans="1:8" ht="15.75" customHeight="1" x14ac:dyDescent="0.2">
      <c r="A89" s="20"/>
      <c r="C89" s="29"/>
      <c r="H89" s="8"/>
    </row>
    <row r="90" spans="1:8" ht="15.75" customHeight="1" x14ac:dyDescent="0.2">
      <c r="A90" s="20"/>
      <c r="C90" s="29"/>
      <c r="H90" s="8"/>
    </row>
    <row r="91" spans="1:8" ht="15.75" customHeight="1" x14ac:dyDescent="0.2">
      <c r="A91" s="20"/>
      <c r="C91" s="29"/>
      <c r="H91" s="8"/>
    </row>
    <row r="92" spans="1:8" ht="15.75" customHeight="1" x14ac:dyDescent="0.2">
      <c r="A92" s="20"/>
      <c r="C92" s="29"/>
      <c r="H92" s="8"/>
    </row>
    <row r="93" spans="1:8" ht="15.75" customHeight="1" x14ac:dyDescent="0.2">
      <c r="A93" s="20"/>
      <c r="C93" s="29"/>
      <c r="H93" s="8"/>
    </row>
    <row r="94" spans="1:8" ht="15.75" customHeight="1" x14ac:dyDescent="0.2">
      <c r="A94" s="20"/>
      <c r="C94" s="29"/>
      <c r="H94" s="8"/>
    </row>
    <row r="95" spans="1:8" ht="15.75" customHeight="1" x14ac:dyDescent="0.2">
      <c r="A95" s="20"/>
      <c r="C95" s="29"/>
      <c r="H95" s="8"/>
    </row>
    <row r="96" spans="1:8" ht="15.75" customHeight="1" x14ac:dyDescent="0.2">
      <c r="A96" s="20"/>
      <c r="C96" s="29"/>
      <c r="H96" s="8"/>
    </row>
    <row r="97" spans="1:8" ht="15.75" customHeight="1" x14ac:dyDescent="0.2">
      <c r="A97" s="20"/>
      <c r="C97" s="29"/>
      <c r="H97" s="8"/>
    </row>
    <row r="98" spans="1:8" ht="15.75" customHeight="1" x14ac:dyDescent="0.2">
      <c r="A98" s="20"/>
      <c r="C98" s="29"/>
      <c r="H98" s="8"/>
    </row>
    <row r="99" spans="1:8" ht="15.75" customHeight="1" x14ac:dyDescent="0.2">
      <c r="A99" s="20"/>
      <c r="C99" s="29"/>
      <c r="H99" s="8"/>
    </row>
    <row r="100" spans="1:8" ht="15.75" customHeight="1" x14ac:dyDescent="0.2">
      <c r="A100" s="20"/>
      <c r="C100" s="29"/>
      <c r="H100" s="8"/>
    </row>
    <row r="101" spans="1:8" ht="15.75" customHeight="1" x14ac:dyDescent="0.2">
      <c r="A101" s="20"/>
      <c r="C101" s="29"/>
      <c r="H101" s="8"/>
    </row>
    <row r="102" spans="1:8" ht="15.75" customHeight="1" x14ac:dyDescent="0.2">
      <c r="A102" s="20"/>
      <c r="C102" s="29"/>
      <c r="H102" s="8"/>
    </row>
    <row r="103" spans="1:8" ht="15.75" customHeight="1" x14ac:dyDescent="0.2">
      <c r="A103" s="20"/>
      <c r="C103" s="29"/>
      <c r="H103" s="8"/>
    </row>
    <row r="104" spans="1:8" ht="15.75" customHeight="1" x14ac:dyDescent="0.2">
      <c r="A104" s="20"/>
      <c r="C104" s="29"/>
      <c r="H104" s="8"/>
    </row>
    <row r="105" spans="1:8" ht="15.75" customHeight="1" x14ac:dyDescent="0.2">
      <c r="A105" s="20"/>
      <c r="C105" s="29"/>
      <c r="H105" s="8"/>
    </row>
    <row r="106" spans="1:8" ht="15.75" customHeight="1" x14ac:dyDescent="0.2">
      <c r="A106" s="20"/>
      <c r="C106" s="29"/>
      <c r="H106" s="8"/>
    </row>
    <row r="107" spans="1:8" ht="15.75" customHeight="1" x14ac:dyDescent="0.2">
      <c r="A107" s="20"/>
      <c r="C107" s="29"/>
      <c r="H107" s="8"/>
    </row>
    <row r="108" spans="1:8" ht="15.75" customHeight="1" x14ac:dyDescent="0.2">
      <c r="A108" s="20"/>
      <c r="C108" s="29"/>
      <c r="H108" s="8"/>
    </row>
    <row r="109" spans="1:8" ht="15.75" customHeight="1" x14ac:dyDescent="0.2">
      <c r="A109" s="20"/>
      <c r="C109" s="29"/>
      <c r="H109" s="8"/>
    </row>
    <row r="110" spans="1:8" ht="15.75" customHeight="1" x14ac:dyDescent="0.2">
      <c r="A110" s="20"/>
      <c r="C110" s="29"/>
      <c r="H110" s="8"/>
    </row>
    <row r="111" spans="1:8" ht="15.75" customHeight="1" x14ac:dyDescent="0.2">
      <c r="A111" s="20"/>
      <c r="C111" s="29"/>
      <c r="H111" s="8"/>
    </row>
    <row r="112" spans="1:8" ht="15.75" customHeight="1" x14ac:dyDescent="0.2">
      <c r="A112" s="20"/>
      <c r="C112" s="29"/>
      <c r="H112" s="8"/>
    </row>
    <row r="113" spans="1:8" ht="15.75" customHeight="1" x14ac:dyDescent="0.2">
      <c r="A113" s="20"/>
      <c r="C113" s="29"/>
      <c r="H113" s="8"/>
    </row>
    <row r="114" spans="1:8" ht="15.75" customHeight="1" x14ac:dyDescent="0.2">
      <c r="A114" s="20"/>
      <c r="C114" s="29"/>
      <c r="H114" s="8"/>
    </row>
    <row r="115" spans="1:8" ht="15.75" customHeight="1" x14ac:dyDescent="0.2">
      <c r="A115" s="20"/>
      <c r="C115" s="29"/>
      <c r="H115" s="8"/>
    </row>
    <row r="116" spans="1:8" ht="15.75" customHeight="1" x14ac:dyDescent="0.2">
      <c r="A116" s="20"/>
      <c r="C116" s="29"/>
      <c r="H116" s="8"/>
    </row>
    <row r="117" spans="1:8" ht="15.75" customHeight="1" x14ac:dyDescent="0.2">
      <c r="A117" s="20"/>
      <c r="C117" s="29"/>
      <c r="H117" s="8"/>
    </row>
    <row r="118" spans="1:8" ht="15.75" customHeight="1" x14ac:dyDescent="0.2">
      <c r="A118" s="20"/>
      <c r="C118" s="29"/>
      <c r="H118" s="8"/>
    </row>
    <row r="119" spans="1:8" ht="15.75" customHeight="1" x14ac:dyDescent="0.2">
      <c r="A119" s="20"/>
      <c r="C119" s="29"/>
      <c r="H119" s="8"/>
    </row>
    <row r="120" spans="1:8" ht="15.75" customHeight="1" x14ac:dyDescent="0.2">
      <c r="A120" s="20"/>
      <c r="C120" s="29"/>
      <c r="H120" s="8"/>
    </row>
    <row r="121" spans="1:8" ht="15.75" customHeight="1" x14ac:dyDescent="0.2">
      <c r="A121" s="20"/>
      <c r="C121" s="29"/>
      <c r="H121" s="8"/>
    </row>
    <row r="122" spans="1:8" ht="15.75" customHeight="1" x14ac:dyDescent="0.2">
      <c r="A122" s="20"/>
      <c r="C122" s="29"/>
      <c r="H122" s="8"/>
    </row>
    <row r="123" spans="1:8" ht="15.75" customHeight="1" x14ac:dyDescent="0.2">
      <c r="A123" s="20"/>
      <c r="C123" s="29"/>
      <c r="H123" s="8"/>
    </row>
    <row r="124" spans="1:8" ht="15.75" customHeight="1" x14ac:dyDescent="0.2">
      <c r="A124" s="20"/>
      <c r="C124" s="29"/>
      <c r="H124" s="8"/>
    </row>
    <row r="125" spans="1:8" ht="15.75" customHeight="1" x14ac:dyDescent="0.2">
      <c r="A125" s="20"/>
      <c r="C125" s="29"/>
      <c r="H125" s="8"/>
    </row>
    <row r="126" spans="1:8" ht="15.75" customHeight="1" x14ac:dyDescent="0.2">
      <c r="A126" s="20"/>
      <c r="C126" s="29"/>
      <c r="H126" s="8"/>
    </row>
    <row r="127" spans="1:8" ht="15.75" customHeight="1" x14ac:dyDescent="0.2">
      <c r="A127" s="20"/>
      <c r="C127" s="29"/>
      <c r="H127" s="8"/>
    </row>
    <row r="128" spans="1:8" ht="15.75" customHeight="1" x14ac:dyDescent="0.2">
      <c r="A128" s="20"/>
      <c r="C128" s="29"/>
      <c r="H128" s="8"/>
    </row>
    <row r="129" spans="1:8" ht="15.75" customHeight="1" x14ac:dyDescent="0.2">
      <c r="A129" s="20"/>
      <c r="C129" s="29"/>
      <c r="H129" s="8"/>
    </row>
    <row r="130" spans="1:8" ht="15.75" customHeight="1" x14ac:dyDescent="0.2">
      <c r="A130" s="20"/>
      <c r="C130" s="29"/>
      <c r="H130" s="8"/>
    </row>
    <row r="131" spans="1:8" ht="15.75" customHeight="1" x14ac:dyDescent="0.2">
      <c r="A131" s="20"/>
      <c r="C131" s="29"/>
      <c r="H131" s="8"/>
    </row>
    <row r="132" spans="1:8" ht="15.75" customHeight="1" x14ac:dyDescent="0.2">
      <c r="A132" s="20"/>
      <c r="C132" s="29"/>
      <c r="H132" s="8"/>
    </row>
    <row r="133" spans="1:8" ht="15.75" customHeight="1" x14ac:dyDescent="0.2">
      <c r="A133" s="20"/>
      <c r="C133" s="29"/>
      <c r="H133" s="8"/>
    </row>
    <row r="134" spans="1:8" ht="15.75" customHeight="1" x14ac:dyDescent="0.2">
      <c r="A134" s="20"/>
      <c r="C134" s="29"/>
      <c r="H134" s="8"/>
    </row>
    <row r="135" spans="1:8" ht="15.75" customHeight="1" x14ac:dyDescent="0.2">
      <c r="A135" s="20"/>
      <c r="C135" s="29"/>
      <c r="H135" s="8"/>
    </row>
    <row r="136" spans="1:8" ht="15.75" customHeight="1" x14ac:dyDescent="0.2">
      <c r="A136" s="20"/>
      <c r="C136" s="29"/>
      <c r="H136" s="8"/>
    </row>
    <row r="137" spans="1:8" ht="15.75" customHeight="1" x14ac:dyDescent="0.2">
      <c r="A137" s="20"/>
      <c r="C137" s="29"/>
      <c r="H137" s="8"/>
    </row>
    <row r="138" spans="1:8" ht="15.75" customHeight="1" x14ac:dyDescent="0.2">
      <c r="A138" s="20"/>
      <c r="C138" s="29"/>
      <c r="H138" s="8"/>
    </row>
    <row r="139" spans="1:8" ht="15.75" customHeight="1" x14ac:dyDescent="0.2">
      <c r="A139" s="20"/>
      <c r="C139" s="29"/>
      <c r="H139" s="8"/>
    </row>
    <row r="140" spans="1:8" ht="15.75" customHeight="1" x14ac:dyDescent="0.2">
      <c r="A140" s="20"/>
      <c r="C140" s="29"/>
      <c r="H140" s="8"/>
    </row>
    <row r="141" spans="1:8" ht="15.75" customHeight="1" x14ac:dyDescent="0.2">
      <c r="A141" s="20"/>
      <c r="C141" s="29"/>
      <c r="H141" s="8"/>
    </row>
    <row r="142" spans="1:8" ht="15.75" customHeight="1" x14ac:dyDescent="0.2">
      <c r="A142" s="20"/>
      <c r="C142" s="29"/>
      <c r="H142" s="8"/>
    </row>
    <row r="143" spans="1:8" ht="15.75" customHeight="1" x14ac:dyDescent="0.2">
      <c r="A143" s="20"/>
      <c r="C143" s="29"/>
      <c r="H143" s="8"/>
    </row>
    <row r="144" spans="1:8" ht="15.75" customHeight="1" x14ac:dyDescent="0.2">
      <c r="A144" s="20"/>
      <c r="C144" s="29"/>
      <c r="H144" s="8"/>
    </row>
    <row r="145" spans="1:8" ht="15.75" customHeight="1" x14ac:dyDescent="0.2">
      <c r="A145" s="20"/>
      <c r="C145" s="29"/>
      <c r="H145" s="8"/>
    </row>
    <row r="146" spans="1:8" ht="15.75" customHeight="1" x14ac:dyDescent="0.2">
      <c r="A146" s="20"/>
      <c r="C146" s="29"/>
      <c r="H146" s="8"/>
    </row>
    <row r="147" spans="1:8" ht="15.75" customHeight="1" x14ac:dyDescent="0.2">
      <c r="A147" s="20"/>
      <c r="C147" s="29"/>
      <c r="H147" s="8"/>
    </row>
    <row r="148" spans="1:8" ht="15.75" customHeight="1" x14ac:dyDescent="0.2">
      <c r="A148" s="20"/>
      <c r="C148" s="29"/>
      <c r="H148" s="8"/>
    </row>
    <row r="149" spans="1:8" ht="15.75" customHeight="1" x14ac:dyDescent="0.2">
      <c r="A149" s="20"/>
      <c r="C149" s="29"/>
      <c r="H149" s="8"/>
    </row>
    <row r="150" spans="1:8" ht="15.75" customHeight="1" x14ac:dyDescent="0.2">
      <c r="A150" s="20"/>
      <c r="C150" s="29"/>
      <c r="H150" s="8"/>
    </row>
    <row r="151" spans="1:8" ht="15.75" customHeight="1" x14ac:dyDescent="0.2">
      <c r="A151" s="20"/>
      <c r="C151" s="29"/>
      <c r="H151" s="8"/>
    </row>
    <row r="152" spans="1:8" ht="15.75" customHeight="1" x14ac:dyDescent="0.2">
      <c r="A152" s="20"/>
      <c r="C152" s="29"/>
      <c r="H152" s="8"/>
    </row>
    <row r="153" spans="1:8" ht="15.75" customHeight="1" x14ac:dyDescent="0.2">
      <c r="A153" s="20"/>
      <c r="C153" s="29"/>
      <c r="H153" s="8"/>
    </row>
    <row r="154" spans="1:8" ht="15.75" customHeight="1" x14ac:dyDescent="0.2">
      <c r="A154" s="20"/>
      <c r="C154" s="29"/>
      <c r="H154" s="8"/>
    </row>
    <row r="155" spans="1:8" ht="15.75" customHeight="1" x14ac:dyDescent="0.2">
      <c r="A155" s="20"/>
      <c r="C155" s="29"/>
      <c r="H155" s="8"/>
    </row>
    <row r="156" spans="1:8" ht="15.75" customHeight="1" x14ac:dyDescent="0.2">
      <c r="A156" s="20"/>
      <c r="C156" s="29"/>
      <c r="H156" s="8"/>
    </row>
    <row r="157" spans="1:8" ht="15.75" customHeight="1" x14ac:dyDescent="0.2">
      <c r="A157" s="20"/>
      <c r="C157" s="29"/>
      <c r="H157" s="8"/>
    </row>
    <row r="158" spans="1:8" ht="15.75" customHeight="1" x14ac:dyDescent="0.2">
      <c r="A158" s="20"/>
      <c r="C158" s="29"/>
      <c r="H158" s="8"/>
    </row>
    <row r="159" spans="1:8" ht="15.75" customHeight="1" x14ac:dyDescent="0.2">
      <c r="A159" s="20"/>
      <c r="C159" s="29"/>
      <c r="H159" s="8"/>
    </row>
    <row r="160" spans="1:8" ht="15.75" customHeight="1" x14ac:dyDescent="0.2">
      <c r="A160" s="20"/>
      <c r="C160" s="29"/>
      <c r="H160" s="8"/>
    </row>
    <row r="161" spans="1:8" ht="15.75" customHeight="1" x14ac:dyDescent="0.2">
      <c r="A161" s="20"/>
      <c r="C161" s="29"/>
      <c r="H161" s="8"/>
    </row>
    <row r="162" spans="1:8" ht="15.75" customHeight="1" x14ac:dyDescent="0.2">
      <c r="A162" s="20"/>
      <c r="C162" s="29"/>
      <c r="H162" s="8"/>
    </row>
    <row r="163" spans="1:8" ht="15.75" customHeight="1" x14ac:dyDescent="0.2">
      <c r="A163" s="20"/>
      <c r="C163" s="29"/>
      <c r="H163" s="8"/>
    </row>
    <row r="164" spans="1:8" ht="15.75" customHeight="1" x14ac:dyDescent="0.2">
      <c r="A164" s="20"/>
      <c r="C164" s="29"/>
      <c r="H164" s="8"/>
    </row>
    <row r="165" spans="1:8" ht="15.75" customHeight="1" x14ac:dyDescent="0.2">
      <c r="A165" s="20"/>
      <c r="C165" s="29"/>
      <c r="H165" s="8"/>
    </row>
    <row r="166" spans="1:8" ht="15.75" customHeight="1" x14ac:dyDescent="0.2">
      <c r="A166" s="20"/>
      <c r="C166" s="29"/>
      <c r="H166" s="8"/>
    </row>
    <row r="167" spans="1:8" ht="15.75" customHeight="1" x14ac:dyDescent="0.2">
      <c r="A167" s="20"/>
      <c r="C167" s="29"/>
      <c r="H167" s="8"/>
    </row>
    <row r="168" spans="1:8" ht="15.75" customHeight="1" x14ac:dyDescent="0.2">
      <c r="A168" s="20"/>
      <c r="C168" s="29"/>
      <c r="H168" s="8"/>
    </row>
    <row r="169" spans="1:8" ht="15.75" customHeight="1" x14ac:dyDescent="0.2">
      <c r="A169" s="20"/>
      <c r="C169" s="29"/>
      <c r="H169" s="8"/>
    </row>
    <row r="170" spans="1:8" ht="15.75" customHeight="1" x14ac:dyDescent="0.2">
      <c r="A170" s="20"/>
      <c r="C170" s="29"/>
      <c r="H170" s="8"/>
    </row>
    <row r="171" spans="1:8" ht="15.75" customHeight="1" x14ac:dyDescent="0.2">
      <c r="A171" s="20"/>
      <c r="C171" s="29"/>
      <c r="H171" s="8"/>
    </row>
    <row r="172" spans="1:8" ht="15.75" customHeight="1" x14ac:dyDescent="0.2">
      <c r="A172" s="20"/>
      <c r="C172" s="29"/>
      <c r="H172" s="8"/>
    </row>
    <row r="173" spans="1:8" ht="15.75" customHeight="1" x14ac:dyDescent="0.2">
      <c r="A173" s="20"/>
      <c r="C173" s="29"/>
      <c r="H173" s="8"/>
    </row>
    <row r="174" spans="1:8" ht="15.75" customHeight="1" x14ac:dyDescent="0.2">
      <c r="A174" s="20"/>
      <c r="C174" s="29"/>
      <c r="H174" s="8"/>
    </row>
    <row r="175" spans="1:8" ht="15.75" customHeight="1" x14ac:dyDescent="0.2">
      <c r="A175" s="20"/>
      <c r="C175" s="29"/>
      <c r="H175" s="8"/>
    </row>
    <row r="176" spans="1:8" ht="15.75" customHeight="1" x14ac:dyDescent="0.2">
      <c r="A176" s="20"/>
      <c r="C176" s="29"/>
      <c r="H176" s="8"/>
    </row>
    <row r="177" spans="1:8" ht="15.75" customHeight="1" x14ac:dyDescent="0.2">
      <c r="A177" s="20"/>
      <c r="C177" s="29"/>
      <c r="H177" s="8"/>
    </row>
    <row r="178" spans="1:8" ht="15.75" customHeight="1" x14ac:dyDescent="0.2">
      <c r="A178" s="20"/>
      <c r="C178" s="29"/>
      <c r="H178" s="8"/>
    </row>
    <row r="179" spans="1:8" ht="15.75" customHeight="1" x14ac:dyDescent="0.2">
      <c r="A179" s="20"/>
      <c r="C179" s="29"/>
      <c r="H179" s="8"/>
    </row>
    <row r="180" spans="1:8" ht="15.75" customHeight="1" x14ac:dyDescent="0.2">
      <c r="A180" s="20"/>
      <c r="C180" s="29"/>
      <c r="H180" s="8"/>
    </row>
    <row r="181" spans="1:8" ht="15.75" customHeight="1" x14ac:dyDescent="0.2">
      <c r="A181" s="20"/>
      <c r="C181" s="29"/>
      <c r="H181" s="8"/>
    </row>
    <row r="182" spans="1:8" ht="15.75" customHeight="1" x14ac:dyDescent="0.2">
      <c r="A182" s="20"/>
      <c r="C182" s="29"/>
      <c r="H182" s="8"/>
    </row>
    <row r="183" spans="1:8" ht="15.75" customHeight="1" x14ac:dyDescent="0.2">
      <c r="A183" s="20"/>
      <c r="C183" s="29"/>
      <c r="H183" s="8"/>
    </row>
    <row r="184" spans="1:8" ht="15.75" customHeight="1" x14ac:dyDescent="0.2">
      <c r="A184" s="20"/>
      <c r="C184" s="29"/>
      <c r="H184" s="8"/>
    </row>
    <row r="185" spans="1:8" ht="15.75" customHeight="1" x14ac:dyDescent="0.2">
      <c r="A185" s="20"/>
      <c r="C185" s="29"/>
      <c r="H185" s="8"/>
    </row>
    <row r="186" spans="1:8" ht="15.75" customHeight="1" x14ac:dyDescent="0.2">
      <c r="A186" s="20"/>
      <c r="C186" s="29"/>
      <c r="H186" s="8"/>
    </row>
    <row r="187" spans="1:8" ht="15.75" customHeight="1" x14ac:dyDescent="0.2">
      <c r="A187" s="20"/>
      <c r="C187" s="29"/>
      <c r="H187" s="8"/>
    </row>
    <row r="188" spans="1:8" ht="15.75" customHeight="1" x14ac:dyDescent="0.2">
      <c r="A188" s="20"/>
      <c r="C188" s="29"/>
      <c r="H188" s="8"/>
    </row>
    <row r="189" spans="1:8" ht="15.75" customHeight="1" x14ac:dyDescent="0.2">
      <c r="A189" s="20"/>
      <c r="C189" s="29"/>
      <c r="H189" s="8"/>
    </row>
    <row r="190" spans="1:8" ht="15.75" customHeight="1" x14ac:dyDescent="0.2">
      <c r="A190" s="20"/>
      <c r="C190" s="29"/>
      <c r="H190" s="8"/>
    </row>
    <row r="191" spans="1:8" ht="15.75" customHeight="1" x14ac:dyDescent="0.2">
      <c r="A191" s="20"/>
      <c r="C191" s="29"/>
      <c r="H191" s="8"/>
    </row>
    <row r="192" spans="1:8" ht="15.75" customHeight="1" x14ac:dyDescent="0.2">
      <c r="A192" s="20"/>
      <c r="C192" s="29"/>
      <c r="H192" s="8"/>
    </row>
    <row r="193" spans="1:8" ht="15.75" customHeight="1" x14ac:dyDescent="0.2">
      <c r="A193" s="20"/>
      <c r="C193" s="29"/>
      <c r="H193" s="8"/>
    </row>
    <row r="194" spans="1:8" ht="15.75" customHeight="1" x14ac:dyDescent="0.2">
      <c r="A194" s="20"/>
      <c r="C194" s="29"/>
      <c r="H194" s="8"/>
    </row>
    <row r="195" spans="1:8" ht="15.75" customHeight="1" x14ac:dyDescent="0.2">
      <c r="A195" s="20"/>
      <c r="C195" s="29"/>
      <c r="H195" s="8"/>
    </row>
    <row r="196" spans="1:8" ht="15.75" customHeight="1" x14ac:dyDescent="0.2">
      <c r="A196" s="20"/>
      <c r="C196" s="29"/>
      <c r="H196" s="8"/>
    </row>
    <row r="197" spans="1:8" ht="15.75" customHeight="1" x14ac:dyDescent="0.2">
      <c r="A197" s="20"/>
      <c r="C197" s="29"/>
      <c r="H197" s="8"/>
    </row>
    <row r="198" spans="1:8" ht="15.75" customHeight="1" x14ac:dyDescent="0.2">
      <c r="A198" s="20"/>
      <c r="C198" s="29"/>
      <c r="H198" s="8"/>
    </row>
    <row r="199" spans="1:8" ht="15.75" customHeight="1" x14ac:dyDescent="0.2">
      <c r="A199" s="20"/>
      <c r="C199" s="29"/>
      <c r="H199" s="8"/>
    </row>
    <row r="200" spans="1:8" ht="15.75" customHeight="1" x14ac:dyDescent="0.2">
      <c r="A200" s="20"/>
      <c r="C200" s="29"/>
      <c r="H200" s="8"/>
    </row>
    <row r="201" spans="1:8" ht="15.75" customHeight="1" x14ac:dyDescent="0.2">
      <c r="A201" s="20"/>
      <c r="C201" s="29"/>
      <c r="H201" s="8"/>
    </row>
    <row r="202" spans="1:8" ht="15.75" customHeight="1" x14ac:dyDescent="0.2">
      <c r="A202" s="20"/>
      <c r="C202" s="29"/>
      <c r="H202" s="8"/>
    </row>
    <row r="203" spans="1:8" ht="15.75" customHeight="1" x14ac:dyDescent="0.2">
      <c r="A203" s="20"/>
      <c r="C203" s="29"/>
      <c r="H203" s="8"/>
    </row>
    <row r="204" spans="1:8" ht="15.75" customHeight="1" x14ac:dyDescent="0.2">
      <c r="A204" s="20"/>
      <c r="C204" s="29"/>
      <c r="H204" s="8"/>
    </row>
    <row r="205" spans="1:8" ht="15.75" customHeight="1" x14ac:dyDescent="0.2">
      <c r="A205" s="20"/>
      <c r="C205" s="29"/>
      <c r="H205" s="8"/>
    </row>
    <row r="206" spans="1:8" ht="15.75" customHeight="1" x14ac:dyDescent="0.2">
      <c r="A206" s="20"/>
      <c r="C206" s="29"/>
      <c r="H206" s="8"/>
    </row>
    <row r="207" spans="1:8" ht="15.75" customHeight="1" x14ac:dyDescent="0.2">
      <c r="A207" s="20"/>
      <c r="C207" s="29"/>
      <c r="H207" s="8"/>
    </row>
    <row r="208" spans="1:8" ht="15.75" customHeight="1" x14ac:dyDescent="0.2">
      <c r="A208" s="20"/>
      <c r="C208" s="29"/>
      <c r="H208" s="8"/>
    </row>
    <row r="209" spans="1:8" ht="15.75" customHeight="1" x14ac:dyDescent="0.2">
      <c r="A209" s="20"/>
      <c r="C209" s="29"/>
      <c r="H209" s="8"/>
    </row>
    <row r="210" spans="1:8" ht="15.75" customHeight="1" x14ac:dyDescent="0.2">
      <c r="A210" s="20"/>
      <c r="C210" s="29"/>
      <c r="H210" s="8"/>
    </row>
    <row r="211" spans="1:8" ht="15.75" customHeight="1" x14ac:dyDescent="0.2">
      <c r="A211" s="20"/>
      <c r="C211" s="29"/>
      <c r="H211" s="8"/>
    </row>
    <row r="212" spans="1:8" ht="15.75" customHeight="1" x14ac:dyDescent="0.2">
      <c r="A212" s="20"/>
      <c r="C212" s="29"/>
      <c r="H212" s="8"/>
    </row>
    <row r="213" spans="1:8" ht="15.75" customHeight="1" x14ac:dyDescent="0.2">
      <c r="A213" s="20"/>
      <c r="C213" s="29"/>
      <c r="H213" s="8"/>
    </row>
    <row r="214" spans="1:8" ht="15.75" customHeight="1" x14ac:dyDescent="0.2">
      <c r="A214" s="20"/>
      <c r="C214" s="29"/>
      <c r="H214" s="8"/>
    </row>
    <row r="215" spans="1:8" ht="15.75" customHeight="1" x14ac:dyDescent="0.2">
      <c r="A215" s="20"/>
      <c r="C215" s="29"/>
      <c r="H215" s="8"/>
    </row>
    <row r="216" spans="1:8" ht="15.75" customHeight="1" x14ac:dyDescent="0.2">
      <c r="A216" s="20"/>
      <c r="C216" s="29"/>
      <c r="H216" s="8"/>
    </row>
    <row r="217" spans="1:8" ht="15.75" customHeight="1" x14ac:dyDescent="0.2">
      <c r="A217" s="20"/>
      <c r="C217" s="29"/>
      <c r="H217" s="8"/>
    </row>
    <row r="218" spans="1:8" ht="15.75" customHeight="1" x14ac:dyDescent="0.2">
      <c r="A218" s="20"/>
      <c r="C218" s="29"/>
      <c r="H218" s="8"/>
    </row>
    <row r="219" spans="1:8" ht="15.75" customHeight="1" x14ac:dyDescent="0.2">
      <c r="A219" s="20"/>
      <c r="C219" s="29"/>
      <c r="H219" s="8"/>
    </row>
    <row r="220" spans="1:8" ht="15.75" customHeight="1" x14ac:dyDescent="0.2">
      <c r="A220" s="20"/>
      <c r="C220" s="29"/>
      <c r="H220" s="8"/>
    </row>
    <row r="221" spans="1:8" ht="15.75" customHeight="1" x14ac:dyDescent="0.2">
      <c r="A221" s="20"/>
      <c r="C221" s="29"/>
      <c r="H221" s="8"/>
    </row>
    <row r="222" spans="1:8" ht="15.75" customHeight="1" x14ac:dyDescent="0.2">
      <c r="A222" s="20"/>
      <c r="C222" s="29"/>
      <c r="H222" s="8"/>
    </row>
    <row r="223" spans="1:8" ht="15.75" customHeight="1" x14ac:dyDescent="0.2">
      <c r="A223" s="20"/>
      <c r="C223" s="29"/>
      <c r="H223" s="8"/>
    </row>
    <row r="224" spans="1:8" ht="15.75" customHeight="1" x14ac:dyDescent="0.2">
      <c r="A224" s="20"/>
      <c r="C224" s="29"/>
      <c r="H224" s="8"/>
    </row>
    <row r="225" spans="1:8" ht="15.75" customHeight="1" x14ac:dyDescent="0.2">
      <c r="A225" s="20"/>
      <c r="C225" s="29"/>
      <c r="H225" s="8"/>
    </row>
    <row r="226" spans="1:8" ht="15.75" customHeight="1" x14ac:dyDescent="0.2">
      <c r="A226" s="20"/>
      <c r="C226" s="29"/>
      <c r="H226" s="8"/>
    </row>
    <row r="227" spans="1:8" ht="15.75" customHeight="1" x14ac:dyDescent="0.2">
      <c r="A227" s="20"/>
      <c r="C227" s="29"/>
      <c r="H227" s="8"/>
    </row>
    <row r="228" spans="1:8" ht="15.75" customHeight="1" x14ac:dyDescent="0.2">
      <c r="A228" s="20"/>
      <c r="C228" s="29"/>
      <c r="H228" s="8"/>
    </row>
    <row r="229" spans="1:8" ht="15.75" customHeight="1" x14ac:dyDescent="0.2">
      <c r="A229" s="20"/>
      <c r="C229" s="29"/>
      <c r="H229" s="8"/>
    </row>
    <row r="230" spans="1:8" ht="15.75" customHeight="1" x14ac:dyDescent="0.2">
      <c r="A230" s="20"/>
      <c r="C230" s="29"/>
      <c r="H230" s="8"/>
    </row>
    <row r="231" spans="1:8" ht="15.75" customHeight="1" x14ac:dyDescent="0.2">
      <c r="A231" s="20"/>
      <c r="C231" s="29"/>
      <c r="H231" s="8"/>
    </row>
    <row r="232" spans="1:8" ht="15.75" customHeight="1" x14ac:dyDescent="0.2">
      <c r="A232" s="20"/>
      <c r="C232" s="29"/>
      <c r="H232" s="8"/>
    </row>
    <row r="233" spans="1:8" ht="15.75" customHeight="1" x14ac:dyDescent="0.2">
      <c r="A233" s="20"/>
      <c r="C233" s="29"/>
      <c r="H233" s="8"/>
    </row>
    <row r="234" spans="1:8" ht="15.75" customHeight="1" x14ac:dyDescent="0.2">
      <c r="A234" s="20"/>
      <c r="C234" s="29"/>
      <c r="H234" s="8"/>
    </row>
    <row r="235" spans="1:8" ht="15.75" customHeight="1" x14ac:dyDescent="0.2">
      <c r="A235" s="20"/>
      <c r="C235" s="29"/>
      <c r="H235" s="8"/>
    </row>
    <row r="236" spans="1:8" ht="15.75" customHeight="1" x14ac:dyDescent="0.2">
      <c r="A236" s="20"/>
      <c r="C236" s="29"/>
      <c r="H236" s="8"/>
    </row>
    <row r="237" spans="1:8" ht="15.75" customHeight="1" x14ac:dyDescent="0.2">
      <c r="A237" s="20"/>
      <c r="C237" s="29"/>
      <c r="H237" s="8"/>
    </row>
    <row r="238" spans="1:8" ht="15.75" customHeight="1" x14ac:dyDescent="0.2">
      <c r="A238" s="20"/>
      <c r="C238" s="29"/>
      <c r="H238" s="8"/>
    </row>
    <row r="239" spans="1:8" ht="15.75" customHeight="1" x14ac:dyDescent="0.2">
      <c r="A239" s="20"/>
      <c r="C239" s="29"/>
      <c r="H239" s="8"/>
    </row>
    <row r="240" spans="1:8" ht="15.75" customHeight="1" x14ac:dyDescent="0.2">
      <c r="A240" s="20"/>
      <c r="C240" s="29"/>
      <c r="H240" s="8"/>
    </row>
    <row r="241" spans="1:8" ht="15.75" customHeight="1" x14ac:dyDescent="0.2">
      <c r="A241" s="20"/>
      <c r="C241" s="29"/>
      <c r="H241" s="8"/>
    </row>
    <row r="242" spans="1:8" ht="15.75" customHeight="1" x14ac:dyDescent="0.2">
      <c r="A242" s="20"/>
      <c r="C242" s="29"/>
      <c r="H242" s="8"/>
    </row>
    <row r="243" spans="1:8" ht="15.75" customHeight="1" x14ac:dyDescent="0.2">
      <c r="A243" s="20"/>
      <c r="C243" s="29"/>
      <c r="H243" s="8"/>
    </row>
    <row r="244" spans="1:8" ht="15.75" customHeight="1" x14ac:dyDescent="0.2">
      <c r="A244" s="20"/>
      <c r="C244" s="29"/>
      <c r="H244" s="8"/>
    </row>
    <row r="245" spans="1:8" ht="15.75" customHeight="1" x14ac:dyDescent="0.2">
      <c r="A245" s="20"/>
      <c r="C245" s="29"/>
      <c r="H245" s="8"/>
    </row>
    <row r="246" spans="1:8" ht="15.75" customHeight="1" x14ac:dyDescent="0.2">
      <c r="A246" s="20"/>
      <c r="C246" s="29"/>
      <c r="H246" s="8"/>
    </row>
    <row r="247" spans="1:8" ht="15.75" customHeight="1" x14ac:dyDescent="0.2">
      <c r="A247" s="20"/>
      <c r="C247" s="29"/>
      <c r="H247" s="8"/>
    </row>
    <row r="248" spans="1:8" ht="15.75" customHeight="1" x14ac:dyDescent="0.2">
      <c r="A248" s="20"/>
      <c r="C248" s="29"/>
      <c r="H248" s="8"/>
    </row>
    <row r="249" spans="1:8" ht="15.75" customHeight="1" x14ac:dyDescent="0.2">
      <c r="A249" s="20"/>
      <c r="C249" s="29"/>
      <c r="H249" s="8"/>
    </row>
    <row r="250" spans="1:8" ht="15.75" customHeight="1" x14ac:dyDescent="0.2">
      <c r="A250" s="20"/>
      <c r="C250" s="29"/>
      <c r="H250" s="8"/>
    </row>
    <row r="251" spans="1:8" ht="15.75" customHeight="1" x14ac:dyDescent="0.2">
      <c r="A251" s="20"/>
      <c r="C251" s="29"/>
      <c r="H251" s="8"/>
    </row>
    <row r="252" spans="1:8" ht="15.75" customHeight="1" x14ac:dyDescent="0.2">
      <c r="A252" s="20"/>
      <c r="C252" s="29"/>
      <c r="H252" s="8"/>
    </row>
    <row r="253" spans="1:8" ht="15.75" customHeight="1" x14ac:dyDescent="0.2">
      <c r="A253" s="20"/>
      <c r="C253" s="29"/>
      <c r="H253" s="8"/>
    </row>
    <row r="254" spans="1:8" ht="15.75" customHeight="1" x14ac:dyDescent="0.2">
      <c r="A254" s="20"/>
      <c r="C254" s="29"/>
      <c r="H254" s="8"/>
    </row>
    <row r="255" spans="1:8" ht="15.75" customHeight="1" x14ac:dyDescent="0.2">
      <c r="A255" s="20"/>
      <c r="C255" s="29"/>
      <c r="H255" s="8"/>
    </row>
    <row r="256" spans="1:8" ht="15.75" customHeight="1" x14ac:dyDescent="0.2">
      <c r="A256" s="20"/>
      <c r="C256" s="29"/>
      <c r="H256" s="8"/>
    </row>
    <row r="257" spans="1:8" ht="15.75" customHeight="1" x14ac:dyDescent="0.2">
      <c r="A257" s="20"/>
      <c r="C257" s="29"/>
      <c r="H257" s="8"/>
    </row>
    <row r="258" spans="1:8" ht="15.75" customHeight="1" x14ac:dyDescent="0.2">
      <c r="A258" s="20"/>
      <c r="C258" s="29"/>
      <c r="H258" s="8"/>
    </row>
    <row r="259" spans="1:8" ht="15.75" customHeight="1" x14ac:dyDescent="0.2">
      <c r="A259" s="20"/>
      <c r="C259" s="29"/>
      <c r="H259" s="8"/>
    </row>
    <row r="260" spans="1:8" ht="15.75" customHeight="1" x14ac:dyDescent="0.2">
      <c r="A260" s="20"/>
      <c r="C260" s="29"/>
      <c r="H260" s="8"/>
    </row>
    <row r="261" spans="1:8" ht="15.75" customHeight="1" x14ac:dyDescent="0.2">
      <c r="A261" s="20"/>
      <c r="C261" s="29"/>
      <c r="H261" s="8"/>
    </row>
    <row r="262" spans="1:8" ht="15.75" customHeight="1" x14ac:dyDescent="0.2">
      <c r="A262" s="20"/>
      <c r="C262" s="29"/>
      <c r="H262" s="8"/>
    </row>
    <row r="263" spans="1:8" ht="15.75" customHeight="1" x14ac:dyDescent="0.2">
      <c r="A263" s="20"/>
      <c r="C263" s="29"/>
      <c r="H263" s="8"/>
    </row>
    <row r="264" spans="1:8" ht="15.75" customHeight="1" x14ac:dyDescent="0.2">
      <c r="A264" s="20"/>
      <c r="C264" s="29"/>
      <c r="H264" s="8"/>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2">
    <mergeCell ref="H11:H12"/>
    <mergeCell ref="A4:A14"/>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16"/>
  <sheetViews>
    <sheetView workbookViewId="0">
      <selection activeCell="F25" sqref="F25"/>
    </sheetView>
  </sheetViews>
  <sheetFormatPr baseColWidth="10" defaultColWidth="14.5" defaultRowHeight="15" customHeight="1" x14ac:dyDescent="0.2"/>
  <cols>
    <col min="1" max="1" width="19.1640625" customWidth="1"/>
    <col min="2" max="2" width="85.33203125" customWidth="1"/>
    <col min="3" max="3" width="11.83203125" customWidth="1"/>
    <col min="4" max="4" width="36" customWidth="1"/>
    <col min="5" max="5" width="28.1640625" customWidth="1"/>
    <col min="6" max="7" width="8.83203125" customWidth="1"/>
    <col min="8" max="8" width="42.83203125" customWidth="1"/>
    <col min="9" max="9" width="59.5" customWidth="1"/>
  </cols>
  <sheetData>
    <row r="1" spans="1:8" ht="26.25" customHeight="1" x14ac:dyDescent="0.2">
      <c r="B1" s="1" t="s">
        <v>169</v>
      </c>
    </row>
    <row r="2" spans="1:8" ht="47.25" customHeight="1" x14ac:dyDescent="0.2">
      <c r="A2" s="247"/>
      <c r="B2" s="272" t="s">
        <v>170</v>
      </c>
      <c r="C2" s="273" t="s">
        <v>74</v>
      </c>
      <c r="D2" s="253"/>
    </row>
    <row r="3" spans="1:8" ht="26.25" customHeight="1" x14ac:dyDescent="0.2">
      <c r="A3" s="271"/>
      <c r="B3" s="261" t="s">
        <v>0</v>
      </c>
      <c r="C3" s="256" t="s">
        <v>1</v>
      </c>
      <c r="D3" s="274" t="s">
        <v>528</v>
      </c>
      <c r="E3" s="11"/>
      <c r="F3" s="11"/>
      <c r="G3" s="11"/>
      <c r="H3" s="11" t="s">
        <v>6</v>
      </c>
    </row>
    <row r="4" spans="1:8" ht="30.75" customHeight="1" x14ac:dyDescent="0.2">
      <c r="A4" s="458" t="s">
        <v>529</v>
      </c>
      <c r="B4" s="176" t="s">
        <v>75</v>
      </c>
      <c r="C4" s="212">
        <v>4.2999999999999997E-2</v>
      </c>
      <c r="D4" s="246">
        <f t="shared" ref="D4:D14" si="0">C4/$C$19*(1-$C$17)</f>
        <v>3.2250000000000001E-2</v>
      </c>
      <c r="E4" s="1"/>
      <c r="F4" s="1"/>
      <c r="G4" s="1"/>
      <c r="H4" s="38" t="s">
        <v>76</v>
      </c>
    </row>
    <row r="5" spans="1:8" ht="30.75" customHeight="1" x14ac:dyDescent="0.2">
      <c r="A5" s="459"/>
      <c r="B5" s="173" t="s">
        <v>77</v>
      </c>
      <c r="C5" s="213">
        <v>3.5000000000000003E-2</v>
      </c>
      <c r="D5" s="246">
        <f t="shared" si="0"/>
        <v>2.6250000000000009E-2</v>
      </c>
      <c r="E5" s="1"/>
      <c r="F5" s="1"/>
      <c r="G5" s="1"/>
      <c r="H5" s="12"/>
    </row>
    <row r="6" spans="1:8" ht="30.75" customHeight="1" x14ac:dyDescent="0.2">
      <c r="A6" s="459"/>
      <c r="B6" s="173" t="s">
        <v>78</v>
      </c>
      <c r="C6" s="213">
        <v>7.2999999999999995E-2</v>
      </c>
      <c r="D6" s="246">
        <f t="shared" si="0"/>
        <v>5.4750000000000007E-2</v>
      </c>
      <c r="E6" s="1"/>
      <c r="F6" s="1"/>
      <c r="G6" s="1"/>
      <c r="H6" s="12"/>
    </row>
    <row r="7" spans="1:8" ht="30.75" customHeight="1" x14ac:dyDescent="0.2">
      <c r="A7" s="459"/>
      <c r="B7" s="173" t="s">
        <v>79</v>
      </c>
      <c r="C7" s="213">
        <v>7.1999999999999995E-2</v>
      </c>
      <c r="D7" s="246">
        <f t="shared" si="0"/>
        <v>5.4000000000000006E-2</v>
      </c>
      <c r="E7" s="1"/>
      <c r="F7" s="1"/>
      <c r="G7" s="1"/>
      <c r="H7" s="12"/>
    </row>
    <row r="8" spans="1:8" ht="39" customHeight="1" x14ac:dyDescent="0.2">
      <c r="A8" s="459"/>
      <c r="B8" s="174" t="s">
        <v>171</v>
      </c>
      <c r="C8" s="213">
        <v>0.27646124999999999</v>
      </c>
      <c r="D8" s="246">
        <f t="shared" si="0"/>
        <v>0.20734593750000002</v>
      </c>
      <c r="E8" s="1"/>
      <c r="F8" s="1"/>
      <c r="G8" s="1"/>
      <c r="H8" s="38" t="s">
        <v>83</v>
      </c>
    </row>
    <row r="9" spans="1:8" ht="39" customHeight="1" x14ac:dyDescent="0.2">
      <c r="A9" s="459"/>
      <c r="B9" s="174" t="s">
        <v>518</v>
      </c>
      <c r="C9" s="213">
        <v>0</v>
      </c>
      <c r="D9" s="246">
        <f t="shared" si="0"/>
        <v>0</v>
      </c>
      <c r="E9" s="1"/>
      <c r="F9" s="1"/>
      <c r="G9" s="1"/>
      <c r="H9" s="38"/>
    </row>
    <row r="10" spans="1:8" ht="26.25" customHeight="1" x14ac:dyDescent="0.2">
      <c r="A10" s="459"/>
      <c r="B10" s="174" t="s">
        <v>114</v>
      </c>
      <c r="C10" s="213">
        <v>4.4538749999999995E-2</v>
      </c>
      <c r="D10" s="246">
        <f t="shared" si="0"/>
        <v>3.3404062499999998E-2</v>
      </c>
      <c r="E10" s="1"/>
      <c r="F10" s="1"/>
      <c r="G10" s="1"/>
      <c r="H10" s="12"/>
    </row>
    <row r="11" spans="1:8" ht="26.25" customHeight="1" x14ac:dyDescent="0.2">
      <c r="A11" s="459"/>
      <c r="B11" s="174" t="s">
        <v>172</v>
      </c>
      <c r="C11" s="213">
        <v>0.16299999999999998</v>
      </c>
      <c r="D11" s="246">
        <f t="shared" si="0"/>
        <v>0.12225</v>
      </c>
      <c r="E11" s="1"/>
      <c r="F11" s="1"/>
      <c r="G11" s="1"/>
      <c r="H11" s="12"/>
    </row>
    <row r="12" spans="1:8" ht="26.25" customHeight="1" x14ac:dyDescent="0.2">
      <c r="A12" s="459"/>
      <c r="B12" s="174" t="s">
        <v>115</v>
      </c>
      <c r="C12" s="213">
        <v>0.127</v>
      </c>
      <c r="D12" s="246">
        <f t="shared" si="0"/>
        <v>9.5250000000000029E-2</v>
      </c>
      <c r="E12" s="1"/>
      <c r="F12" s="1"/>
      <c r="G12" s="1"/>
      <c r="H12" s="12"/>
    </row>
    <row r="13" spans="1:8" ht="26.25" customHeight="1" x14ac:dyDescent="0.2">
      <c r="A13" s="459"/>
      <c r="B13" s="174" t="s">
        <v>173</v>
      </c>
      <c r="C13" s="213">
        <v>0.14799999999999999</v>
      </c>
      <c r="D13" s="246">
        <f t="shared" si="0"/>
        <v>0.11100000000000002</v>
      </c>
      <c r="E13" s="1"/>
      <c r="F13" s="1"/>
      <c r="G13" s="1"/>
      <c r="H13" s="33">
        <f>SUM(C4:C14)</f>
        <v>0.99999999999999989</v>
      </c>
    </row>
    <row r="14" spans="1:8" ht="26.25" customHeight="1" x14ac:dyDescent="0.2">
      <c r="A14" s="460"/>
      <c r="B14" s="174" t="s">
        <v>174</v>
      </c>
      <c r="C14" s="213">
        <v>1.7999999999999999E-2</v>
      </c>
      <c r="D14" s="246">
        <f t="shared" si="0"/>
        <v>1.3500000000000002E-2</v>
      </c>
      <c r="E14" s="1"/>
      <c r="F14" s="1"/>
      <c r="G14" s="1"/>
      <c r="H14" s="12"/>
    </row>
    <row r="15" spans="1:8" ht="26.25" customHeight="1" x14ac:dyDescent="0.2">
      <c r="A15" s="247"/>
      <c r="B15" s="167" t="s">
        <v>175</v>
      </c>
      <c r="C15" s="115">
        <v>1</v>
      </c>
      <c r="D15" s="242">
        <f>C15</f>
        <v>1</v>
      </c>
      <c r="E15" s="1"/>
      <c r="F15" s="1"/>
      <c r="G15" s="1"/>
      <c r="H15" s="12"/>
    </row>
    <row r="16" spans="1:8" ht="26.25" customHeight="1" x14ac:dyDescent="0.2">
      <c r="A16" s="275"/>
      <c r="B16" s="241" t="s">
        <v>88</v>
      </c>
      <c r="C16" s="115">
        <v>0.8</v>
      </c>
      <c r="D16" s="276">
        <f>C16</f>
        <v>0.8</v>
      </c>
      <c r="E16" s="1"/>
      <c r="F16" s="1"/>
      <c r="G16" s="1"/>
      <c r="H16" s="12"/>
    </row>
    <row r="17" spans="1:9" ht="26.25" customHeight="1" x14ac:dyDescent="0.2">
      <c r="A17" s="259"/>
      <c r="B17" s="229" t="s">
        <v>401</v>
      </c>
      <c r="C17" s="113">
        <v>0.25</v>
      </c>
      <c r="D17" s="277">
        <f>C17</f>
        <v>0.25</v>
      </c>
      <c r="I17" s="12"/>
    </row>
    <row r="18" spans="1:9" ht="15.75" customHeight="1" x14ac:dyDescent="0.2">
      <c r="B18" s="12"/>
      <c r="C18" s="129" t="s">
        <v>536</v>
      </c>
    </row>
    <row r="19" spans="1:9" ht="15.75" customHeight="1" x14ac:dyDescent="0.2">
      <c r="B19" s="12" t="s">
        <v>403</v>
      </c>
      <c r="C19" s="114">
        <f>SUM(C4:C14)</f>
        <v>0.99999999999999989</v>
      </c>
    </row>
    <row r="20" spans="1:9" ht="15.75" customHeight="1" x14ac:dyDescent="0.2">
      <c r="B20" s="12"/>
      <c r="C20" s="38"/>
    </row>
    <row r="21" spans="1:9" ht="15.75" customHeight="1" x14ac:dyDescent="0.2">
      <c r="B21" s="12"/>
      <c r="C21" s="38"/>
    </row>
    <row r="22" spans="1:9" ht="15.75" customHeight="1" x14ac:dyDescent="0.2">
      <c r="B22" s="12"/>
      <c r="C22" s="38"/>
    </row>
    <row r="23" spans="1:9" ht="15.75" customHeight="1" x14ac:dyDescent="0.2">
      <c r="B23" s="158" t="s">
        <v>539</v>
      </c>
      <c r="C23" s="38"/>
    </row>
    <row r="24" spans="1:9" ht="15.75" customHeight="1" x14ac:dyDescent="0.2">
      <c r="B24" s="361" t="s">
        <v>176</v>
      </c>
      <c r="C24" s="362" t="s">
        <v>52</v>
      </c>
      <c r="D24" s="363"/>
    </row>
    <row r="25" spans="1:9" ht="15.75" customHeight="1" x14ac:dyDescent="0.2">
      <c r="B25" s="364" t="s">
        <v>34</v>
      </c>
      <c r="C25" s="340">
        <f>$D8*$C$43</f>
        <v>1977845.3242602397</v>
      </c>
      <c r="D25" s="365" t="s">
        <v>177</v>
      </c>
    </row>
    <row r="26" spans="1:9" ht="14.25" customHeight="1" x14ac:dyDescent="0.2">
      <c r="B26" s="366" t="s">
        <v>36</v>
      </c>
      <c r="C26" s="367">
        <v>0</v>
      </c>
      <c r="D26" s="368" t="s">
        <v>178</v>
      </c>
    </row>
    <row r="27" spans="1:9" ht="15.75" customHeight="1" x14ac:dyDescent="0.2">
      <c r="B27" s="364" t="s">
        <v>38</v>
      </c>
      <c r="C27" s="340">
        <f>($D11+$D$12)*$C$43</f>
        <v>2074703.5761267429</v>
      </c>
      <c r="D27" s="365" t="s">
        <v>179</v>
      </c>
    </row>
    <row r="28" spans="1:9" ht="15.75" customHeight="1" x14ac:dyDescent="0.2">
      <c r="B28" s="364" t="s">
        <v>40</v>
      </c>
      <c r="C28" s="340">
        <f>$D10*$C$43</f>
        <v>318636.91000418947</v>
      </c>
      <c r="D28" s="365" t="s">
        <v>180</v>
      </c>
    </row>
    <row r="29" spans="1:9" ht="15.75" customHeight="1" x14ac:dyDescent="0.2">
      <c r="B29" s="366" t="s">
        <v>42</v>
      </c>
      <c r="C29" s="369">
        <f>D4*$C$43*C16</f>
        <v>246102.76903020672</v>
      </c>
      <c r="D29" s="370" t="s">
        <v>93</v>
      </c>
    </row>
    <row r="30" spans="1:9" ht="15.75" customHeight="1" x14ac:dyDescent="0.2">
      <c r="B30" s="366" t="s">
        <v>44</v>
      </c>
      <c r="C30" s="369">
        <f>D5*$C$43*C16</f>
        <v>200316.20735016835</v>
      </c>
      <c r="D30" s="370" t="s">
        <v>94</v>
      </c>
    </row>
    <row r="31" spans="1:9" ht="15.75" customHeight="1" x14ac:dyDescent="0.2">
      <c r="B31" s="366" t="s">
        <v>45</v>
      </c>
      <c r="C31" s="369">
        <f>D6*$C$43*C16</f>
        <v>417802.375330351</v>
      </c>
      <c r="D31" s="370" t="s">
        <v>95</v>
      </c>
    </row>
    <row r="32" spans="1:9" ht="15.75" customHeight="1" x14ac:dyDescent="0.2">
      <c r="B32" s="366" t="s">
        <v>46</v>
      </c>
      <c r="C32" s="369">
        <f>D7*$C$43*C16</f>
        <v>412079.05512034619</v>
      </c>
      <c r="D32" s="370" t="s">
        <v>96</v>
      </c>
    </row>
    <row r="33" spans="2:5" ht="15.75" customHeight="1" x14ac:dyDescent="0.2">
      <c r="B33" s="364" t="s">
        <v>47</v>
      </c>
      <c r="C33" s="340">
        <f>D17*C43*C15</f>
        <v>2384716.7541686697</v>
      </c>
      <c r="D33" s="370" t="s">
        <v>97</v>
      </c>
    </row>
    <row r="34" spans="2:5" ht="15.75" customHeight="1" x14ac:dyDescent="0.2">
      <c r="B34" s="364" t="s">
        <v>49</v>
      </c>
      <c r="C34" s="371">
        <v>0</v>
      </c>
      <c r="D34" s="370" t="s">
        <v>181</v>
      </c>
    </row>
    <row r="35" spans="2:5" ht="15.75" customHeight="1" x14ac:dyDescent="0.2">
      <c r="B35" s="364" t="s">
        <v>51</v>
      </c>
      <c r="C35" s="371">
        <v>0</v>
      </c>
      <c r="D35" s="370" t="s">
        <v>181</v>
      </c>
    </row>
    <row r="36" spans="2:5" ht="15.75" customHeight="1" x14ac:dyDescent="0.2">
      <c r="B36" s="364" t="s">
        <v>52</v>
      </c>
      <c r="C36" s="372">
        <v>0</v>
      </c>
      <c r="D36" s="370" t="s">
        <v>182</v>
      </c>
    </row>
    <row r="37" spans="2:5" ht="15.75" customHeight="1" x14ac:dyDescent="0.2">
      <c r="B37" s="364" t="s">
        <v>54</v>
      </c>
      <c r="C37" s="372">
        <v>0</v>
      </c>
      <c r="D37" s="370" t="s">
        <v>183</v>
      </c>
    </row>
    <row r="38" spans="2:5" ht="15.75" customHeight="1" x14ac:dyDescent="0.2">
      <c r="B38" s="364" t="s">
        <v>56</v>
      </c>
      <c r="C38" s="372">
        <v>0</v>
      </c>
      <c r="D38" s="370" t="s">
        <v>184</v>
      </c>
    </row>
    <row r="39" spans="2:5" ht="15.75" customHeight="1" x14ac:dyDescent="0.2">
      <c r="B39" s="364" t="s">
        <v>58</v>
      </c>
      <c r="C39" s="372">
        <v>0</v>
      </c>
      <c r="D39" s="370" t="s">
        <v>185</v>
      </c>
    </row>
    <row r="40" spans="2:5" ht="15.75" customHeight="1" x14ac:dyDescent="0.2">
      <c r="B40" s="364" t="s">
        <v>61</v>
      </c>
      <c r="C40" s="340">
        <f>D14*C43</f>
        <v>128774.70472510818</v>
      </c>
      <c r="D40" s="373" t="s">
        <v>186</v>
      </c>
    </row>
    <row r="41" spans="2:5" ht="15.75" customHeight="1" x14ac:dyDescent="0.2">
      <c r="B41" s="374" t="s">
        <v>63</v>
      </c>
      <c r="C41" s="340">
        <f>D13*C43</f>
        <v>1058814.2388508895</v>
      </c>
      <c r="D41" s="375" t="s">
        <v>187</v>
      </c>
    </row>
    <row r="42" spans="2:5" ht="15.75" customHeight="1" x14ac:dyDescent="0.2">
      <c r="B42" s="364" t="s">
        <v>65</v>
      </c>
      <c r="C42" s="340">
        <f>SUM(C25:C41)</f>
        <v>9219791.9149669111</v>
      </c>
      <c r="D42" s="373" t="s">
        <v>188</v>
      </c>
    </row>
    <row r="43" spans="2:5" ht="15.75" customHeight="1" x14ac:dyDescent="0.2">
      <c r="B43" s="364" t="s">
        <v>67</v>
      </c>
      <c r="C43" s="340">
        <f>Tourists!$C$36+SUM(Households!C39:D39) + Ag!C36 + Tourism!C36 + Nonag!C36 + Fishing!C36 + Lodges!C37 + ComRevSh!C36 + NatParkPA!C37</f>
        <v>9538867.0166746788</v>
      </c>
      <c r="D43" s="373" t="s">
        <v>189</v>
      </c>
      <c r="E43" s="43" t="s">
        <v>400</v>
      </c>
    </row>
    <row r="44" spans="2:5" ht="15.75" customHeight="1" x14ac:dyDescent="0.2">
      <c r="B44" s="364" t="s">
        <v>69</v>
      </c>
      <c r="C44" s="371">
        <f>C43-C42</f>
        <v>319075.1017077677</v>
      </c>
      <c r="D44" s="376"/>
    </row>
    <row r="45" spans="2:5" ht="15.75" customHeight="1" x14ac:dyDescent="0.2">
      <c r="B45" s="364" t="s">
        <v>71</v>
      </c>
      <c r="C45" s="377">
        <f>C44/C43</f>
        <v>3.3449999999999966E-2</v>
      </c>
      <c r="D45" s="376"/>
    </row>
    <row r="46" spans="2:5" ht="15.75" customHeight="1" x14ac:dyDescent="0.2">
      <c r="B46" s="374" t="s">
        <v>63</v>
      </c>
      <c r="C46" s="378"/>
      <c r="D46" s="376"/>
    </row>
    <row r="47" spans="2:5" ht="15.75" customHeight="1" x14ac:dyDescent="0.2">
      <c r="B47" s="379" t="s">
        <v>190</v>
      </c>
      <c r="C47" s="380"/>
      <c r="D47" s="381"/>
    </row>
    <row r="48" spans="2:5" ht="15.75" customHeight="1" x14ac:dyDescent="0.2"/>
    <row r="49" spans="2:7" ht="15.75" customHeight="1" x14ac:dyDescent="0.2"/>
    <row r="50" spans="2:7" ht="15.75" customHeight="1" x14ac:dyDescent="0.2">
      <c r="B50" s="24" t="s">
        <v>524</v>
      </c>
    </row>
    <row r="51" spans="2:7" ht="15.75" customHeight="1" x14ac:dyDescent="0.2">
      <c r="B51" s="34" t="s">
        <v>0</v>
      </c>
      <c r="C51" s="35" t="s">
        <v>1</v>
      </c>
      <c r="D51" s="36" t="s">
        <v>2</v>
      </c>
      <c r="E51" s="36" t="s">
        <v>3</v>
      </c>
      <c r="F51" s="36" t="s">
        <v>4</v>
      </c>
      <c r="G51" s="36" t="s">
        <v>5</v>
      </c>
    </row>
    <row r="52" spans="2:7" ht="15" customHeight="1" x14ac:dyDescent="0.2">
      <c r="B52" s="200" t="s">
        <v>75</v>
      </c>
      <c r="C52" s="201">
        <f>C4*100</f>
        <v>4.3</v>
      </c>
      <c r="D52" s="183" t="s">
        <v>451</v>
      </c>
      <c r="E52" s="183">
        <v>0</v>
      </c>
      <c r="F52" s="183">
        <v>100</v>
      </c>
      <c r="G52" s="183">
        <v>0.01</v>
      </c>
    </row>
    <row r="53" spans="2:7" ht="15" customHeight="1" x14ac:dyDescent="0.2">
      <c r="B53" s="200" t="s">
        <v>77</v>
      </c>
      <c r="C53" s="201">
        <f t="shared" ref="C53:C62" si="1">C5*100</f>
        <v>3.5000000000000004</v>
      </c>
      <c r="D53" s="183" t="s">
        <v>452</v>
      </c>
      <c r="E53" s="183">
        <v>0</v>
      </c>
      <c r="F53" s="183">
        <v>100</v>
      </c>
      <c r="G53" s="183">
        <v>0.01</v>
      </c>
    </row>
    <row r="54" spans="2:7" ht="15" customHeight="1" x14ac:dyDescent="0.2">
      <c r="B54" s="200" t="s">
        <v>78</v>
      </c>
      <c r="C54" s="201">
        <f t="shared" si="1"/>
        <v>7.3</v>
      </c>
      <c r="D54" s="183" t="s">
        <v>453</v>
      </c>
      <c r="E54" s="183">
        <v>0</v>
      </c>
      <c r="F54" s="183">
        <v>100</v>
      </c>
      <c r="G54" s="183">
        <v>0.01</v>
      </c>
    </row>
    <row r="55" spans="2:7" ht="15" customHeight="1" x14ac:dyDescent="0.2">
      <c r="B55" s="200" t="s">
        <v>79</v>
      </c>
      <c r="C55" s="201">
        <f t="shared" si="1"/>
        <v>7.1999999999999993</v>
      </c>
      <c r="D55" s="183" t="s">
        <v>454</v>
      </c>
      <c r="E55" s="183">
        <v>0</v>
      </c>
      <c r="F55" s="183">
        <v>100</v>
      </c>
      <c r="G55" s="183">
        <v>0.01</v>
      </c>
    </row>
    <row r="56" spans="2:7" ht="15" customHeight="1" x14ac:dyDescent="0.2">
      <c r="B56" s="200" t="s">
        <v>171</v>
      </c>
      <c r="C56" s="201">
        <f t="shared" si="1"/>
        <v>27.646124999999998</v>
      </c>
      <c r="D56" s="183" t="s">
        <v>455</v>
      </c>
      <c r="E56" s="183">
        <v>0</v>
      </c>
      <c r="F56" s="183">
        <v>100</v>
      </c>
      <c r="G56" s="183">
        <v>0.01</v>
      </c>
    </row>
    <row r="57" spans="2:7" ht="15" customHeight="1" x14ac:dyDescent="0.2">
      <c r="B57" s="200" t="s">
        <v>514</v>
      </c>
      <c r="C57" s="201">
        <f t="shared" si="1"/>
        <v>0</v>
      </c>
      <c r="D57" s="183" t="s">
        <v>456</v>
      </c>
      <c r="E57" s="183">
        <v>0</v>
      </c>
      <c r="F57" s="183">
        <v>100</v>
      </c>
      <c r="G57" s="183">
        <v>0.01</v>
      </c>
    </row>
    <row r="58" spans="2:7" ht="15" customHeight="1" x14ac:dyDescent="0.2">
      <c r="B58" s="200" t="s">
        <v>114</v>
      </c>
      <c r="C58" s="201">
        <f t="shared" si="1"/>
        <v>4.4538749999999991</v>
      </c>
      <c r="D58" s="183" t="s">
        <v>457</v>
      </c>
      <c r="E58" s="183">
        <v>0</v>
      </c>
      <c r="F58" s="183">
        <v>100</v>
      </c>
      <c r="G58" s="183">
        <v>0.01</v>
      </c>
    </row>
    <row r="59" spans="2:7" ht="15" customHeight="1" x14ac:dyDescent="0.2">
      <c r="B59" s="200" t="s">
        <v>172</v>
      </c>
      <c r="C59" s="201">
        <f t="shared" si="1"/>
        <v>16.299999999999997</v>
      </c>
      <c r="D59" s="183" t="s">
        <v>458</v>
      </c>
      <c r="E59" s="183">
        <v>0</v>
      </c>
      <c r="F59" s="183">
        <v>100</v>
      </c>
      <c r="G59" s="183">
        <v>0.01</v>
      </c>
    </row>
    <row r="60" spans="2:7" ht="15" customHeight="1" x14ac:dyDescent="0.2">
      <c r="B60" s="200" t="s">
        <v>115</v>
      </c>
      <c r="C60" s="201">
        <f t="shared" si="1"/>
        <v>12.7</v>
      </c>
      <c r="D60" s="183" t="s">
        <v>459</v>
      </c>
      <c r="E60" s="183">
        <v>0</v>
      </c>
      <c r="F60" s="183">
        <v>100</v>
      </c>
      <c r="G60" s="183">
        <v>0.01</v>
      </c>
    </row>
    <row r="61" spans="2:7" ht="15" customHeight="1" x14ac:dyDescent="0.2">
      <c r="B61" s="200" t="s">
        <v>173</v>
      </c>
      <c r="C61" s="201">
        <f t="shared" si="1"/>
        <v>14.799999999999999</v>
      </c>
      <c r="D61" s="183" t="s">
        <v>460</v>
      </c>
      <c r="E61" s="183">
        <v>0</v>
      </c>
      <c r="F61" s="183">
        <v>100</v>
      </c>
      <c r="G61" s="183">
        <v>0.01</v>
      </c>
    </row>
    <row r="62" spans="2:7" ht="15" customHeight="1" x14ac:dyDescent="0.2">
      <c r="B62" s="200" t="s">
        <v>174</v>
      </c>
      <c r="C62" s="201">
        <f t="shared" si="1"/>
        <v>1.7999999999999998</v>
      </c>
      <c r="D62" s="183" t="s">
        <v>475</v>
      </c>
      <c r="E62" s="183">
        <v>0</v>
      </c>
      <c r="F62" s="183">
        <v>100</v>
      </c>
      <c r="G62" s="183">
        <v>0.01</v>
      </c>
    </row>
    <row r="63" spans="2:7" ht="15" customHeight="1" x14ac:dyDescent="0.2">
      <c r="B63" s="207" t="s">
        <v>175</v>
      </c>
      <c r="C63" s="201">
        <f t="shared" ref="C63:C64" si="2">D15*100</f>
        <v>100</v>
      </c>
      <c r="D63" s="183" t="s">
        <v>520</v>
      </c>
      <c r="E63" s="183">
        <v>0</v>
      </c>
      <c r="F63" s="183">
        <v>100</v>
      </c>
      <c r="G63" s="183">
        <v>0.01</v>
      </c>
    </row>
    <row r="64" spans="2:7" ht="15" customHeight="1" x14ac:dyDescent="0.2">
      <c r="B64" s="207" t="s">
        <v>88</v>
      </c>
      <c r="C64" s="201">
        <f t="shared" si="2"/>
        <v>80</v>
      </c>
      <c r="D64" s="183" t="s">
        <v>191</v>
      </c>
      <c r="E64" s="183">
        <v>0</v>
      </c>
      <c r="F64" s="183">
        <v>100</v>
      </c>
      <c r="G64" s="183">
        <v>0.01</v>
      </c>
    </row>
    <row r="65" spans="2:7" ht="15" customHeight="1" x14ac:dyDescent="0.2">
      <c r="B65" s="209" t="s">
        <v>401</v>
      </c>
      <c r="C65" s="210">
        <f>C17*100</f>
        <v>25</v>
      </c>
      <c r="D65" s="183" t="s">
        <v>409</v>
      </c>
      <c r="E65" s="191">
        <v>0</v>
      </c>
      <c r="F65" s="191">
        <v>100</v>
      </c>
      <c r="G65" s="208">
        <v>0.01</v>
      </c>
    </row>
    <row r="66" spans="2:7" ht="26.25" customHeight="1" x14ac:dyDescent="0.2"/>
    <row r="67" spans="2:7" ht="26.25" customHeight="1" x14ac:dyDescent="0.2"/>
    <row r="68" spans="2:7" ht="26.25" customHeight="1" x14ac:dyDescent="0.2"/>
    <row r="69" spans="2:7" ht="26.25" customHeight="1" x14ac:dyDescent="0.2"/>
    <row r="70" spans="2:7" ht="26.25" customHeight="1" x14ac:dyDescent="0.2"/>
    <row r="71" spans="2:7" ht="26.25" customHeight="1" x14ac:dyDescent="0.2"/>
    <row r="72" spans="2:7" ht="26.25" customHeight="1" x14ac:dyDescent="0.2"/>
    <row r="73" spans="2:7" ht="26.25" customHeight="1" x14ac:dyDescent="0.2"/>
    <row r="74" spans="2:7" ht="26.25" customHeight="1" x14ac:dyDescent="0.2"/>
    <row r="75" spans="2:7" ht="26.25" customHeight="1" x14ac:dyDescent="0.2"/>
    <row r="76" spans="2:7" ht="26.25" customHeight="1" x14ac:dyDescent="0.2"/>
    <row r="77" spans="2:7" ht="26.25" customHeight="1" x14ac:dyDescent="0.2"/>
    <row r="78" spans="2:7" ht="26.25" customHeight="1" x14ac:dyDescent="0.2"/>
    <row r="79" spans="2:7" ht="26.25" customHeight="1" x14ac:dyDescent="0.2"/>
    <row r="80" spans="2:7"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16"/>
  <sheetViews>
    <sheetView zoomScale="125" workbookViewId="0">
      <selection activeCell="C23" sqref="C23"/>
    </sheetView>
  </sheetViews>
  <sheetFormatPr baseColWidth="10" defaultColWidth="14.5" defaultRowHeight="15" customHeight="1" x14ac:dyDescent="0.2"/>
  <cols>
    <col min="1" max="1" width="20.83203125" customWidth="1"/>
    <col min="2" max="2" width="63.1640625" customWidth="1"/>
    <col min="3" max="3" width="19.5" customWidth="1"/>
    <col min="4" max="4" width="30" customWidth="1"/>
    <col min="5" max="7" width="8.5" customWidth="1"/>
    <col min="8" max="8" width="81.5" customWidth="1"/>
    <col min="9" max="9" width="43.5" customWidth="1"/>
    <col min="10" max="26" width="8.5" customWidth="1"/>
  </cols>
  <sheetData>
    <row r="1" spans="1:26" ht="14.25" customHeight="1" x14ac:dyDescent="0.2">
      <c r="B1" s="12" t="s">
        <v>192</v>
      </c>
      <c r="C1" s="38"/>
      <c r="E1" s="38"/>
      <c r="F1" s="38"/>
      <c r="G1" s="38"/>
      <c r="H1" s="38"/>
      <c r="I1" s="12"/>
      <c r="J1" s="38"/>
      <c r="K1" s="38"/>
      <c r="L1" s="38"/>
      <c r="M1" s="38"/>
      <c r="N1" s="38"/>
      <c r="O1" s="38"/>
      <c r="P1" s="38"/>
      <c r="Q1" s="38"/>
      <c r="R1" s="38"/>
      <c r="S1" s="38"/>
      <c r="T1" s="38"/>
      <c r="U1" s="38"/>
      <c r="V1" s="38"/>
      <c r="W1" s="38"/>
      <c r="X1" s="38"/>
      <c r="Y1" s="38"/>
      <c r="Z1" s="38"/>
    </row>
    <row r="2" spans="1:26" ht="49.5" customHeight="1" x14ac:dyDescent="0.2">
      <c r="A2" s="247"/>
      <c r="B2" s="248" t="s">
        <v>193</v>
      </c>
      <c r="C2" s="249" t="s">
        <v>74</v>
      </c>
      <c r="D2" s="278"/>
      <c r="E2" s="38"/>
      <c r="F2" s="38"/>
      <c r="G2" s="38"/>
      <c r="H2" s="12" t="s">
        <v>194</v>
      </c>
      <c r="J2" s="38"/>
      <c r="K2" s="38"/>
      <c r="L2" s="38"/>
      <c r="M2" s="38"/>
      <c r="N2" s="38"/>
      <c r="O2" s="38"/>
      <c r="P2" s="38"/>
      <c r="Q2" s="38"/>
      <c r="R2" s="38"/>
      <c r="S2" s="38"/>
      <c r="T2" s="38"/>
      <c r="U2" s="38"/>
      <c r="V2" s="38"/>
      <c r="W2" s="38"/>
      <c r="X2" s="38"/>
      <c r="Y2" s="38"/>
      <c r="Z2" s="38"/>
    </row>
    <row r="3" spans="1:26" ht="20.25" customHeight="1" x14ac:dyDescent="0.2">
      <c r="A3" s="247"/>
      <c r="B3" s="166" t="s">
        <v>0</v>
      </c>
      <c r="C3" s="170" t="s">
        <v>1</v>
      </c>
      <c r="D3" s="168" t="s">
        <v>402</v>
      </c>
      <c r="E3" s="11"/>
      <c r="F3" s="11"/>
      <c r="G3" s="11"/>
      <c r="H3" s="11" t="s">
        <v>6</v>
      </c>
      <c r="J3" s="38"/>
      <c r="K3" s="38"/>
      <c r="L3" s="38"/>
      <c r="M3" s="38"/>
      <c r="N3" s="38"/>
      <c r="O3" s="38"/>
      <c r="P3" s="38"/>
      <c r="Q3" s="38"/>
      <c r="R3" s="38"/>
      <c r="S3" s="38"/>
      <c r="T3" s="38"/>
      <c r="U3" s="38"/>
      <c r="V3" s="38"/>
      <c r="W3" s="38"/>
      <c r="X3" s="38"/>
      <c r="Y3" s="38"/>
      <c r="Z3" s="38"/>
    </row>
    <row r="4" spans="1:26" ht="30" customHeight="1" x14ac:dyDescent="0.2">
      <c r="A4" s="458" t="s">
        <v>529</v>
      </c>
      <c r="B4" s="173" t="s">
        <v>75</v>
      </c>
      <c r="C4" s="280">
        <v>4.8000000000000001E-2</v>
      </c>
      <c r="D4" s="172">
        <f t="shared" ref="D4:D14" si="0">C4/$C$19*(1-$C$17)</f>
        <v>2.5920000000000002E-2</v>
      </c>
      <c r="E4" s="38"/>
      <c r="F4" s="38"/>
      <c r="G4" s="38"/>
      <c r="H4" s="37" t="s">
        <v>76</v>
      </c>
      <c r="J4" s="38"/>
      <c r="K4" s="38"/>
      <c r="L4" s="38"/>
      <c r="M4" s="38"/>
      <c r="N4" s="38"/>
      <c r="O4" s="38"/>
      <c r="P4" s="38"/>
      <c r="Q4" s="38"/>
      <c r="R4" s="38"/>
      <c r="S4" s="38"/>
      <c r="T4" s="38"/>
      <c r="U4" s="38"/>
      <c r="V4" s="38"/>
      <c r="W4" s="38"/>
      <c r="X4" s="38"/>
      <c r="Y4" s="38"/>
      <c r="Z4" s="38"/>
    </row>
    <row r="5" spans="1:26" ht="30" customHeight="1" x14ac:dyDescent="0.2">
      <c r="A5" s="459"/>
      <c r="B5" s="173" t="s">
        <v>77</v>
      </c>
      <c r="C5" s="281">
        <v>9.4E-2</v>
      </c>
      <c r="D5" s="172">
        <f t="shared" si="0"/>
        <v>5.0760000000000007E-2</v>
      </c>
      <c r="E5" s="38"/>
      <c r="F5" s="38"/>
      <c r="G5" s="38"/>
      <c r="H5" s="37"/>
      <c r="J5" s="38"/>
      <c r="K5" s="38"/>
      <c r="L5" s="38"/>
      <c r="M5" s="38"/>
      <c r="N5" s="38"/>
      <c r="O5" s="38"/>
      <c r="P5" s="38"/>
      <c r="Q5" s="38"/>
      <c r="R5" s="38"/>
      <c r="S5" s="38"/>
      <c r="T5" s="38"/>
      <c r="U5" s="38"/>
      <c r="V5" s="38"/>
      <c r="W5" s="38"/>
      <c r="X5" s="38"/>
      <c r="Y5" s="38"/>
      <c r="Z5" s="38"/>
    </row>
    <row r="6" spans="1:26" ht="30" customHeight="1" x14ac:dyDescent="0.2">
      <c r="A6" s="459"/>
      <c r="B6" s="173" t="s">
        <v>78</v>
      </c>
      <c r="C6" s="281">
        <v>5.6000000000000001E-2</v>
      </c>
      <c r="D6" s="172">
        <f t="shared" si="0"/>
        <v>3.0240000000000003E-2</v>
      </c>
      <c r="E6" s="38"/>
      <c r="F6" s="38"/>
      <c r="G6" s="38"/>
      <c r="H6" s="37"/>
      <c r="J6" s="38"/>
      <c r="K6" s="38"/>
      <c r="L6" s="38"/>
      <c r="M6" s="38"/>
      <c r="N6" s="38"/>
      <c r="O6" s="38"/>
      <c r="P6" s="38"/>
      <c r="Q6" s="38"/>
      <c r="R6" s="38"/>
      <c r="S6" s="38"/>
      <c r="T6" s="38"/>
      <c r="U6" s="38"/>
      <c r="V6" s="38"/>
      <c r="W6" s="38"/>
      <c r="X6" s="38"/>
      <c r="Y6" s="38"/>
      <c r="Z6" s="38"/>
    </row>
    <row r="7" spans="1:26" ht="30" customHeight="1" x14ac:dyDescent="0.2">
      <c r="A7" s="459"/>
      <c r="B7" s="173" t="s">
        <v>79</v>
      </c>
      <c r="C7" s="281">
        <v>0.122</v>
      </c>
      <c r="D7" s="172">
        <f t="shared" si="0"/>
        <v>6.5880000000000008E-2</v>
      </c>
      <c r="E7" s="38"/>
      <c r="F7" s="38"/>
      <c r="G7" s="38"/>
      <c r="H7" s="37"/>
      <c r="J7" s="38"/>
      <c r="K7" s="38"/>
      <c r="L7" s="38"/>
      <c r="M7" s="38"/>
      <c r="N7" s="38"/>
      <c r="O7" s="38"/>
      <c r="P7" s="38"/>
      <c r="Q7" s="38"/>
      <c r="R7" s="38"/>
      <c r="S7" s="38"/>
      <c r="T7" s="38"/>
      <c r="U7" s="38"/>
      <c r="V7" s="38"/>
      <c r="W7" s="38"/>
      <c r="X7" s="38"/>
      <c r="Y7" s="38"/>
      <c r="Z7" s="38"/>
    </row>
    <row r="8" spans="1:26" ht="14.25" customHeight="1" x14ac:dyDescent="0.2">
      <c r="A8" s="459"/>
      <c r="B8" s="174" t="s">
        <v>195</v>
      </c>
      <c r="C8" s="281">
        <v>0.115</v>
      </c>
      <c r="D8" s="172">
        <f t="shared" si="0"/>
        <v>6.2100000000000009E-2</v>
      </c>
      <c r="E8" s="38"/>
      <c r="F8" s="38"/>
      <c r="G8" s="38"/>
      <c r="H8" s="37" t="s">
        <v>196</v>
      </c>
      <c r="J8" s="38"/>
      <c r="K8" s="38"/>
      <c r="L8" s="38"/>
      <c r="M8" s="38"/>
      <c r="N8" s="38"/>
      <c r="O8" s="38"/>
      <c r="P8" s="38"/>
      <c r="Q8" s="38"/>
      <c r="R8" s="38"/>
      <c r="S8" s="38"/>
      <c r="T8" s="38"/>
      <c r="U8" s="38"/>
      <c r="V8" s="38"/>
      <c r="W8" s="38"/>
      <c r="X8" s="38"/>
      <c r="Y8" s="38"/>
      <c r="Z8" s="38"/>
    </row>
    <row r="9" spans="1:26" ht="14.25" customHeight="1" x14ac:dyDescent="0.2">
      <c r="A9" s="459"/>
      <c r="B9" s="174" t="s">
        <v>498</v>
      </c>
      <c r="C9" s="281">
        <v>4.2999999999999997E-2</v>
      </c>
      <c r="D9" s="172">
        <f t="shared" si="0"/>
        <v>2.3220000000000001E-2</v>
      </c>
      <c r="E9" s="38"/>
      <c r="F9" s="38"/>
      <c r="G9" s="38"/>
      <c r="H9" s="37"/>
      <c r="J9" s="38"/>
      <c r="K9" s="38"/>
      <c r="L9" s="38"/>
      <c r="M9" s="38"/>
      <c r="N9" s="38"/>
      <c r="O9" s="38"/>
      <c r="P9" s="38"/>
      <c r="Q9" s="38"/>
      <c r="R9" s="38"/>
      <c r="S9" s="38"/>
      <c r="T9" s="38"/>
      <c r="U9" s="38"/>
      <c r="V9" s="38"/>
      <c r="W9" s="38"/>
      <c r="X9" s="38"/>
      <c r="Y9" s="38"/>
      <c r="Z9" s="38"/>
    </row>
    <row r="10" spans="1:26" ht="14.25" customHeight="1" x14ac:dyDescent="0.2">
      <c r="A10" s="459"/>
      <c r="B10" s="174" t="s">
        <v>499</v>
      </c>
      <c r="C10" s="281">
        <v>1.9E-2</v>
      </c>
      <c r="D10" s="172">
        <f t="shared" si="0"/>
        <v>1.026E-2</v>
      </c>
      <c r="E10" s="38"/>
      <c r="F10" s="38"/>
      <c r="G10" s="38"/>
      <c r="H10" s="37"/>
      <c r="J10" s="38"/>
      <c r="K10" s="38"/>
      <c r="L10" s="38"/>
      <c r="M10" s="38"/>
      <c r="N10" s="38"/>
      <c r="O10" s="38"/>
      <c r="P10" s="38"/>
      <c r="Q10" s="38"/>
      <c r="R10" s="38"/>
      <c r="S10" s="38"/>
      <c r="T10" s="38"/>
      <c r="U10" s="38"/>
      <c r="V10" s="38"/>
      <c r="W10" s="38"/>
      <c r="X10" s="38"/>
      <c r="Y10" s="38"/>
      <c r="Z10" s="38"/>
    </row>
    <row r="11" spans="1:26" ht="14.25" customHeight="1" x14ac:dyDescent="0.2">
      <c r="A11" s="459"/>
      <c r="B11" s="174" t="s">
        <v>197</v>
      </c>
      <c r="C11" s="281">
        <v>0.1</v>
      </c>
      <c r="D11" s="172">
        <f t="shared" si="0"/>
        <v>5.4000000000000006E-2</v>
      </c>
      <c r="E11" s="38"/>
      <c r="F11" s="38"/>
      <c r="G11" s="38"/>
      <c r="H11" s="37"/>
      <c r="J11" s="38"/>
      <c r="K11" s="38"/>
      <c r="L11" s="38"/>
      <c r="M11" s="38"/>
      <c r="N11" s="38"/>
      <c r="O11" s="38"/>
      <c r="P11" s="38"/>
      <c r="Q11" s="38"/>
      <c r="R11" s="38"/>
      <c r="S11" s="38"/>
      <c r="T11" s="38"/>
      <c r="U11" s="38"/>
      <c r="V11" s="38"/>
      <c r="W11" s="38"/>
      <c r="X11" s="38"/>
      <c r="Y11" s="38"/>
      <c r="Z11" s="38"/>
    </row>
    <row r="12" spans="1:26" ht="14.25" customHeight="1" x14ac:dyDescent="0.2">
      <c r="A12" s="459"/>
      <c r="B12" s="174" t="s">
        <v>115</v>
      </c>
      <c r="C12" s="281">
        <v>0.115</v>
      </c>
      <c r="D12" s="172">
        <f t="shared" si="0"/>
        <v>6.2100000000000009E-2</v>
      </c>
      <c r="E12" s="38"/>
      <c r="F12" s="38"/>
      <c r="G12" s="38"/>
      <c r="H12" s="37"/>
      <c r="J12" s="38"/>
      <c r="K12" s="38"/>
      <c r="L12" s="38"/>
      <c r="M12" s="38"/>
      <c r="N12" s="38"/>
      <c r="O12" s="38"/>
      <c r="P12" s="38"/>
      <c r="Q12" s="38"/>
      <c r="R12" s="38"/>
      <c r="S12" s="38"/>
      <c r="T12" s="38"/>
      <c r="U12" s="38"/>
      <c r="V12" s="38"/>
      <c r="W12" s="38"/>
      <c r="X12" s="38"/>
      <c r="Y12" s="38"/>
      <c r="Z12" s="38"/>
    </row>
    <row r="13" spans="1:26" ht="14.25" customHeight="1" x14ac:dyDescent="0.2">
      <c r="A13" s="459"/>
      <c r="B13" s="174" t="s">
        <v>198</v>
      </c>
      <c r="C13" s="281">
        <v>0.25600000000000001</v>
      </c>
      <c r="D13" s="172">
        <f t="shared" si="0"/>
        <v>0.13824</v>
      </c>
      <c r="E13" s="38"/>
      <c r="F13" s="38"/>
      <c r="G13" s="38"/>
      <c r="H13" s="37"/>
      <c r="J13" s="38"/>
      <c r="K13" s="38"/>
      <c r="L13" s="38"/>
      <c r="M13" s="38"/>
      <c r="N13" s="38"/>
      <c r="O13" s="38"/>
      <c r="P13" s="38"/>
      <c r="Q13" s="38"/>
      <c r="R13" s="38"/>
      <c r="S13" s="38"/>
      <c r="T13" s="38"/>
      <c r="U13" s="38"/>
      <c r="V13" s="38"/>
      <c r="W13" s="38"/>
      <c r="X13" s="38"/>
      <c r="Y13" s="38"/>
      <c r="Z13" s="38"/>
    </row>
    <row r="14" spans="1:26" ht="14.25" customHeight="1" x14ac:dyDescent="0.2">
      <c r="A14" s="460"/>
      <c r="B14" s="174" t="s">
        <v>199</v>
      </c>
      <c r="C14" s="281">
        <v>3.2000000000000001E-2</v>
      </c>
      <c r="D14" s="172">
        <f t="shared" si="0"/>
        <v>1.728E-2</v>
      </c>
      <c r="E14" s="38"/>
      <c r="F14" s="38"/>
      <c r="G14" s="38"/>
      <c r="H14" s="37"/>
      <c r="J14" s="38"/>
      <c r="K14" s="38"/>
      <c r="L14" s="38"/>
      <c r="M14" s="38"/>
      <c r="N14" s="38"/>
      <c r="O14" s="38"/>
      <c r="P14" s="38"/>
      <c r="Q14" s="38"/>
      <c r="R14" s="38"/>
      <c r="S14" s="38"/>
      <c r="T14" s="38"/>
      <c r="U14" s="38"/>
      <c r="V14" s="38"/>
      <c r="W14" s="38"/>
      <c r="X14" s="38"/>
      <c r="Y14" s="38"/>
      <c r="Z14" s="38"/>
    </row>
    <row r="15" spans="1:26" ht="14.25" customHeight="1" x14ac:dyDescent="0.2">
      <c r="A15" s="247"/>
      <c r="B15" s="167" t="s">
        <v>200</v>
      </c>
      <c r="C15" s="281">
        <v>0.16500000000000001</v>
      </c>
      <c r="D15" s="279">
        <f>C15</f>
        <v>0.16500000000000001</v>
      </c>
      <c r="E15" s="38"/>
      <c r="F15" s="38"/>
      <c r="G15" s="38"/>
      <c r="H15" s="41">
        <f>SUM(C4:C14)</f>
        <v>1</v>
      </c>
      <c r="J15" s="38"/>
      <c r="K15" s="38"/>
      <c r="L15" s="38"/>
      <c r="M15" s="38"/>
      <c r="N15" s="38"/>
      <c r="O15" s="38"/>
      <c r="P15" s="38"/>
      <c r="Q15" s="38"/>
      <c r="R15" s="38"/>
      <c r="S15" s="38"/>
      <c r="T15" s="38"/>
      <c r="U15" s="38"/>
      <c r="V15" s="38"/>
      <c r="W15" s="38"/>
      <c r="X15" s="38"/>
      <c r="Y15" s="38"/>
      <c r="Z15" s="38"/>
    </row>
    <row r="16" spans="1:26" ht="14.25" customHeight="1" x14ac:dyDescent="0.2">
      <c r="A16" s="275"/>
      <c r="B16" s="241" t="s">
        <v>88</v>
      </c>
      <c r="C16" s="282">
        <v>0.8</v>
      </c>
      <c r="D16" s="283">
        <f>C16</f>
        <v>0.8</v>
      </c>
      <c r="E16" s="38"/>
      <c r="F16" s="38"/>
      <c r="G16" s="38"/>
      <c r="H16" s="37"/>
      <c r="J16" s="38"/>
      <c r="K16" s="38"/>
      <c r="L16" s="38"/>
      <c r="M16" s="38"/>
      <c r="N16" s="38"/>
      <c r="O16" s="38"/>
      <c r="P16" s="38"/>
      <c r="Q16" s="38"/>
      <c r="R16" s="38"/>
      <c r="S16" s="38"/>
      <c r="T16" s="38"/>
      <c r="U16" s="38"/>
      <c r="V16" s="38"/>
      <c r="W16" s="38"/>
      <c r="X16" s="38"/>
      <c r="Y16" s="38"/>
      <c r="Z16" s="38"/>
    </row>
    <row r="17" spans="1:26" ht="14.25" customHeight="1" x14ac:dyDescent="0.2">
      <c r="A17" s="259"/>
      <c r="B17" s="229" t="s">
        <v>401</v>
      </c>
      <c r="C17" s="124">
        <v>0.46</v>
      </c>
      <c r="D17" s="231">
        <f>C17</f>
        <v>0.46</v>
      </c>
      <c r="E17" s="38"/>
      <c r="F17" s="38"/>
      <c r="G17" s="38"/>
      <c r="H17" s="38"/>
      <c r="I17" s="37"/>
      <c r="J17" s="38"/>
      <c r="K17" s="38"/>
      <c r="L17" s="38"/>
      <c r="M17" s="38"/>
      <c r="N17" s="38"/>
      <c r="O17" s="38"/>
      <c r="P17" s="38"/>
      <c r="Q17" s="38"/>
      <c r="R17" s="38"/>
      <c r="S17" s="38"/>
      <c r="T17" s="38"/>
      <c r="U17" s="38"/>
      <c r="V17" s="38"/>
      <c r="W17" s="38"/>
      <c r="X17" s="38"/>
      <c r="Y17" s="38"/>
      <c r="Z17" s="38"/>
    </row>
    <row r="18" spans="1:26" ht="14.25" customHeight="1" x14ac:dyDescent="0.2">
      <c r="B18" s="12"/>
      <c r="C18" s="129" t="s">
        <v>536</v>
      </c>
      <c r="E18" s="38"/>
      <c r="F18" s="38"/>
      <c r="G18" s="38"/>
      <c r="H18" s="38"/>
      <c r="I18" s="12"/>
      <c r="J18" s="38"/>
      <c r="K18" s="38"/>
      <c r="L18" s="38"/>
      <c r="M18" s="38"/>
      <c r="N18" s="38"/>
      <c r="O18" s="38"/>
      <c r="P18" s="38"/>
      <c r="Q18" s="38"/>
      <c r="R18" s="38"/>
      <c r="S18" s="38"/>
      <c r="T18" s="38"/>
      <c r="U18" s="38"/>
      <c r="V18" s="38"/>
      <c r="W18" s="38"/>
      <c r="X18" s="38"/>
      <c r="Y18" s="38"/>
      <c r="Z18" s="38"/>
    </row>
    <row r="19" spans="1:26" ht="14.25" customHeight="1" x14ac:dyDescent="0.2">
      <c r="B19" s="12" t="s">
        <v>403</v>
      </c>
      <c r="C19" s="114">
        <f>SUM(C4:C14)</f>
        <v>1</v>
      </c>
      <c r="E19" s="38"/>
      <c r="F19" s="38"/>
      <c r="G19" s="38"/>
      <c r="H19" s="38"/>
      <c r="I19" s="12"/>
      <c r="J19" s="38"/>
      <c r="K19" s="38"/>
      <c r="L19" s="38"/>
      <c r="M19" s="38"/>
      <c r="N19" s="38"/>
      <c r="O19" s="38"/>
      <c r="P19" s="38"/>
      <c r="Q19" s="38"/>
      <c r="R19" s="38"/>
      <c r="S19" s="38"/>
      <c r="T19" s="38"/>
      <c r="U19" s="38"/>
      <c r="V19" s="38"/>
      <c r="W19" s="38"/>
      <c r="X19" s="38"/>
      <c r="Y19" s="38"/>
      <c r="Z19" s="38"/>
    </row>
    <row r="20" spans="1:26" ht="14.25" customHeight="1" x14ac:dyDescent="0.2">
      <c r="B20" s="12"/>
      <c r="C20" s="38"/>
      <c r="E20" s="38"/>
      <c r="F20" s="38"/>
      <c r="G20" s="38"/>
      <c r="H20" s="38"/>
      <c r="I20" s="12"/>
      <c r="J20" s="38"/>
      <c r="K20" s="38"/>
      <c r="L20" s="38"/>
      <c r="M20" s="38"/>
      <c r="N20" s="38"/>
      <c r="O20" s="38"/>
      <c r="P20" s="38"/>
      <c r="Q20" s="38"/>
      <c r="R20" s="38"/>
      <c r="S20" s="38"/>
      <c r="T20" s="38"/>
      <c r="U20" s="38"/>
      <c r="V20" s="38"/>
      <c r="W20" s="38"/>
      <c r="X20" s="38"/>
      <c r="Y20" s="38"/>
      <c r="Z20" s="38"/>
    </row>
    <row r="21" spans="1:26" ht="14.25" customHeight="1" x14ac:dyDescent="0.2">
      <c r="B21" s="12"/>
      <c r="C21" s="38"/>
      <c r="E21" s="38"/>
      <c r="F21" s="38"/>
      <c r="G21" s="38"/>
      <c r="H21" s="38"/>
      <c r="I21" s="12"/>
      <c r="J21" s="38"/>
      <c r="K21" s="38"/>
      <c r="L21" s="38"/>
      <c r="M21" s="38"/>
      <c r="N21" s="38"/>
      <c r="O21" s="38"/>
      <c r="P21" s="38"/>
      <c r="Q21" s="38"/>
      <c r="R21" s="38"/>
      <c r="S21" s="38"/>
      <c r="T21" s="38"/>
      <c r="U21" s="38"/>
      <c r="V21" s="38"/>
      <c r="W21" s="38"/>
      <c r="X21" s="38"/>
      <c r="Y21" s="38"/>
      <c r="Z21" s="38"/>
    </row>
    <row r="22" spans="1:26" ht="14.25" customHeight="1" x14ac:dyDescent="0.2">
      <c r="B22" s="12"/>
      <c r="C22" s="38"/>
      <c r="E22" s="38"/>
      <c r="F22" s="38"/>
      <c r="G22" s="38"/>
      <c r="H22" s="38"/>
      <c r="I22" s="12"/>
      <c r="J22" s="38"/>
      <c r="K22" s="38"/>
      <c r="L22" s="38"/>
      <c r="M22" s="38"/>
      <c r="N22" s="38"/>
      <c r="O22" s="38"/>
      <c r="P22" s="38"/>
      <c r="Q22" s="38"/>
      <c r="R22" s="38"/>
      <c r="S22" s="38"/>
      <c r="T22" s="38"/>
      <c r="U22" s="38"/>
      <c r="V22" s="38"/>
      <c r="W22" s="38"/>
      <c r="X22" s="38"/>
      <c r="Y22" s="38"/>
      <c r="Z22" s="38"/>
    </row>
    <row r="23" spans="1:26" ht="14.25" customHeight="1" x14ac:dyDescent="0.2">
      <c r="B23" s="12"/>
      <c r="C23" s="38"/>
      <c r="E23" s="38"/>
      <c r="F23" s="38"/>
      <c r="G23" s="38"/>
      <c r="H23" s="38"/>
      <c r="I23" s="12"/>
      <c r="J23" s="38"/>
      <c r="K23" s="38"/>
      <c r="L23" s="38"/>
      <c r="M23" s="38"/>
      <c r="N23" s="38"/>
      <c r="O23" s="38"/>
      <c r="P23" s="38"/>
      <c r="Q23" s="38"/>
      <c r="R23" s="38"/>
      <c r="S23" s="38"/>
      <c r="T23" s="38"/>
      <c r="U23" s="38"/>
      <c r="V23" s="38"/>
      <c r="W23" s="38"/>
      <c r="X23" s="38"/>
      <c r="Y23" s="38"/>
      <c r="Z23" s="38"/>
    </row>
    <row r="24" spans="1:26" ht="14.25" customHeight="1" x14ac:dyDescent="0.2">
      <c r="B24" s="158" t="s">
        <v>539</v>
      </c>
      <c r="C24" s="38"/>
      <c r="E24" s="38"/>
      <c r="F24" s="38"/>
      <c r="G24" s="38"/>
      <c r="H24" s="38"/>
      <c r="I24" s="12"/>
      <c r="J24" s="38"/>
      <c r="K24" s="38"/>
      <c r="L24" s="38"/>
      <c r="M24" s="38"/>
      <c r="N24" s="38"/>
      <c r="O24" s="38"/>
      <c r="P24" s="38"/>
      <c r="Q24" s="38"/>
      <c r="R24" s="38"/>
      <c r="S24" s="38"/>
      <c r="T24" s="38"/>
      <c r="U24" s="38"/>
      <c r="V24" s="38"/>
      <c r="W24" s="38"/>
      <c r="X24" s="38"/>
      <c r="Y24" s="38"/>
      <c r="Z24" s="38"/>
    </row>
    <row r="25" spans="1:26" ht="14.25" customHeight="1" x14ac:dyDescent="0.2">
      <c r="B25" s="344" t="s">
        <v>176</v>
      </c>
      <c r="C25" s="345" t="s">
        <v>54</v>
      </c>
      <c r="D25" s="346"/>
      <c r="E25" s="38"/>
      <c r="F25" s="38"/>
      <c r="G25" s="38"/>
      <c r="H25" s="38"/>
      <c r="I25" s="12"/>
      <c r="J25" s="38"/>
      <c r="K25" s="38"/>
      <c r="L25" s="38"/>
      <c r="M25" s="38"/>
      <c r="N25" s="38"/>
      <c r="O25" s="38"/>
      <c r="P25" s="38"/>
      <c r="Q25" s="38"/>
      <c r="R25" s="38"/>
      <c r="S25" s="38"/>
      <c r="T25" s="38"/>
      <c r="U25" s="38"/>
      <c r="V25" s="38"/>
      <c r="W25" s="38"/>
      <c r="X25" s="38"/>
      <c r="Y25" s="38"/>
      <c r="Z25" s="38"/>
    </row>
    <row r="26" spans="1:26" ht="14.25" customHeight="1" x14ac:dyDescent="0.2">
      <c r="B26" s="332" t="s">
        <v>34</v>
      </c>
      <c r="C26" s="347">
        <f>$D$8*$C$44</f>
        <v>291345.82662056992</v>
      </c>
      <c r="D26" s="358" t="s">
        <v>201</v>
      </c>
      <c r="E26" s="38"/>
      <c r="F26" s="38"/>
      <c r="G26" s="38"/>
      <c r="H26" s="38"/>
      <c r="J26" s="38"/>
      <c r="K26" s="38"/>
      <c r="L26" s="38"/>
      <c r="M26" s="38"/>
      <c r="N26" s="38"/>
      <c r="O26" s="38"/>
      <c r="P26" s="38"/>
      <c r="Q26" s="38"/>
      <c r="R26" s="38"/>
      <c r="S26" s="38"/>
      <c r="T26" s="38"/>
      <c r="U26" s="38"/>
      <c r="V26" s="38"/>
      <c r="W26" s="38"/>
      <c r="X26" s="38"/>
      <c r="Y26" s="38"/>
      <c r="Z26" s="38"/>
    </row>
    <row r="27" spans="1:26" ht="14.25" customHeight="1" x14ac:dyDescent="0.2">
      <c r="B27" s="334" t="s">
        <v>36</v>
      </c>
      <c r="C27" s="349">
        <v>0</v>
      </c>
      <c r="D27" s="350" t="s">
        <v>202</v>
      </c>
    </row>
    <row r="28" spans="1:26" ht="14.25" customHeight="1" x14ac:dyDescent="0.2">
      <c r="B28" s="332" t="s">
        <v>38</v>
      </c>
      <c r="C28" s="347">
        <f>(D11+D12)*C44</f>
        <v>544690.02368193504</v>
      </c>
      <c r="D28" s="358" t="s">
        <v>203</v>
      </c>
      <c r="E28" s="38"/>
      <c r="F28" s="38"/>
      <c r="G28" s="38"/>
      <c r="H28" s="38"/>
      <c r="J28" s="38"/>
      <c r="K28" s="38"/>
      <c r="L28" s="38"/>
      <c r="M28" s="38"/>
      <c r="N28" s="38"/>
      <c r="O28" s="38"/>
      <c r="P28" s="38"/>
      <c r="Q28" s="38"/>
      <c r="R28" s="38"/>
      <c r="S28" s="38"/>
      <c r="T28" s="38"/>
      <c r="U28" s="38"/>
      <c r="V28" s="38"/>
      <c r="W28" s="38"/>
      <c r="X28" s="38"/>
      <c r="Y28" s="38"/>
      <c r="Z28" s="38"/>
    </row>
    <row r="29" spans="1:26" ht="14.25" customHeight="1" x14ac:dyDescent="0.2">
      <c r="B29" s="332" t="s">
        <v>40</v>
      </c>
      <c r="C29" s="347">
        <f>D9*C44</f>
        <v>108938.00473638701</v>
      </c>
      <c r="D29" s="358" t="s">
        <v>204</v>
      </c>
      <c r="E29" s="38"/>
      <c r="F29" s="38"/>
      <c r="G29" s="38"/>
      <c r="H29" s="38"/>
      <c r="J29" s="38"/>
      <c r="K29" s="38"/>
      <c r="L29" s="38"/>
      <c r="M29" s="38"/>
      <c r="N29" s="38"/>
      <c r="O29" s="38"/>
      <c r="P29" s="38"/>
      <c r="Q29" s="38"/>
      <c r="R29" s="38"/>
      <c r="S29" s="38"/>
      <c r="T29" s="38"/>
      <c r="U29" s="38"/>
      <c r="V29" s="38"/>
      <c r="W29" s="38"/>
      <c r="X29" s="38"/>
      <c r="Y29" s="38"/>
      <c r="Z29" s="38"/>
    </row>
    <row r="30" spans="1:26" ht="14.25" customHeight="1" x14ac:dyDescent="0.2">
      <c r="B30" s="334" t="s">
        <v>42</v>
      </c>
      <c r="C30" s="351">
        <f>D4*$C$44*C16</f>
        <v>97284.171671564225</v>
      </c>
      <c r="D30" s="352" t="s">
        <v>93</v>
      </c>
      <c r="E30" s="38"/>
      <c r="F30" s="38"/>
      <c r="G30" s="38"/>
      <c r="H30" s="38"/>
      <c r="J30" s="38"/>
      <c r="K30" s="38"/>
      <c r="L30" s="38"/>
      <c r="M30" s="38"/>
      <c r="N30" s="38"/>
      <c r="O30" s="38"/>
      <c r="P30" s="38"/>
      <c r="Q30" s="38"/>
      <c r="R30" s="38"/>
      <c r="S30" s="38"/>
      <c r="T30" s="38"/>
      <c r="U30" s="38"/>
      <c r="V30" s="38"/>
      <c r="W30" s="38"/>
      <c r="X30" s="38"/>
      <c r="Y30" s="38"/>
      <c r="Z30" s="38"/>
    </row>
    <row r="31" spans="1:26" ht="14.25" customHeight="1" x14ac:dyDescent="0.2">
      <c r="B31" s="334" t="s">
        <v>44</v>
      </c>
      <c r="C31" s="351">
        <f>D5*$C$44*C16</f>
        <v>190514.83619014663</v>
      </c>
      <c r="D31" s="352" t="s">
        <v>94</v>
      </c>
      <c r="E31" s="38"/>
      <c r="F31" s="38"/>
      <c r="G31" s="38"/>
      <c r="H31" s="38"/>
      <c r="J31" s="38"/>
      <c r="K31" s="38"/>
      <c r="L31" s="38"/>
      <c r="M31" s="38"/>
      <c r="N31" s="38"/>
      <c r="O31" s="38"/>
      <c r="P31" s="38"/>
      <c r="Q31" s="38"/>
      <c r="R31" s="38"/>
      <c r="S31" s="38"/>
      <c r="T31" s="38"/>
      <c r="U31" s="38"/>
      <c r="V31" s="38"/>
      <c r="W31" s="38"/>
      <c r="X31" s="38"/>
      <c r="Y31" s="38"/>
      <c r="Z31" s="38"/>
    </row>
    <row r="32" spans="1:26" ht="14.25" customHeight="1" x14ac:dyDescent="0.2">
      <c r="B32" s="334" t="s">
        <v>45</v>
      </c>
      <c r="C32" s="351">
        <f>D6*$C$44*C16</f>
        <v>113498.20028349159</v>
      </c>
      <c r="D32" s="352" t="s">
        <v>95</v>
      </c>
      <c r="E32" s="38"/>
      <c r="F32" s="38"/>
      <c r="G32" s="38"/>
      <c r="H32" s="38"/>
      <c r="J32" s="38"/>
      <c r="K32" s="38"/>
      <c r="L32" s="38"/>
      <c r="M32" s="38"/>
      <c r="N32" s="38"/>
      <c r="O32" s="38"/>
      <c r="P32" s="38"/>
      <c r="Q32" s="38"/>
      <c r="R32" s="38"/>
      <c r="S32" s="38"/>
      <c r="T32" s="38"/>
      <c r="U32" s="38"/>
      <c r="V32" s="38"/>
      <c r="W32" s="38"/>
      <c r="X32" s="38"/>
      <c r="Y32" s="38"/>
      <c r="Z32" s="38"/>
    </row>
    <row r="33" spans="2:26" ht="14.25" customHeight="1" x14ac:dyDescent="0.2">
      <c r="B33" s="334" t="s">
        <v>46</v>
      </c>
      <c r="C33" s="351">
        <f>D7*$C$44*C16</f>
        <v>247263.93633189239</v>
      </c>
      <c r="D33" s="352" t="s">
        <v>96</v>
      </c>
      <c r="E33" s="38"/>
      <c r="F33" s="38"/>
      <c r="G33" s="38"/>
      <c r="H33" s="38"/>
      <c r="J33" s="38"/>
      <c r="K33" s="38"/>
      <c r="L33" s="38"/>
      <c r="M33" s="38"/>
      <c r="N33" s="38"/>
      <c r="O33" s="38"/>
      <c r="P33" s="38"/>
      <c r="Q33" s="38"/>
      <c r="R33" s="38"/>
      <c r="S33" s="38"/>
      <c r="T33" s="38"/>
      <c r="U33" s="38"/>
      <c r="V33" s="38"/>
      <c r="W33" s="38"/>
      <c r="X33" s="38"/>
      <c r="Y33" s="38"/>
      <c r="Z33" s="38"/>
    </row>
    <row r="34" spans="2:26" ht="14.25" customHeight="1" x14ac:dyDescent="0.2">
      <c r="B34" s="332" t="s">
        <v>47</v>
      </c>
      <c r="C34" s="347">
        <f>D17*C44*C15</f>
        <v>356089.34364736325</v>
      </c>
      <c r="D34" s="358" t="s">
        <v>205</v>
      </c>
      <c r="E34" s="38"/>
      <c r="F34" s="38"/>
      <c r="G34" s="38"/>
      <c r="H34" s="38"/>
      <c r="J34" s="38"/>
      <c r="K34" s="38"/>
      <c r="L34" s="38"/>
      <c r="M34" s="38"/>
      <c r="N34" s="38"/>
      <c r="O34" s="38"/>
      <c r="P34" s="38"/>
      <c r="Q34" s="38"/>
      <c r="R34" s="38"/>
      <c r="S34" s="38"/>
      <c r="T34" s="38"/>
      <c r="U34" s="38"/>
      <c r="V34" s="38"/>
      <c r="W34" s="38"/>
      <c r="X34" s="38"/>
      <c r="Y34" s="38"/>
      <c r="Z34" s="38"/>
    </row>
    <row r="35" spans="2:26" ht="14.25" customHeight="1" x14ac:dyDescent="0.2">
      <c r="B35" s="332" t="s">
        <v>49</v>
      </c>
      <c r="C35" s="353">
        <v>0</v>
      </c>
      <c r="D35" s="350" t="s">
        <v>206</v>
      </c>
      <c r="E35" s="38"/>
      <c r="F35" s="38"/>
      <c r="G35" s="38"/>
      <c r="H35" s="38"/>
      <c r="J35" s="38"/>
      <c r="K35" s="38"/>
      <c r="L35" s="38"/>
      <c r="M35" s="38"/>
      <c r="N35" s="38"/>
      <c r="O35" s="38"/>
      <c r="P35" s="38"/>
      <c r="Q35" s="38"/>
      <c r="R35" s="38"/>
      <c r="S35" s="38"/>
      <c r="T35" s="38"/>
      <c r="U35" s="38"/>
      <c r="V35" s="38"/>
      <c r="W35" s="38"/>
      <c r="X35" s="38"/>
      <c r="Y35" s="38"/>
      <c r="Z35" s="38"/>
    </row>
    <row r="36" spans="2:26" ht="14.25" customHeight="1" x14ac:dyDescent="0.2">
      <c r="B36" s="332" t="s">
        <v>51</v>
      </c>
      <c r="C36" s="353">
        <v>0</v>
      </c>
      <c r="D36" s="350" t="s">
        <v>206</v>
      </c>
      <c r="E36" s="38"/>
      <c r="F36" s="38"/>
      <c r="G36" s="38"/>
      <c r="H36" s="38"/>
      <c r="J36" s="38"/>
      <c r="K36" s="38"/>
      <c r="L36" s="38"/>
      <c r="M36" s="38"/>
      <c r="N36" s="38"/>
      <c r="O36" s="38"/>
      <c r="P36" s="38"/>
      <c r="Q36" s="38"/>
      <c r="R36" s="38"/>
      <c r="S36" s="38"/>
      <c r="T36" s="38"/>
      <c r="U36" s="38"/>
      <c r="V36" s="38"/>
      <c r="W36" s="38"/>
      <c r="X36" s="38"/>
      <c r="Y36" s="38"/>
      <c r="Z36" s="38"/>
    </row>
    <row r="37" spans="2:26" ht="14.25" customHeight="1" x14ac:dyDescent="0.2">
      <c r="B37" s="332" t="s">
        <v>52</v>
      </c>
      <c r="C37" s="354">
        <v>0</v>
      </c>
      <c r="D37" s="350" t="s">
        <v>207</v>
      </c>
      <c r="E37" s="38"/>
      <c r="F37" s="38"/>
      <c r="G37" s="38"/>
      <c r="H37" s="38"/>
      <c r="J37" s="38"/>
      <c r="K37" s="38"/>
      <c r="L37" s="38"/>
      <c r="M37" s="38"/>
      <c r="N37" s="38"/>
      <c r="O37" s="38"/>
      <c r="P37" s="38"/>
      <c r="Q37" s="38"/>
      <c r="R37" s="38"/>
      <c r="S37" s="38"/>
      <c r="T37" s="38"/>
      <c r="U37" s="38"/>
      <c r="V37" s="38"/>
      <c r="W37" s="38"/>
      <c r="X37" s="38"/>
      <c r="Y37" s="38"/>
      <c r="Z37" s="38"/>
    </row>
    <row r="38" spans="2:26" ht="14.25" customHeight="1" x14ac:dyDescent="0.2">
      <c r="B38" s="332" t="s">
        <v>54</v>
      </c>
      <c r="C38" s="354">
        <v>0</v>
      </c>
      <c r="D38" s="350" t="s">
        <v>208</v>
      </c>
      <c r="E38" s="38"/>
      <c r="F38" s="38"/>
      <c r="G38" s="38"/>
      <c r="H38" s="38"/>
      <c r="J38" s="38"/>
      <c r="K38" s="38"/>
      <c r="L38" s="38"/>
      <c r="M38" s="38"/>
      <c r="N38" s="38"/>
      <c r="O38" s="38"/>
      <c r="P38" s="38"/>
      <c r="Q38" s="38"/>
      <c r="R38" s="38"/>
      <c r="S38" s="38"/>
      <c r="T38" s="38"/>
      <c r="U38" s="38"/>
      <c r="V38" s="38"/>
      <c r="W38" s="38"/>
      <c r="X38" s="38"/>
      <c r="Y38" s="38"/>
      <c r="Z38" s="38"/>
    </row>
    <row r="39" spans="2:26" ht="14.25" customHeight="1" x14ac:dyDescent="0.2">
      <c r="B39" s="332" t="s">
        <v>56</v>
      </c>
      <c r="C39" s="354">
        <v>0</v>
      </c>
      <c r="D39" s="350" t="s">
        <v>209</v>
      </c>
      <c r="E39" s="38"/>
      <c r="F39" s="38"/>
      <c r="G39" s="38"/>
      <c r="H39" s="38"/>
      <c r="J39" s="38"/>
      <c r="K39" s="38"/>
      <c r="L39" s="38"/>
      <c r="M39" s="38"/>
      <c r="N39" s="38"/>
      <c r="O39" s="38"/>
      <c r="P39" s="38"/>
      <c r="Q39" s="38"/>
      <c r="R39" s="38"/>
      <c r="S39" s="38"/>
      <c r="T39" s="38"/>
      <c r="U39" s="38"/>
      <c r="V39" s="38"/>
      <c r="W39" s="38"/>
      <c r="X39" s="38"/>
      <c r="Y39" s="38"/>
      <c r="Z39" s="38"/>
    </row>
    <row r="40" spans="2:26" ht="14.25" customHeight="1" x14ac:dyDescent="0.2">
      <c r="B40" s="332" t="s">
        <v>58</v>
      </c>
      <c r="C40" s="354">
        <v>0</v>
      </c>
      <c r="D40" s="350" t="s">
        <v>210</v>
      </c>
      <c r="E40" s="38"/>
      <c r="F40" s="38"/>
      <c r="G40" s="38"/>
      <c r="H40" s="38"/>
      <c r="J40" s="38"/>
      <c r="K40" s="38"/>
      <c r="L40" s="38"/>
      <c r="M40" s="38"/>
      <c r="N40" s="38"/>
      <c r="O40" s="38"/>
      <c r="P40" s="38"/>
      <c r="Q40" s="38"/>
      <c r="R40" s="38"/>
      <c r="S40" s="38"/>
      <c r="T40" s="38"/>
      <c r="U40" s="38"/>
      <c r="V40" s="38"/>
      <c r="W40" s="38"/>
      <c r="X40" s="38"/>
      <c r="Y40" s="38"/>
      <c r="Z40" s="38"/>
    </row>
    <row r="41" spans="2:26" ht="14.25" customHeight="1" x14ac:dyDescent="0.2">
      <c r="B41" s="332" t="s">
        <v>61</v>
      </c>
      <c r="C41" s="354">
        <f>$D$14*$C$44</f>
        <v>81070.143059636845</v>
      </c>
      <c r="D41" s="358" t="s">
        <v>211</v>
      </c>
      <c r="E41" s="38"/>
      <c r="F41" s="38"/>
      <c r="G41" s="38"/>
      <c r="H41" s="38"/>
      <c r="J41" s="38"/>
      <c r="K41" s="38"/>
      <c r="L41" s="38"/>
      <c r="M41" s="38"/>
      <c r="N41" s="38"/>
      <c r="O41" s="38"/>
      <c r="P41" s="38"/>
      <c r="Q41" s="38"/>
      <c r="R41" s="38"/>
      <c r="S41" s="38"/>
      <c r="T41" s="38"/>
      <c r="U41" s="38"/>
      <c r="V41" s="38"/>
      <c r="W41" s="38"/>
      <c r="X41" s="38"/>
      <c r="Y41" s="38"/>
      <c r="Z41" s="38"/>
    </row>
    <row r="42" spans="2:26" ht="14.25" customHeight="1" x14ac:dyDescent="0.2">
      <c r="B42" s="337" t="s">
        <v>63</v>
      </c>
      <c r="C42" s="347">
        <f>D13*C44</f>
        <v>648561.14447709476</v>
      </c>
      <c r="D42" s="359" t="s">
        <v>212</v>
      </c>
      <c r="E42" s="38"/>
      <c r="F42" s="38"/>
      <c r="G42" s="38"/>
      <c r="H42" s="38"/>
      <c r="J42" s="38"/>
      <c r="K42" s="38"/>
      <c r="L42" s="38"/>
      <c r="M42" s="38"/>
      <c r="N42" s="38"/>
      <c r="O42" s="38"/>
      <c r="P42" s="38"/>
      <c r="Q42" s="38"/>
      <c r="R42" s="38"/>
      <c r="S42" s="38"/>
      <c r="T42" s="38"/>
      <c r="U42" s="38"/>
      <c r="V42" s="38"/>
      <c r="W42" s="38"/>
      <c r="X42" s="38"/>
      <c r="Y42" s="38"/>
      <c r="Z42" s="38"/>
    </row>
    <row r="43" spans="2:26" ht="14.25" customHeight="1" x14ac:dyDescent="0.2">
      <c r="B43" s="332" t="s">
        <v>65</v>
      </c>
      <c r="C43" s="347">
        <f>SUM(C26:C42)</f>
        <v>2679255.6307000816</v>
      </c>
      <c r="D43" s="358" t="s">
        <v>188</v>
      </c>
      <c r="E43" s="38"/>
      <c r="F43" s="38"/>
      <c r="G43" s="38"/>
      <c r="H43" s="38"/>
      <c r="J43" s="38"/>
      <c r="K43" s="38"/>
      <c r="L43" s="38"/>
      <c r="M43" s="38"/>
      <c r="N43" s="38"/>
      <c r="O43" s="38"/>
      <c r="P43" s="38"/>
      <c r="Q43" s="38"/>
      <c r="R43" s="38"/>
      <c r="S43" s="38"/>
      <c r="T43" s="38"/>
      <c r="U43" s="38"/>
      <c r="V43" s="38"/>
      <c r="W43" s="38"/>
      <c r="X43" s="38"/>
      <c r="Y43" s="38"/>
      <c r="Z43" s="38"/>
    </row>
    <row r="44" spans="2:26" ht="14.25" customHeight="1" x14ac:dyDescent="0.2">
      <c r="B44" s="332" t="s">
        <v>67</v>
      </c>
      <c r="C44" s="347">
        <f>Tourists!C37</f>
        <v>4691559.2048400948</v>
      </c>
      <c r="D44" s="358" t="s">
        <v>213</v>
      </c>
      <c r="E44" s="38"/>
      <c r="F44" s="38"/>
      <c r="G44" s="38"/>
      <c r="H44" s="38"/>
      <c r="J44" s="38"/>
      <c r="K44" s="38"/>
      <c r="L44" s="38"/>
      <c r="M44" s="38"/>
      <c r="N44" s="38"/>
      <c r="O44" s="38"/>
      <c r="P44" s="38"/>
      <c r="Q44" s="38"/>
      <c r="R44" s="38"/>
      <c r="S44" s="38"/>
      <c r="T44" s="38"/>
      <c r="U44" s="38"/>
      <c r="V44" s="38"/>
      <c r="W44" s="38"/>
      <c r="X44" s="38"/>
      <c r="Y44" s="38"/>
      <c r="Z44" s="38"/>
    </row>
    <row r="45" spans="2:26" ht="14.25" customHeight="1" x14ac:dyDescent="0.2">
      <c r="B45" s="332" t="s">
        <v>69</v>
      </c>
      <c r="C45" s="353">
        <f>C44-C43</f>
        <v>2012303.5741400132</v>
      </c>
      <c r="D45" s="346"/>
      <c r="E45" s="38"/>
      <c r="F45" s="38"/>
      <c r="G45" s="38"/>
      <c r="H45" s="38"/>
      <c r="I45" s="12"/>
      <c r="J45" s="38"/>
      <c r="K45" s="38"/>
      <c r="L45" s="38"/>
      <c r="M45" s="38"/>
      <c r="N45" s="38"/>
      <c r="O45" s="38"/>
      <c r="P45" s="38"/>
      <c r="Q45" s="38"/>
      <c r="R45" s="38"/>
      <c r="S45" s="38"/>
      <c r="T45" s="38"/>
      <c r="U45" s="38"/>
      <c r="V45" s="38"/>
      <c r="W45" s="38"/>
      <c r="X45" s="38"/>
      <c r="Y45" s="38"/>
      <c r="Z45" s="38"/>
    </row>
    <row r="46" spans="2:26" ht="14.25" customHeight="1" x14ac:dyDescent="0.2">
      <c r="B46" s="341" t="s">
        <v>71</v>
      </c>
      <c r="C46" s="343">
        <f>C45/C44</f>
        <v>0.42891999999999997</v>
      </c>
      <c r="D46" s="360"/>
      <c r="E46" s="38"/>
      <c r="F46" s="38"/>
      <c r="G46" s="38"/>
      <c r="H46" s="38"/>
      <c r="I46" s="12"/>
      <c r="J46" s="38"/>
      <c r="K46" s="38"/>
      <c r="L46" s="38"/>
      <c r="M46" s="38"/>
      <c r="N46" s="38"/>
      <c r="O46" s="38"/>
      <c r="P46" s="38"/>
      <c r="Q46" s="38"/>
      <c r="R46" s="38"/>
      <c r="S46" s="38"/>
      <c r="T46" s="38"/>
      <c r="U46" s="38"/>
      <c r="V46" s="38"/>
      <c r="W46" s="38"/>
      <c r="X46" s="38"/>
      <c r="Y46" s="38"/>
      <c r="Z46" s="38"/>
    </row>
    <row r="47" spans="2:26" ht="14.25" customHeight="1" x14ac:dyDescent="0.2">
      <c r="B47" s="12"/>
      <c r="C47" s="38"/>
      <c r="E47" s="38"/>
      <c r="F47" s="38"/>
      <c r="G47" s="38"/>
      <c r="H47" s="38"/>
      <c r="I47" s="12"/>
      <c r="J47" s="38"/>
      <c r="K47" s="38"/>
      <c r="L47" s="38"/>
      <c r="M47" s="38"/>
      <c r="N47" s="38"/>
      <c r="O47" s="38"/>
      <c r="P47" s="38"/>
      <c r="Q47" s="38"/>
      <c r="R47" s="38"/>
      <c r="S47" s="38"/>
      <c r="T47" s="38"/>
      <c r="U47" s="38"/>
      <c r="V47" s="38"/>
      <c r="W47" s="38"/>
      <c r="X47" s="38"/>
      <c r="Y47" s="38"/>
      <c r="Z47" s="38"/>
    </row>
    <row r="48" spans="2:26" ht="14.25" customHeight="1" x14ac:dyDescent="0.2">
      <c r="B48" s="12"/>
      <c r="C48" s="38"/>
      <c r="E48" s="38"/>
      <c r="F48" s="38"/>
      <c r="G48" s="38"/>
      <c r="H48" s="38"/>
      <c r="I48" s="12"/>
      <c r="J48" s="38"/>
      <c r="K48" s="38"/>
      <c r="L48" s="38"/>
      <c r="M48" s="38"/>
      <c r="N48" s="38"/>
      <c r="O48" s="38"/>
      <c r="P48" s="38"/>
      <c r="Q48" s="38"/>
      <c r="R48" s="38"/>
      <c r="S48" s="38"/>
      <c r="T48" s="38"/>
      <c r="U48" s="38"/>
      <c r="V48" s="38"/>
      <c r="W48" s="38"/>
      <c r="X48" s="38"/>
      <c r="Y48" s="38"/>
      <c r="Z48" s="38"/>
    </row>
    <row r="49" spans="2:26" ht="14.25" customHeight="1" x14ac:dyDescent="0.2">
      <c r="B49" s="12"/>
      <c r="C49" s="38"/>
      <c r="E49" s="38"/>
      <c r="F49" s="38"/>
      <c r="G49" s="38"/>
      <c r="H49" s="38"/>
      <c r="I49" s="12"/>
      <c r="J49" s="38"/>
      <c r="K49" s="38"/>
      <c r="L49" s="38"/>
      <c r="M49" s="38"/>
      <c r="N49" s="38"/>
      <c r="O49" s="38"/>
      <c r="P49" s="38"/>
      <c r="Q49" s="38"/>
      <c r="R49" s="38"/>
      <c r="S49" s="38"/>
      <c r="T49" s="38"/>
      <c r="U49" s="38"/>
      <c r="V49" s="38"/>
      <c r="W49" s="38"/>
      <c r="X49" s="38"/>
      <c r="Y49" s="38"/>
      <c r="Z49" s="38"/>
    </row>
    <row r="50" spans="2:26" ht="14.25" customHeight="1" x14ac:dyDescent="0.2">
      <c r="B50" s="24" t="s">
        <v>524</v>
      </c>
      <c r="C50" s="38"/>
      <c r="E50" s="38"/>
      <c r="F50" s="38"/>
      <c r="G50" s="38"/>
      <c r="H50" s="38"/>
      <c r="I50" s="12"/>
      <c r="J50" s="38"/>
      <c r="K50" s="38"/>
      <c r="L50" s="38"/>
      <c r="M50" s="38"/>
      <c r="N50" s="38"/>
      <c r="O50" s="38"/>
      <c r="P50" s="38"/>
      <c r="Q50" s="38"/>
      <c r="R50" s="38"/>
      <c r="S50" s="38"/>
      <c r="T50" s="38"/>
      <c r="U50" s="38"/>
      <c r="V50" s="38"/>
      <c r="W50" s="38"/>
      <c r="X50" s="38"/>
      <c r="Y50" s="38"/>
      <c r="Z50" s="38"/>
    </row>
    <row r="51" spans="2:26" ht="14.25" customHeight="1" x14ac:dyDescent="0.2">
      <c r="B51" s="34" t="s">
        <v>0</v>
      </c>
      <c r="C51" s="35" t="s">
        <v>1</v>
      </c>
      <c r="D51" s="36" t="s">
        <v>2</v>
      </c>
      <c r="E51" s="36" t="s">
        <v>3</v>
      </c>
      <c r="F51" s="36" t="s">
        <v>4</v>
      </c>
      <c r="G51" s="36" t="s">
        <v>5</v>
      </c>
      <c r="H51" s="38"/>
      <c r="I51" s="12"/>
      <c r="J51" s="38"/>
      <c r="K51" s="38"/>
      <c r="L51" s="38"/>
      <c r="M51" s="38"/>
      <c r="N51" s="38"/>
      <c r="O51" s="38"/>
      <c r="P51" s="38"/>
      <c r="Q51" s="38"/>
      <c r="R51" s="38"/>
      <c r="S51" s="38"/>
      <c r="T51" s="38"/>
      <c r="U51" s="38"/>
      <c r="V51" s="38"/>
      <c r="W51" s="38"/>
      <c r="X51" s="38"/>
      <c r="Y51" s="38"/>
      <c r="Z51" s="38"/>
    </row>
    <row r="52" spans="2:26" ht="14.25" customHeight="1" x14ac:dyDescent="0.2">
      <c r="B52" s="200" t="s">
        <v>75</v>
      </c>
      <c r="C52" s="313">
        <f>C4*100</f>
        <v>4.8</v>
      </c>
      <c r="D52" s="314" t="s">
        <v>461</v>
      </c>
      <c r="E52" s="314">
        <v>0</v>
      </c>
      <c r="F52" s="314">
        <v>100</v>
      </c>
      <c r="G52" s="314">
        <v>0.01</v>
      </c>
      <c r="H52" s="38"/>
      <c r="I52" s="12"/>
      <c r="J52" s="38"/>
      <c r="K52" s="38"/>
      <c r="L52" s="38"/>
      <c r="M52" s="38"/>
      <c r="N52" s="38"/>
      <c r="O52" s="38"/>
      <c r="P52" s="38"/>
      <c r="Q52" s="38"/>
      <c r="R52" s="38"/>
      <c r="S52" s="38"/>
      <c r="T52" s="38"/>
      <c r="U52" s="38"/>
      <c r="V52" s="38"/>
      <c r="W52" s="38"/>
      <c r="X52" s="38"/>
      <c r="Y52" s="38"/>
      <c r="Z52" s="38"/>
    </row>
    <row r="53" spans="2:26" ht="14.25" customHeight="1" x14ac:dyDescent="0.2">
      <c r="B53" s="200" t="s">
        <v>77</v>
      </c>
      <c r="C53" s="313">
        <f t="shared" ref="C53:C62" si="1">C5*100</f>
        <v>9.4</v>
      </c>
      <c r="D53" s="314" t="s">
        <v>462</v>
      </c>
      <c r="E53" s="314">
        <v>0</v>
      </c>
      <c r="F53" s="314">
        <v>100</v>
      </c>
      <c r="G53" s="314">
        <v>0.01</v>
      </c>
      <c r="H53" s="38"/>
      <c r="I53" s="12"/>
      <c r="J53" s="38"/>
      <c r="K53" s="38"/>
      <c r="L53" s="38"/>
      <c r="M53" s="38"/>
      <c r="N53" s="38"/>
      <c r="O53" s="38"/>
      <c r="P53" s="38"/>
      <c r="Q53" s="38"/>
      <c r="R53" s="38"/>
      <c r="S53" s="38"/>
      <c r="T53" s="38"/>
      <c r="U53" s="38"/>
      <c r="V53" s="38"/>
      <c r="W53" s="38"/>
      <c r="X53" s="38"/>
      <c r="Y53" s="38"/>
      <c r="Z53" s="38"/>
    </row>
    <row r="54" spans="2:26" ht="14.25" customHeight="1" x14ac:dyDescent="0.2">
      <c r="B54" s="200" t="s">
        <v>78</v>
      </c>
      <c r="C54" s="313">
        <f t="shared" si="1"/>
        <v>5.6000000000000005</v>
      </c>
      <c r="D54" s="314" t="s">
        <v>463</v>
      </c>
      <c r="E54" s="314">
        <v>0</v>
      </c>
      <c r="F54" s="314">
        <v>100</v>
      </c>
      <c r="G54" s="314">
        <v>0.01</v>
      </c>
      <c r="H54" s="38"/>
      <c r="I54" s="12"/>
      <c r="J54" s="38"/>
      <c r="K54" s="38"/>
      <c r="L54" s="38"/>
      <c r="M54" s="38"/>
      <c r="N54" s="38"/>
      <c r="O54" s="38"/>
      <c r="P54" s="38"/>
      <c r="Q54" s="38"/>
      <c r="R54" s="38"/>
      <c r="S54" s="38"/>
      <c r="T54" s="38"/>
      <c r="U54" s="38"/>
      <c r="V54" s="38"/>
      <c r="W54" s="38"/>
      <c r="X54" s="38"/>
      <c r="Y54" s="38"/>
      <c r="Z54" s="38"/>
    </row>
    <row r="55" spans="2:26" ht="14.25" customHeight="1" x14ac:dyDescent="0.2">
      <c r="B55" s="200" t="s">
        <v>79</v>
      </c>
      <c r="C55" s="313">
        <f t="shared" si="1"/>
        <v>12.2</v>
      </c>
      <c r="D55" s="314" t="s">
        <v>464</v>
      </c>
      <c r="E55" s="314">
        <v>0</v>
      </c>
      <c r="F55" s="314">
        <v>100</v>
      </c>
      <c r="G55" s="314">
        <v>0.01</v>
      </c>
      <c r="H55" s="38"/>
      <c r="I55" s="12"/>
      <c r="J55" s="38"/>
      <c r="K55" s="38"/>
      <c r="L55" s="38"/>
      <c r="M55" s="38"/>
      <c r="N55" s="38"/>
      <c r="O55" s="38"/>
      <c r="P55" s="38"/>
      <c r="Q55" s="38"/>
      <c r="R55" s="38"/>
      <c r="S55" s="38"/>
      <c r="T55" s="38"/>
      <c r="U55" s="38"/>
      <c r="V55" s="38"/>
      <c r="W55" s="38"/>
      <c r="X55" s="38"/>
      <c r="Y55" s="38"/>
      <c r="Z55" s="38"/>
    </row>
    <row r="56" spans="2:26" ht="14.25" customHeight="1" x14ac:dyDescent="0.2">
      <c r="B56" s="200" t="s">
        <v>195</v>
      </c>
      <c r="C56" s="313">
        <f t="shared" si="1"/>
        <v>11.5</v>
      </c>
      <c r="D56" s="314" t="s">
        <v>465</v>
      </c>
      <c r="E56" s="314">
        <v>0</v>
      </c>
      <c r="F56" s="314">
        <v>100</v>
      </c>
      <c r="G56" s="314">
        <v>0.01</v>
      </c>
      <c r="H56" s="38"/>
      <c r="I56" s="12"/>
      <c r="J56" s="38"/>
      <c r="K56" s="38"/>
      <c r="L56" s="38"/>
      <c r="M56" s="38"/>
      <c r="N56" s="38"/>
      <c r="O56" s="38"/>
      <c r="P56" s="38"/>
      <c r="Q56" s="38"/>
      <c r="R56" s="38"/>
      <c r="S56" s="38"/>
      <c r="T56" s="38"/>
      <c r="U56" s="38"/>
      <c r="V56" s="38"/>
      <c r="W56" s="38"/>
      <c r="X56" s="38"/>
      <c r="Y56" s="38"/>
      <c r="Z56" s="38"/>
    </row>
    <row r="57" spans="2:26" ht="14.25" customHeight="1" x14ac:dyDescent="0.2">
      <c r="B57" s="200" t="s">
        <v>515</v>
      </c>
      <c r="C57" s="313">
        <f t="shared" si="1"/>
        <v>4.3</v>
      </c>
      <c r="D57" s="183" t="s">
        <v>466</v>
      </c>
      <c r="E57" s="183">
        <v>0</v>
      </c>
      <c r="F57" s="314">
        <v>100</v>
      </c>
      <c r="G57" s="183">
        <v>0.01</v>
      </c>
      <c r="H57" s="38"/>
      <c r="I57" s="12"/>
      <c r="J57" s="38"/>
      <c r="K57" s="38"/>
      <c r="L57" s="38"/>
      <c r="M57" s="38"/>
      <c r="N57" s="38"/>
      <c r="O57" s="38"/>
      <c r="P57" s="38"/>
      <c r="Q57" s="38"/>
      <c r="R57" s="38"/>
      <c r="S57" s="38"/>
      <c r="T57" s="38"/>
      <c r="U57" s="38"/>
      <c r="V57" s="38"/>
      <c r="W57" s="38"/>
      <c r="X57" s="38"/>
      <c r="Y57" s="38"/>
      <c r="Z57" s="38"/>
    </row>
    <row r="58" spans="2:26" ht="14.25" customHeight="1" x14ac:dyDescent="0.2">
      <c r="B58" s="200" t="s">
        <v>114</v>
      </c>
      <c r="C58" s="313">
        <f t="shared" si="1"/>
        <v>1.9</v>
      </c>
      <c r="D58" s="314" t="s">
        <v>467</v>
      </c>
      <c r="E58" s="314">
        <v>0</v>
      </c>
      <c r="F58" s="314">
        <v>100</v>
      </c>
      <c r="G58" s="314">
        <v>0.01</v>
      </c>
      <c r="H58" s="38"/>
      <c r="I58" s="12"/>
      <c r="J58" s="38"/>
      <c r="K58" s="38"/>
      <c r="L58" s="38"/>
      <c r="M58" s="38"/>
      <c r="N58" s="38"/>
      <c r="O58" s="38"/>
      <c r="P58" s="38"/>
      <c r="Q58" s="38"/>
      <c r="R58" s="38"/>
      <c r="S58" s="38"/>
      <c r="T58" s="38"/>
      <c r="U58" s="38"/>
      <c r="V58" s="38"/>
      <c r="W58" s="38"/>
      <c r="X58" s="38"/>
      <c r="Y58" s="38"/>
      <c r="Z58" s="38"/>
    </row>
    <row r="59" spans="2:26" ht="14.25" customHeight="1" x14ac:dyDescent="0.2">
      <c r="B59" s="200" t="s">
        <v>197</v>
      </c>
      <c r="C59" s="313">
        <f t="shared" si="1"/>
        <v>10</v>
      </c>
      <c r="D59" s="314" t="s">
        <v>468</v>
      </c>
      <c r="E59" s="314">
        <v>0</v>
      </c>
      <c r="F59" s="314">
        <v>100</v>
      </c>
      <c r="G59" s="314">
        <v>0.01</v>
      </c>
      <c r="H59" s="38"/>
      <c r="I59" s="12"/>
      <c r="J59" s="38"/>
      <c r="K59" s="38"/>
      <c r="L59" s="38"/>
      <c r="M59" s="38"/>
      <c r="N59" s="38"/>
      <c r="O59" s="38"/>
      <c r="P59" s="38"/>
      <c r="Q59" s="38"/>
      <c r="R59" s="38"/>
      <c r="S59" s="38"/>
      <c r="T59" s="38"/>
      <c r="U59" s="38"/>
      <c r="V59" s="38"/>
      <c r="W59" s="38"/>
      <c r="X59" s="38"/>
      <c r="Y59" s="38"/>
      <c r="Z59" s="38"/>
    </row>
    <row r="60" spans="2:26" ht="14.25" customHeight="1" x14ac:dyDescent="0.2">
      <c r="B60" s="200" t="s">
        <v>115</v>
      </c>
      <c r="C60" s="313">
        <f t="shared" si="1"/>
        <v>11.5</v>
      </c>
      <c r="D60" s="314" t="s">
        <v>469</v>
      </c>
      <c r="E60" s="314">
        <v>0</v>
      </c>
      <c r="F60" s="314">
        <v>100</v>
      </c>
      <c r="G60" s="314">
        <v>0.01</v>
      </c>
      <c r="H60" s="38"/>
      <c r="I60" s="12"/>
      <c r="J60" s="38"/>
      <c r="K60" s="38"/>
      <c r="L60" s="38"/>
      <c r="M60" s="38"/>
      <c r="N60" s="38"/>
      <c r="O60" s="38"/>
      <c r="P60" s="38"/>
      <c r="Q60" s="38"/>
      <c r="R60" s="38"/>
      <c r="S60" s="38"/>
      <c r="T60" s="38"/>
      <c r="U60" s="38"/>
      <c r="V60" s="38"/>
      <c r="W60" s="38"/>
      <c r="X60" s="38"/>
      <c r="Y60" s="38"/>
      <c r="Z60" s="38"/>
    </row>
    <row r="61" spans="2:26" ht="14.25" customHeight="1" x14ac:dyDescent="0.2">
      <c r="B61" s="200" t="s">
        <v>198</v>
      </c>
      <c r="C61" s="313">
        <f t="shared" si="1"/>
        <v>25.6</v>
      </c>
      <c r="D61" s="314" t="s">
        <v>470</v>
      </c>
      <c r="E61" s="314">
        <v>0</v>
      </c>
      <c r="F61" s="314">
        <v>100</v>
      </c>
      <c r="G61" s="314">
        <v>0.01</v>
      </c>
      <c r="H61" s="38"/>
      <c r="I61" s="12"/>
      <c r="J61" s="38"/>
      <c r="K61" s="38"/>
      <c r="L61" s="38"/>
      <c r="M61" s="38"/>
      <c r="N61" s="38"/>
      <c r="O61" s="38"/>
      <c r="P61" s="38"/>
      <c r="Q61" s="38"/>
      <c r="R61" s="38"/>
      <c r="S61" s="38"/>
      <c r="T61" s="38"/>
      <c r="U61" s="38"/>
      <c r="V61" s="38"/>
      <c r="W61" s="38"/>
      <c r="X61" s="38"/>
      <c r="Y61" s="38"/>
      <c r="Z61" s="38"/>
    </row>
    <row r="62" spans="2:26" ht="14.25" customHeight="1" x14ac:dyDescent="0.2">
      <c r="B62" s="200" t="s">
        <v>199</v>
      </c>
      <c r="C62" s="313">
        <f t="shared" si="1"/>
        <v>3.2</v>
      </c>
      <c r="D62" s="314" t="s">
        <v>476</v>
      </c>
      <c r="E62" s="314">
        <v>0</v>
      </c>
      <c r="F62" s="314">
        <v>100</v>
      </c>
      <c r="G62" s="314">
        <v>0.01</v>
      </c>
      <c r="H62" s="38"/>
      <c r="I62" s="12"/>
      <c r="J62" s="38"/>
      <c r="K62" s="38"/>
      <c r="L62" s="38"/>
      <c r="M62" s="38"/>
      <c r="N62" s="38"/>
      <c r="O62" s="38"/>
      <c r="P62" s="38"/>
      <c r="Q62" s="38"/>
      <c r="R62" s="38"/>
      <c r="S62" s="38"/>
      <c r="T62" s="38"/>
      <c r="U62" s="38"/>
      <c r="V62" s="38"/>
      <c r="W62" s="38"/>
      <c r="X62" s="38"/>
      <c r="Y62" s="38"/>
      <c r="Z62" s="38"/>
    </row>
    <row r="63" spans="2:26" ht="14.25" customHeight="1" x14ac:dyDescent="0.2">
      <c r="B63" s="207" t="s">
        <v>200</v>
      </c>
      <c r="C63" s="313">
        <f t="shared" ref="C63:C64" si="2">D15*100</f>
        <v>16.5</v>
      </c>
      <c r="D63" s="314" t="s">
        <v>523</v>
      </c>
      <c r="E63" s="314">
        <v>0</v>
      </c>
      <c r="F63" s="314">
        <v>100</v>
      </c>
      <c r="G63" s="314">
        <v>0.01</v>
      </c>
      <c r="H63" s="38"/>
      <c r="I63" s="12"/>
      <c r="J63" s="38"/>
      <c r="K63" s="38"/>
      <c r="L63" s="38"/>
      <c r="M63" s="38"/>
      <c r="N63" s="38"/>
      <c r="O63" s="38"/>
      <c r="P63" s="38"/>
      <c r="Q63" s="38"/>
      <c r="R63" s="38"/>
      <c r="S63" s="38"/>
      <c r="T63" s="38"/>
      <c r="U63" s="38"/>
      <c r="V63" s="38"/>
      <c r="W63" s="38"/>
      <c r="X63" s="38"/>
      <c r="Y63" s="38"/>
      <c r="Z63" s="38"/>
    </row>
    <row r="64" spans="2:26" ht="14.25" customHeight="1" x14ac:dyDescent="0.2">
      <c r="B64" s="207" t="s">
        <v>88</v>
      </c>
      <c r="C64" s="313">
        <f t="shared" si="2"/>
        <v>80</v>
      </c>
      <c r="D64" s="314" t="s">
        <v>214</v>
      </c>
      <c r="E64" s="314">
        <v>0</v>
      </c>
      <c r="F64" s="314">
        <v>100</v>
      </c>
      <c r="G64" s="314">
        <v>0.01</v>
      </c>
      <c r="H64" s="38"/>
      <c r="I64" s="12"/>
      <c r="J64" s="38"/>
      <c r="K64" s="38"/>
      <c r="L64" s="38"/>
      <c r="M64" s="38"/>
      <c r="N64" s="38"/>
      <c r="O64" s="38"/>
      <c r="P64" s="38"/>
      <c r="Q64" s="38"/>
      <c r="R64" s="38"/>
      <c r="S64" s="38"/>
      <c r="T64" s="38"/>
      <c r="U64" s="38"/>
      <c r="V64" s="38"/>
      <c r="W64" s="38"/>
      <c r="X64" s="38"/>
      <c r="Y64" s="38"/>
      <c r="Z64" s="38"/>
    </row>
    <row r="65" spans="2:26" ht="14.25" customHeight="1" x14ac:dyDescent="0.2">
      <c r="B65" s="209" t="s">
        <v>401</v>
      </c>
      <c r="C65" s="315">
        <f>C17*100</f>
        <v>46</v>
      </c>
      <c r="D65" s="183" t="s">
        <v>410</v>
      </c>
      <c r="E65" s="191">
        <v>0</v>
      </c>
      <c r="F65" s="191">
        <v>100</v>
      </c>
      <c r="G65" s="208">
        <v>0.01</v>
      </c>
      <c r="H65" s="38"/>
      <c r="I65" s="12"/>
      <c r="J65" s="38"/>
      <c r="K65" s="38"/>
      <c r="L65" s="38"/>
      <c r="M65" s="38"/>
      <c r="N65" s="38"/>
      <c r="O65" s="38"/>
      <c r="P65" s="38"/>
      <c r="Q65" s="38"/>
      <c r="R65" s="38"/>
      <c r="S65" s="38"/>
      <c r="T65" s="38"/>
      <c r="U65" s="38"/>
      <c r="V65" s="38"/>
      <c r="W65" s="38"/>
      <c r="X65" s="38"/>
      <c r="Y65" s="38"/>
      <c r="Z65" s="38"/>
    </row>
    <row r="66" spans="2:26" ht="14.25" customHeight="1" x14ac:dyDescent="0.2">
      <c r="H66" s="38"/>
      <c r="I66" s="12"/>
      <c r="J66" s="38"/>
      <c r="K66" s="38"/>
      <c r="L66" s="38"/>
      <c r="M66" s="38"/>
      <c r="N66" s="38"/>
      <c r="O66" s="38"/>
      <c r="P66" s="38"/>
      <c r="Q66" s="38"/>
      <c r="R66" s="38"/>
      <c r="S66" s="38"/>
      <c r="T66" s="38"/>
      <c r="U66" s="38"/>
      <c r="V66" s="38"/>
      <c r="W66" s="38"/>
      <c r="X66" s="38"/>
      <c r="Y66" s="38"/>
      <c r="Z66" s="38"/>
    </row>
    <row r="67" spans="2:26" ht="14.25" customHeight="1" x14ac:dyDescent="0.2">
      <c r="B67" s="12"/>
      <c r="C67" s="38"/>
      <c r="E67" s="38"/>
      <c r="F67" s="38"/>
      <c r="G67" s="38"/>
      <c r="H67" s="38"/>
      <c r="I67" s="12"/>
      <c r="J67" s="38"/>
      <c r="K67" s="38"/>
      <c r="L67" s="38"/>
      <c r="M67" s="38"/>
      <c r="N67" s="38"/>
      <c r="O67" s="38"/>
      <c r="P67" s="38"/>
      <c r="Q67" s="38"/>
      <c r="R67" s="38"/>
      <c r="S67" s="38"/>
      <c r="T67" s="38"/>
      <c r="U67" s="38"/>
      <c r="V67" s="38"/>
      <c r="W67" s="38"/>
      <c r="X67" s="38"/>
      <c r="Y67" s="38"/>
      <c r="Z67" s="38"/>
    </row>
    <row r="68" spans="2:26" ht="14.25" customHeight="1" x14ac:dyDescent="0.2">
      <c r="B68" s="12"/>
      <c r="C68" s="38"/>
      <c r="E68" s="38"/>
      <c r="F68" s="38"/>
      <c r="G68" s="38"/>
      <c r="H68" s="38"/>
      <c r="I68" s="12"/>
      <c r="J68" s="38"/>
      <c r="K68" s="38"/>
      <c r="L68" s="38"/>
      <c r="M68" s="38"/>
      <c r="N68" s="38"/>
      <c r="O68" s="38"/>
      <c r="P68" s="38"/>
      <c r="Q68" s="38"/>
      <c r="R68" s="38"/>
      <c r="S68" s="38"/>
      <c r="T68" s="38"/>
      <c r="U68" s="38"/>
      <c r="V68" s="38"/>
      <c r="W68" s="38"/>
      <c r="X68" s="38"/>
      <c r="Y68" s="38"/>
      <c r="Z68" s="38"/>
    </row>
    <row r="69" spans="2:26" ht="14.25" customHeight="1" x14ac:dyDescent="0.2">
      <c r="B69" s="12"/>
      <c r="C69" s="38"/>
      <c r="E69" s="38"/>
      <c r="F69" s="38"/>
      <c r="G69" s="38"/>
      <c r="H69" s="38"/>
      <c r="I69" s="12"/>
      <c r="J69" s="38"/>
      <c r="K69" s="38"/>
      <c r="L69" s="38"/>
      <c r="M69" s="38"/>
      <c r="N69" s="38"/>
      <c r="O69" s="38"/>
      <c r="P69" s="38"/>
      <c r="Q69" s="38"/>
      <c r="R69" s="38"/>
      <c r="S69" s="38"/>
      <c r="T69" s="38"/>
      <c r="U69" s="38"/>
      <c r="V69" s="38"/>
      <c r="W69" s="38"/>
      <c r="X69" s="38"/>
      <c r="Y69" s="38"/>
      <c r="Z69" s="38"/>
    </row>
    <row r="70" spans="2:26" ht="14.25" customHeight="1" x14ac:dyDescent="0.2">
      <c r="B70" s="12"/>
      <c r="C70" s="38"/>
      <c r="E70" s="38"/>
      <c r="F70" s="38"/>
      <c r="G70" s="38"/>
      <c r="H70" s="38"/>
      <c r="I70" s="12"/>
      <c r="J70" s="38"/>
      <c r="K70" s="38"/>
      <c r="L70" s="38"/>
      <c r="M70" s="38"/>
      <c r="N70" s="38"/>
      <c r="O70" s="38"/>
      <c r="P70" s="38"/>
      <c r="Q70" s="38"/>
      <c r="R70" s="38"/>
      <c r="S70" s="38"/>
      <c r="T70" s="38"/>
      <c r="U70" s="38"/>
      <c r="V70" s="38"/>
      <c r="W70" s="38"/>
      <c r="X70" s="38"/>
      <c r="Y70" s="38"/>
      <c r="Z70" s="38"/>
    </row>
    <row r="71" spans="2:26" ht="14.25" customHeight="1" x14ac:dyDescent="0.2">
      <c r="B71" s="12"/>
      <c r="C71" s="38"/>
      <c r="E71" s="38"/>
      <c r="F71" s="38"/>
      <c r="G71" s="38"/>
      <c r="H71" s="38"/>
      <c r="I71" s="12"/>
      <c r="J71" s="38"/>
      <c r="K71" s="38"/>
      <c r="L71" s="38"/>
      <c r="M71" s="38"/>
      <c r="N71" s="38"/>
      <c r="O71" s="38"/>
      <c r="P71" s="38"/>
      <c r="Q71" s="38"/>
      <c r="R71" s="38"/>
      <c r="S71" s="38"/>
      <c r="T71" s="38"/>
      <c r="U71" s="38"/>
      <c r="V71" s="38"/>
      <c r="W71" s="38"/>
      <c r="X71" s="38"/>
      <c r="Y71" s="38"/>
      <c r="Z71" s="38"/>
    </row>
    <row r="72" spans="2:26" ht="14.25" customHeight="1" x14ac:dyDescent="0.2">
      <c r="B72" s="12"/>
      <c r="C72" s="38"/>
      <c r="E72" s="38"/>
      <c r="F72" s="38"/>
      <c r="G72" s="38"/>
      <c r="H72" s="38"/>
      <c r="I72" s="12"/>
      <c r="J72" s="38"/>
      <c r="K72" s="38"/>
      <c r="L72" s="38"/>
      <c r="M72" s="38"/>
      <c r="N72" s="38"/>
      <c r="O72" s="38"/>
      <c r="P72" s="38"/>
      <c r="Q72" s="38"/>
      <c r="R72" s="38"/>
      <c r="S72" s="38"/>
      <c r="T72" s="38"/>
      <c r="U72" s="38"/>
      <c r="V72" s="38"/>
      <c r="W72" s="38"/>
      <c r="X72" s="38"/>
      <c r="Y72" s="38"/>
      <c r="Z72" s="38"/>
    </row>
    <row r="73" spans="2:26" ht="14.25" customHeight="1" x14ac:dyDescent="0.2">
      <c r="B73" s="12"/>
      <c r="C73" s="38"/>
      <c r="E73" s="38"/>
      <c r="F73" s="38"/>
      <c r="G73" s="38"/>
      <c r="H73" s="38"/>
      <c r="I73" s="12"/>
      <c r="J73" s="38"/>
      <c r="K73" s="38"/>
      <c r="L73" s="38"/>
      <c r="M73" s="38"/>
      <c r="N73" s="38"/>
      <c r="O73" s="38"/>
      <c r="P73" s="38"/>
      <c r="Q73" s="38"/>
      <c r="R73" s="38"/>
      <c r="S73" s="38"/>
      <c r="T73" s="38"/>
      <c r="U73" s="38"/>
      <c r="V73" s="38"/>
      <c r="W73" s="38"/>
      <c r="X73" s="38"/>
      <c r="Y73" s="38"/>
      <c r="Z73" s="38"/>
    </row>
    <row r="74" spans="2:26" ht="14.25" customHeight="1" x14ac:dyDescent="0.2">
      <c r="B74" s="12"/>
      <c r="C74" s="38"/>
      <c r="E74" s="38"/>
      <c r="F74" s="38"/>
      <c r="G74" s="38"/>
      <c r="H74" s="38"/>
      <c r="I74" s="12"/>
      <c r="J74" s="38"/>
      <c r="K74" s="38"/>
      <c r="L74" s="38"/>
      <c r="M74" s="38"/>
      <c r="N74" s="38"/>
      <c r="O74" s="38"/>
      <c r="P74" s="38"/>
      <c r="Q74" s="38"/>
      <c r="R74" s="38"/>
      <c r="S74" s="38"/>
      <c r="T74" s="38"/>
      <c r="U74" s="38"/>
      <c r="V74" s="38"/>
      <c r="W74" s="38"/>
      <c r="X74" s="38"/>
      <c r="Y74" s="38"/>
      <c r="Z74" s="38"/>
    </row>
    <row r="75" spans="2:26" ht="14.25" customHeight="1" x14ac:dyDescent="0.2">
      <c r="B75" s="12"/>
      <c r="C75" s="38"/>
      <c r="E75" s="38"/>
      <c r="F75" s="38"/>
      <c r="G75" s="38"/>
      <c r="H75" s="38"/>
      <c r="I75" s="12"/>
      <c r="J75" s="38"/>
      <c r="K75" s="38"/>
      <c r="L75" s="38"/>
      <c r="M75" s="38"/>
      <c r="N75" s="38"/>
      <c r="O75" s="38"/>
      <c r="P75" s="38"/>
      <c r="Q75" s="38"/>
      <c r="R75" s="38"/>
      <c r="S75" s="38"/>
      <c r="T75" s="38"/>
      <c r="U75" s="38"/>
      <c r="V75" s="38"/>
      <c r="W75" s="38"/>
      <c r="X75" s="38"/>
      <c r="Y75" s="38"/>
      <c r="Z75" s="38"/>
    </row>
    <row r="76" spans="2:26" ht="14.25" customHeight="1" x14ac:dyDescent="0.2">
      <c r="B76" s="12"/>
      <c r="C76" s="38"/>
      <c r="E76" s="38"/>
      <c r="F76" s="38"/>
      <c r="G76" s="38"/>
      <c r="H76" s="38"/>
      <c r="I76" s="12"/>
      <c r="J76" s="38"/>
      <c r="K76" s="38"/>
      <c r="L76" s="38"/>
      <c r="M76" s="38"/>
      <c r="N76" s="38"/>
      <c r="O76" s="38"/>
      <c r="P76" s="38"/>
      <c r="Q76" s="38"/>
      <c r="R76" s="38"/>
      <c r="S76" s="38"/>
      <c r="T76" s="38"/>
      <c r="U76" s="38"/>
      <c r="V76" s="38"/>
      <c r="W76" s="38"/>
      <c r="X76" s="38"/>
      <c r="Y76" s="38"/>
      <c r="Z76" s="38"/>
    </row>
    <row r="77" spans="2:26" ht="14.25" customHeight="1" x14ac:dyDescent="0.2">
      <c r="B77" s="12"/>
      <c r="C77" s="38"/>
      <c r="E77" s="38"/>
      <c r="F77" s="38"/>
      <c r="G77" s="38"/>
      <c r="H77" s="38"/>
      <c r="I77" s="12"/>
      <c r="J77" s="38"/>
      <c r="K77" s="38"/>
      <c r="L77" s="38"/>
      <c r="M77" s="38"/>
      <c r="N77" s="38"/>
      <c r="O77" s="38"/>
      <c r="P77" s="38"/>
      <c r="Q77" s="38"/>
      <c r="R77" s="38"/>
      <c r="S77" s="38"/>
      <c r="T77" s="38"/>
      <c r="U77" s="38"/>
      <c r="V77" s="38"/>
      <c r="W77" s="38"/>
      <c r="X77" s="38"/>
      <c r="Y77" s="38"/>
      <c r="Z77" s="38"/>
    </row>
    <row r="78" spans="2:26" ht="14.25" customHeight="1" x14ac:dyDescent="0.2">
      <c r="B78" s="12"/>
      <c r="C78" s="38"/>
      <c r="E78" s="38"/>
      <c r="F78" s="38"/>
      <c r="G78" s="38"/>
      <c r="H78" s="38"/>
      <c r="I78" s="12"/>
      <c r="J78" s="38"/>
      <c r="K78" s="38"/>
      <c r="L78" s="38"/>
      <c r="M78" s="38"/>
      <c r="N78" s="38"/>
      <c r="O78" s="38"/>
      <c r="P78" s="38"/>
      <c r="Q78" s="38"/>
      <c r="R78" s="38"/>
      <c r="S78" s="38"/>
      <c r="T78" s="38"/>
      <c r="U78" s="38"/>
      <c r="V78" s="38"/>
      <c r="W78" s="38"/>
      <c r="X78" s="38"/>
      <c r="Y78" s="38"/>
      <c r="Z78" s="38"/>
    </row>
    <row r="79" spans="2:26" ht="14.25" customHeight="1" x14ac:dyDescent="0.2">
      <c r="B79" s="12"/>
      <c r="C79" s="38"/>
      <c r="E79" s="38"/>
      <c r="F79" s="38"/>
      <c r="G79" s="38"/>
      <c r="H79" s="38"/>
      <c r="I79" s="12"/>
      <c r="J79" s="38"/>
      <c r="K79" s="38"/>
      <c r="L79" s="38"/>
      <c r="M79" s="38"/>
      <c r="N79" s="38"/>
      <c r="O79" s="38"/>
      <c r="P79" s="38"/>
      <c r="Q79" s="38"/>
      <c r="R79" s="38"/>
      <c r="S79" s="38"/>
      <c r="T79" s="38"/>
      <c r="U79" s="38"/>
      <c r="V79" s="38"/>
      <c r="W79" s="38"/>
      <c r="X79" s="38"/>
      <c r="Y79" s="38"/>
      <c r="Z79" s="38"/>
    </row>
    <row r="80" spans="2:26" ht="14.25" customHeight="1" x14ac:dyDescent="0.2">
      <c r="B80" s="12"/>
      <c r="C80" s="38"/>
      <c r="E80" s="38"/>
      <c r="F80" s="38"/>
      <c r="G80" s="38"/>
      <c r="H80" s="38"/>
      <c r="I80" s="12"/>
      <c r="J80" s="38"/>
      <c r="K80" s="38"/>
      <c r="L80" s="38"/>
      <c r="M80" s="38"/>
      <c r="N80" s="38"/>
      <c r="O80" s="38"/>
      <c r="P80" s="38"/>
      <c r="Q80" s="38"/>
      <c r="R80" s="38"/>
      <c r="S80" s="38"/>
      <c r="T80" s="38"/>
      <c r="U80" s="38"/>
      <c r="V80" s="38"/>
      <c r="W80" s="38"/>
      <c r="X80" s="38"/>
      <c r="Y80" s="38"/>
      <c r="Z80" s="38"/>
    </row>
    <row r="81" spans="2:26" ht="14.25" customHeight="1" x14ac:dyDescent="0.2">
      <c r="B81" s="12"/>
      <c r="C81" s="38"/>
      <c r="E81" s="38"/>
      <c r="F81" s="38"/>
      <c r="G81" s="38"/>
      <c r="H81" s="38"/>
      <c r="I81" s="12"/>
      <c r="J81" s="38"/>
      <c r="K81" s="38"/>
      <c r="L81" s="38"/>
      <c r="M81" s="38"/>
      <c r="N81" s="38"/>
      <c r="O81" s="38"/>
      <c r="P81" s="38"/>
      <c r="Q81" s="38"/>
      <c r="R81" s="38"/>
      <c r="S81" s="38"/>
      <c r="T81" s="38"/>
      <c r="U81" s="38"/>
      <c r="V81" s="38"/>
      <c r="W81" s="38"/>
      <c r="X81" s="38"/>
      <c r="Y81" s="38"/>
      <c r="Z81" s="38"/>
    </row>
    <row r="82" spans="2:26" ht="14.25" customHeight="1" x14ac:dyDescent="0.2">
      <c r="B82" s="12"/>
      <c r="C82" s="38"/>
      <c r="E82" s="38"/>
      <c r="F82" s="38"/>
      <c r="G82" s="38"/>
      <c r="H82" s="38"/>
      <c r="I82" s="12"/>
      <c r="J82" s="38"/>
      <c r="K82" s="38"/>
      <c r="L82" s="38"/>
      <c r="M82" s="38"/>
      <c r="N82" s="38"/>
      <c r="O82" s="38"/>
      <c r="P82" s="38"/>
      <c r="Q82" s="38"/>
      <c r="R82" s="38"/>
      <c r="S82" s="38"/>
      <c r="T82" s="38"/>
      <c r="U82" s="38"/>
      <c r="V82" s="38"/>
      <c r="W82" s="38"/>
      <c r="X82" s="38"/>
      <c r="Y82" s="38"/>
      <c r="Z82" s="38"/>
    </row>
    <row r="83" spans="2:26" ht="14.25" customHeight="1" x14ac:dyDescent="0.2">
      <c r="B83" s="12"/>
      <c r="C83" s="38"/>
      <c r="E83" s="38"/>
      <c r="F83" s="38"/>
      <c r="G83" s="38"/>
      <c r="H83" s="38"/>
      <c r="I83" s="12"/>
      <c r="J83" s="38"/>
      <c r="K83" s="38"/>
      <c r="L83" s="38"/>
      <c r="M83" s="38"/>
      <c r="N83" s="38"/>
      <c r="O83" s="38"/>
      <c r="P83" s="38"/>
      <c r="Q83" s="38"/>
      <c r="R83" s="38"/>
      <c r="S83" s="38"/>
      <c r="T83" s="38"/>
      <c r="U83" s="38"/>
      <c r="V83" s="38"/>
      <c r="W83" s="38"/>
      <c r="X83" s="38"/>
      <c r="Y83" s="38"/>
      <c r="Z83" s="38"/>
    </row>
    <row r="84" spans="2:26" ht="14.25" customHeight="1" x14ac:dyDescent="0.2">
      <c r="B84" s="12"/>
      <c r="C84" s="38"/>
      <c r="E84" s="38"/>
      <c r="F84" s="38"/>
      <c r="G84" s="38"/>
      <c r="H84" s="38"/>
      <c r="I84" s="12"/>
      <c r="J84" s="38"/>
      <c r="K84" s="38"/>
      <c r="L84" s="38"/>
      <c r="M84" s="38"/>
      <c r="N84" s="38"/>
      <c r="O84" s="38"/>
      <c r="P84" s="38"/>
      <c r="Q84" s="38"/>
      <c r="R84" s="38"/>
      <c r="S84" s="38"/>
      <c r="T84" s="38"/>
      <c r="U84" s="38"/>
      <c r="V84" s="38"/>
      <c r="W84" s="38"/>
      <c r="X84" s="38"/>
      <c r="Y84" s="38"/>
      <c r="Z84" s="38"/>
    </row>
    <row r="85" spans="2:26" ht="14.25" customHeight="1" x14ac:dyDescent="0.2">
      <c r="B85" s="12"/>
      <c r="C85" s="38"/>
      <c r="E85" s="38"/>
      <c r="F85" s="38"/>
      <c r="G85" s="38"/>
      <c r="H85" s="38"/>
      <c r="I85" s="12"/>
      <c r="J85" s="38"/>
      <c r="K85" s="38"/>
      <c r="L85" s="38"/>
      <c r="M85" s="38"/>
      <c r="N85" s="38"/>
      <c r="O85" s="38"/>
      <c r="P85" s="38"/>
      <c r="Q85" s="38"/>
      <c r="R85" s="38"/>
      <c r="S85" s="38"/>
      <c r="T85" s="38"/>
      <c r="U85" s="38"/>
      <c r="V85" s="38"/>
      <c r="W85" s="38"/>
      <c r="X85" s="38"/>
      <c r="Y85" s="38"/>
      <c r="Z85" s="38"/>
    </row>
    <row r="86" spans="2:26" ht="14.25" customHeight="1" x14ac:dyDescent="0.2">
      <c r="B86" s="12"/>
      <c r="C86" s="38"/>
      <c r="E86" s="38"/>
      <c r="F86" s="38"/>
      <c r="G86" s="38"/>
      <c r="H86" s="38"/>
      <c r="I86" s="12"/>
      <c r="J86" s="38"/>
      <c r="K86" s="38"/>
      <c r="L86" s="38"/>
      <c r="M86" s="38"/>
      <c r="N86" s="38"/>
      <c r="O86" s="38"/>
      <c r="P86" s="38"/>
      <c r="Q86" s="38"/>
      <c r="R86" s="38"/>
      <c r="S86" s="38"/>
      <c r="T86" s="38"/>
      <c r="U86" s="38"/>
      <c r="V86" s="38"/>
      <c r="W86" s="38"/>
      <c r="X86" s="38"/>
      <c r="Y86" s="38"/>
      <c r="Z86" s="38"/>
    </row>
    <row r="87" spans="2:26" ht="14.25" customHeight="1" x14ac:dyDescent="0.2">
      <c r="B87" s="12"/>
      <c r="C87" s="38"/>
      <c r="E87" s="38"/>
      <c r="F87" s="38"/>
      <c r="G87" s="38"/>
      <c r="H87" s="38"/>
      <c r="I87" s="12"/>
      <c r="J87" s="38"/>
      <c r="K87" s="38"/>
      <c r="L87" s="38"/>
      <c r="M87" s="38"/>
      <c r="N87" s="38"/>
      <c r="O87" s="38"/>
      <c r="P87" s="38"/>
      <c r="Q87" s="38"/>
      <c r="R87" s="38"/>
      <c r="S87" s="38"/>
      <c r="T87" s="38"/>
      <c r="U87" s="38"/>
      <c r="V87" s="38"/>
      <c r="W87" s="38"/>
      <c r="X87" s="38"/>
      <c r="Y87" s="38"/>
      <c r="Z87" s="38"/>
    </row>
    <row r="88" spans="2:26" ht="14.25" customHeight="1" x14ac:dyDescent="0.2">
      <c r="B88" s="12"/>
      <c r="C88" s="38"/>
      <c r="E88" s="38"/>
      <c r="F88" s="38"/>
      <c r="G88" s="38"/>
      <c r="H88" s="38"/>
      <c r="I88" s="12"/>
      <c r="J88" s="38"/>
      <c r="K88" s="38"/>
      <c r="L88" s="38"/>
      <c r="M88" s="38"/>
      <c r="N88" s="38"/>
      <c r="O88" s="38"/>
      <c r="P88" s="38"/>
      <c r="Q88" s="38"/>
      <c r="R88" s="38"/>
      <c r="S88" s="38"/>
      <c r="T88" s="38"/>
      <c r="U88" s="38"/>
      <c r="V88" s="38"/>
      <c r="W88" s="38"/>
      <c r="X88" s="38"/>
      <c r="Y88" s="38"/>
      <c r="Z88" s="38"/>
    </row>
    <row r="89" spans="2:26" ht="14.25" customHeight="1" x14ac:dyDescent="0.2">
      <c r="B89" s="12"/>
      <c r="C89" s="38"/>
      <c r="E89" s="38"/>
      <c r="F89" s="38"/>
      <c r="G89" s="38"/>
      <c r="H89" s="38"/>
      <c r="I89" s="12"/>
      <c r="J89" s="38"/>
      <c r="K89" s="38"/>
      <c r="L89" s="38"/>
      <c r="M89" s="38"/>
      <c r="N89" s="38"/>
      <c r="O89" s="38"/>
      <c r="P89" s="38"/>
      <c r="Q89" s="38"/>
      <c r="R89" s="38"/>
      <c r="S89" s="38"/>
      <c r="T89" s="38"/>
      <c r="U89" s="38"/>
      <c r="V89" s="38"/>
      <c r="W89" s="38"/>
      <c r="X89" s="38"/>
      <c r="Y89" s="38"/>
      <c r="Z89" s="38"/>
    </row>
    <row r="90" spans="2:26" ht="14.25" customHeight="1" x14ac:dyDescent="0.2">
      <c r="B90" s="12"/>
      <c r="C90" s="38"/>
      <c r="E90" s="38"/>
      <c r="F90" s="38"/>
      <c r="G90" s="38"/>
      <c r="H90" s="38"/>
      <c r="I90" s="12"/>
      <c r="J90" s="38"/>
      <c r="K90" s="38"/>
      <c r="L90" s="38"/>
      <c r="M90" s="38"/>
      <c r="N90" s="38"/>
      <c r="O90" s="38"/>
      <c r="P90" s="38"/>
      <c r="Q90" s="38"/>
      <c r="R90" s="38"/>
      <c r="S90" s="38"/>
      <c r="T90" s="38"/>
      <c r="U90" s="38"/>
      <c r="V90" s="38"/>
      <c r="W90" s="38"/>
      <c r="X90" s="38"/>
      <c r="Y90" s="38"/>
      <c r="Z90" s="38"/>
    </row>
    <row r="91" spans="2:26" ht="14.25" customHeight="1" x14ac:dyDescent="0.2">
      <c r="B91" s="12"/>
      <c r="C91" s="38"/>
      <c r="E91" s="38"/>
      <c r="F91" s="38"/>
      <c r="G91" s="38"/>
      <c r="H91" s="38"/>
      <c r="I91" s="12"/>
      <c r="J91" s="38"/>
      <c r="K91" s="38"/>
      <c r="L91" s="38"/>
      <c r="M91" s="38"/>
      <c r="N91" s="38"/>
      <c r="O91" s="38"/>
      <c r="P91" s="38"/>
      <c r="Q91" s="38"/>
      <c r="R91" s="38"/>
      <c r="S91" s="38"/>
      <c r="T91" s="38"/>
      <c r="U91" s="38"/>
      <c r="V91" s="38"/>
      <c r="W91" s="38"/>
      <c r="X91" s="38"/>
      <c r="Y91" s="38"/>
      <c r="Z91" s="38"/>
    </row>
    <row r="92" spans="2:26" ht="14.25" customHeight="1" x14ac:dyDescent="0.2">
      <c r="B92" s="12"/>
      <c r="C92" s="38"/>
      <c r="E92" s="38"/>
      <c r="F92" s="38"/>
      <c r="G92" s="38"/>
      <c r="H92" s="38"/>
      <c r="I92" s="12"/>
      <c r="J92" s="38"/>
      <c r="K92" s="38"/>
      <c r="L92" s="38"/>
      <c r="M92" s="38"/>
      <c r="N92" s="38"/>
      <c r="O92" s="38"/>
      <c r="P92" s="38"/>
      <c r="Q92" s="38"/>
      <c r="R92" s="38"/>
      <c r="S92" s="38"/>
      <c r="T92" s="38"/>
      <c r="U92" s="38"/>
      <c r="V92" s="38"/>
      <c r="W92" s="38"/>
      <c r="X92" s="38"/>
      <c r="Y92" s="38"/>
      <c r="Z92" s="38"/>
    </row>
    <row r="93" spans="2:26" ht="14.25" customHeight="1" x14ac:dyDescent="0.2">
      <c r="B93" s="12"/>
      <c r="C93" s="38"/>
      <c r="E93" s="38"/>
      <c r="F93" s="38"/>
      <c r="G93" s="38"/>
      <c r="H93" s="38"/>
      <c r="I93" s="12"/>
      <c r="J93" s="38"/>
      <c r="K93" s="38"/>
      <c r="L93" s="38"/>
      <c r="M93" s="38"/>
      <c r="N93" s="38"/>
      <c r="O93" s="38"/>
      <c r="P93" s="38"/>
      <c r="Q93" s="38"/>
      <c r="R93" s="38"/>
      <c r="S93" s="38"/>
      <c r="T93" s="38"/>
      <c r="U93" s="38"/>
      <c r="V93" s="38"/>
      <c r="W93" s="38"/>
      <c r="X93" s="38"/>
      <c r="Y93" s="38"/>
      <c r="Z93" s="38"/>
    </row>
    <row r="94" spans="2:26" ht="14.25" customHeight="1" x14ac:dyDescent="0.2">
      <c r="B94" s="12"/>
      <c r="C94" s="38"/>
      <c r="E94" s="38"/>
      <c r="F94" s="38"/>
      <c r="G94" s="38"/>
      <c r="H94" s="38"/>
      <c r="I94" s="12"/>
      <c r="J94" s="38"/>
      <c r="K94" s="38"/>
      <c r="L94" s="38"/>
      <c r="M94" s="38"/>
      <c r="N94" s="38"/>
      <c r="O94" s="38"/>
      <c r="P94" s="38"/>
      <c r="Q94" s="38"/>
      <c r="R94" s="38"/>
      <c r="S94" s="38"/>
      <c r="T94" s="38"/>
      <c r="U94" s="38"/>
      <c r="V94" s="38"/>
      <c r="W94" s="38"/>
      <c r="X94" s="38"/>
      <c r="Y94" s="38"/>
      <c r="Z94" s="38"/>
    </row>
    <row r="95" spans="2:26" ht="14.25" customHeight="1" x14ac:dyDescent="0.2">
      <c r="B95" s="12"/>
      <c r="C95" s="38"/>
      <c r="E95" s="38"/>
      <c r="F95" s="38"/>
      <c r="G95" s="38"/>
      <c r="H95" s="38"/>
      <c r="I95" s="12"/>
      <c r="J95" s="38"/>
      <c r="K95" s="38"/>
      <c r="L95" s="38"/>
      <c r="M95" s="38"/>
      <c r="N95" s="38"/>
      <c r="O95" s="38"/>
      <c r="P95" s="38"/>
      <c r="Q95" s="38"/>
      <c r="R95" s="38"/>
      <c r="S95" s="38"/>
      <c r="T95" s="38"/>
      <c r="U95" s="38"/>
      <c r="V95" s="38"/>
      <c r="W95" s="38"/>
      <c r="X95" s="38"/>
      <c r="Y95" s="38"/>
      <c r="Z95" s="38"/>
    </row>
    <row r="96" spans="2:26" ht="14.25" customHeight="1" x14ac:dyDescent="0.2">
      <c r="B96" s="12"/>
      <c r="C96" s="38"/>
      <c r="E96" s="38"/>
      <c r="F96" s="38"/>
      <c r="G96" s="38"/>
      <c r="H96" s="38"/>
      <c r="I96" s="12"/>
      <c r="J96" s="38"/>
      <c r="K96" s="38"/>
      <c r="L96" s="38"/>
      <c r="M96" s="38"/>
      <c r="N96" s="38"/>
      <c r="O96" s="38"/>
      <c r="P96" s="38"/>
      <c r="Q96" s="38"/>
      <c r="R96" s="38"/>
      <c r="S96" s="38"/>
      <c r="T96" s="38"/>
      <c r="U96" s="38"/>
      <c r="V96" s="38"/>
      <c r="W96" s="38"/>
      <c r="X96" s="38"/>
      <c r="Y96" s="38"/>
      <c r="Z96" s="38"/>
    </row>
    <row r="97" spans="2:26" ht="14.25" customHeight="1" x14ac:dyDescent="0.2">
      <c r="B97" s="12"/>
      <c r="C97" s="38"/>
      <c r="E97" s="38"/>
      <c r="F97" s="38"/>
      <c r="G97" s="38"/>
      <c r="H97" s="38"/>
      <c r="I97" s="12"/>
      <c r="J97" s="38"/>
      <c r="K97" s="38"/>
      <c r="L97" s="38"/>
      <c r="M97" s="38"/>
      <c r="N97" s="38"/>
      <c r="O97" s="38"/>
      <c r="P97" s="38"/>
      <c r="Q97" s="38"/>
      <c r="R97" s="38"/>
      <c r="S97" s="38"/>
      <c r="T97" s="38"/>
      <c r="U97" s="38"/>
      <c r="V97" s="38"/>
      <c r="W97" s="38"/>
      <c r="X97" s="38"/>
      <c r="Y97" s="38"/>
      <c r="Z97" s="38"/>
    </row>
    <row r="98" spans="2:26" ht="14.25" customHeight="1" x14ac:dyDescent="0.2">
      <c r="B98" s="12"/>
      <c r="C98" s="38"/>
      <c r="E98" s="38"/>
      <c r="F98" s="38"/>
      <c r="G98" s="38"/>
      <c r="H98" s="38"/>
      <c r="I98" s="12"/>
      <c r="J98" s="38"/>
      <c r="K98" s="38"/>
      <c r="L98" s="38"/>
      <c r="M98" s="38"/>
      <c r="N98" s="38"/>
      <c r="O98" s="38"/>
      <c r="P98" s="38"/>
      <c r="Q98" s="38"/>
      <c r="R98" s="38"/>
      <c r="S98" s="38"/>
      <c r="T98" s="38"/>
      <c r="U98" s="38"/>
      <c r="V98" s="38"/>
      <c r="W98" s="38"/>
      <c r="X98" s="38"/>
      <c r="Y98" s="38"/>
      <c r="Z98" s="38"/>
    </row>
    <row r="99" spans="2:26" ht="14.25" customHeight="1" x14ac:dyDescent="0.2">
      <c r="B99" s="12"/>
      <c r="C99" s="38"/>
      <c r="E99" s="38"/>
      <c r="F99" s="38"/>
      <c r="G99" s="38"/>
      <c r="H99" s="38"/>
      <c r="I99" s="12"/>
      <c r="J99" s="38"/>
      <c r="K99" s="38"/>
      <c r="L99" s="38"/>
      <c r="M99" s="38"/>
      <c r="N99" s="38"/>
      <c r="O99" s="38"/>
      <c r="P99" s="38"/>
      <c r="Q99" s="38"/>
      <c r="R99" s="38"/>
      <c r="S99" s="38"/>
      <c r="T99" s="38"/>
      <c r="U99" s="38"/>
      <c r="V99" s="38"/>
      <c r="W99" s="38"/>
      <c r="X99" s="38"/>
      <c r="Y99" s="38"/>
      <c r="Z99" s="38"/>
    </row>
    <row r="100" spans="2:26" ht="14.25" customHeight="1" x14ac:dyDescent="0.2">
      <c r="B100" s="12"/>
      <c r="C100" s="38"/>
      <c r="E100" s="38"/>
      <c r="F100" s="38"/>
      <c r="G100" s="38"/>
      <c r="H100" s="38"/>
      <c r="I100" s="12"/>
      <c r="J100" s="38"/>
      <c r="K100" s="38"/>
      <c r="L100" s="38"/>
      <c r="M100" s="38"/>
      <c r="N100" s="38"/>
      <c r="O100" s="38"/>
      <c r="P100" s="38"/>
      <c r="Q100" s="38"/>
      <c r="R100" s="38"/>
      <c r="S100" s="38"/>
      <c r="T100" s="38"/>
      <c r="U100" s="38"/>
      <c r="V100" s="38"/>
      <c r="W100" s="38"/>
      <c r="X100" s="38"/>
      <c r="Y100" s="38"/>
      <c r="Z100" s="38"/>
    </row>
    <row r="101" spans="2:26" ht="14.25" customHeight="1" x14ac:dyDescent="0.2">
      <c r="B101" s="12"/>
      <c r="C101" s="38"/>
      <c r="E101" s="38"/>
      <c r="F101" s="38"/>
      <c r="G101" s="38"/>
      <c r="H101" s="38"/>
      <c r="I101" s="12"/>
      <c r="J101" s="38"/>
      <c r="K101" s="38"/>
      <c r="L101" s="38"/>
      <c r="M101" s="38"/>
      <c r="N101" s="38"/>
      <c r="O101" s="38"/>
      <c r="P101" s="38"/>
      <c r="Q101" s="38"/>
      <c r="R101" s="38"/>
      <c r="S101" s="38"/>
      <c r="T101" s="38"/>
      <c r="U101" s="38"/>
      <c r="V101" s="38"/>
      <c r="W101" s="38"/>
      <c r="X101" s="38"/>
      <c r="Y101" s="38"/>
      <c r="Z101" s="38"/>
    </row>
    <row r="102" spans="2:26" ht="14.25" customHeight="1" x14ac:dyDescent="0.2">
      <c r="B102" s="12"/>
      <c r="C102" s="38"/>
      <c r="E102" s="38"/>
      <c r="F102" s="38"/>
      <c r="G102" s="38"/>
      <c r="H102" s="38"/>
      <c r="I102" s="12"/>
      <c r="J102" s="38"/>
      <c r="K102" s="38"/>
      <c r="L102" s="38"/>
      <c r="M102" s="38"/>
      <c r="N102" s="38"/>
      <c r="O102" s="38"/>
      <c r="P102" s="38"/>
      <c r="Q102" s="38"/>
      <c r="R102" s="38"/>
      <c r="S102" s="38"/>
      <c r="T102" s="38"/>
      <c r="U102" s="38"/>
      <c r="V102" s="38"/>
      <c r="W102" s="38"/>
      <c r="X102" s="38"/>
      <c r="Y102" s="38"/>
      <c r="Z102" s="38"/>
    </row>
    <row r="103" spans="2:26" ht="14.25" customHeight="1" x14ac:dyDescent="0.2">
      <c r="B103" s="12"/>
      <c r="C103" s="38"/>
      <c r="E103" s="38"/>
      <c r="F103" s="38"/>
      <c r="G103" s="38"/>
      <c r="H103" s="38"/>
      <c r="I103" s="12"/>
      <c r="J103" s="38"/>
      <c r="K103" s="38"/>
      <c r="L103" s="38"/>
      <c r="M103" s="38"/>
      <c r="N103" s="38"/>
      <c r="O103" s="38"/>
      <c r="P103" s="38"/>
      <c r="Q103" s="38"/>
      <c r="R103" s="38"/>
      <c r="S103" s="38"/>
      <c r="T103" s="38"/>
      <c r="U103" s="38"/>
      <c r="V103" s="38"/>
      <c r="W103" s="38"/>
      <c r="X103" s="38"/>
      <c r="Y103" s="38"/>
      <c r="Z103" s="38"/>
    </row>
    <row r="104" spans="2:26" ht="14.25" customHeight="1" x14ac:dyDescent="0.2">
      <c r="B104" s="12"/>
      <c r="C104" s="38"/>
      <c r="E104" s="38"/>
      <c r="F104" s="38"/>
      <c r="G104" s="38"/>
      <c r="H104" s="38"/>
      <c r="I104" s="12"/>
      <c r="J104" s="38"/>
      <c r="K104" s="38"/>
      <c r="L104" s="38"/>
      <c r="M104" s="38"/>
      <c r="N104" s="38"/>
      <c r="O104" s="38"/>
      <c r="P104" s="38"/>
      <c r="Q104" s="38"/>
      <c r="R104" s="38"/>
      <c r="S104" s="38"/>
      <c r="T104" s="38"/>
      <c r="U104" s="38"/>
      <c r="V104" s="38"/>
      <c r="W104" s="38"/>
      <c r="X104" s="38"/>
      <c r="Y104" s="38"/>
      <c r="Z104" s="38"/>
    </row>
    <row r="105" spans="2:26" ht="14.25" customHeight="1" x14ac:dyDescent="0.2">
      <c r="B105" s="12"/>
      <c r="C105" s="38"/>
      <c r="E105" s="38"/>
      <c r="F105" s="38"/>
      <c r="G105" s="38"/>
      <c r="H105" s="38"/>
      <c r="I105" s="12"/>
      <c r="J105" s="38"/>
      <c r="K105" s="38"/>
      <c r="L105" s="38"/>
      <c r="M105" s="38"/>
      <c r="N105" s="38"/>
      <c r="O105" s="38"/>
      <c r="P105" s="38"/>
      <c r="Q105" s="38"/>
      <c r="R105" s="38"/>
      <c r="S105" s="38"/>
      <c r="T105" s="38"/>
      <c r="U105" s="38"/>
      <c r="V105" s="38"/>
      <c r="W105" s="38"/>
      <c r="X105" s="38"/>
      <c r="Y105" s="38"/>
      <c r="Z105" s="38"/>
    </row>
    <row r="106" spans="2:26" ht="14.25" customHeight="1" x14ac:dyDescent="0.2">
      <c r="B106" s="12"/>
      <c r="C106" s="38"/>
      <c r="E106" s="38"/>
      <c r="F106" s="38"/>
      <c r="G106" s="38"/>
      <c r="H106" s="38"/>
      <c r="I106" s="12"/>
      <c r="J106" s="38"/>
      <c r="K106" s="38"/>
      <c r="L106" s="38"/>
      <c r="M106" s="38"/>
      <c r="N106" s="38"/>
      <c r="O106" s="38"/>
      <c r="P106" s="38"/>
      <c r="Q106" s="38"/>
      <c r="R106" s="38"/>
      <c r="S106" s="38"/>
      <c r="T106" s="38"/>
      <c r="U106" s="38"/>
      <c r="V106" s="38"/>
      <c r="W106" s="38"/>
      <c r="X106" s="38"/>
      <c r="Y106" s="38"/>
      <c r="Z106" s="38"/>
    </row>
    <row r="107" spans="2:26" ht="14.25" customHeight="1" x14ac:dyDescent="0.2">
      <c r="B107" s="12"/>
      <c r="C107" s="38"/>
      <c r="E107" s="38"/>
      <c r="F107" s="38"/>
      <c r="G107" s="38"/>
      <c r="H107" s="38"/>
      <c r="I107" s="12"/>
      <c r="J107" s="38"/>
      <c r="K107" s="38"/>
      <c r="L107" s="38"/>
      <c r="M107" s="38"/>
      <c r="N107" s="38"/>
      <c r="O107" s="38"/>
      <c r="P107" s="38"/>
      <c r="Q107" s="38"/>
      <c r="R107" s="38"/>
      <c r="S107" s="38"/>
      <c r="T107" s="38"/>
      <c r="U107" s="38"/>
      <c r="V107" s="38"/>
      <c r="W107" s="38"/>
      <c r="X107" s="38"/>
      <c r="Y107" s="38"/>
      <c r="Z107" s="38"/>
    </row>
    <row r="108" spans="2:26" ht="14.25" customHeight="1" x14ac:dyDescent="0.2">
      <c r="B108" s="12"/>
      <c r="C108" s="38"/>
      <c r="E108" s="38"/>
      <c r="F108" s="38"/>
      <c r="G108" s="38"/>
      <c r="H108" s="38"/>
      <c r="I108" s="12"/>
      <c r="J108" s="38"/>
      <c r="K108" s="38"/>
      <c r="L108" s="38"/>
      <c r="M108" s="38"/>
      <c r="N108" s="38"/>
      <c r="O108" s="38"/>
      <c r="P108" s="38"/>
      <c r="Q108" s="38"/>
      <c r="R108" s="38"/>
      <c r="S108" s="38"/>
      <c r="T108" s="38"/>
      <c r="U108" s="38"/>
      <c r="V108" s="38"/>
      <c r="W108" s="38"/>
      <c r="X108" s="38"/>
      <c r="Y108" s="38"/>
      <c r="Z108" s="38"/>
    </row>
    <row r="109" spans="2:26" ht="14.25" customHeight="1" x14ac:dyDescent="0.2">
      <c r="B109" s="12"/>
      <c r="C109" s="38"/>
      <c r="E109" s="38"/>
      <c r="F109" s="38"/>
      <c r="G109" s="38"/>
      <c r="H109" s="38"/>
      <c r="I109" s="12"/>
      <c r="J109" s="38"/>
      <c r="K109" s="38"/>
      <c r="L109" s="38"/>
      <c r="M109" s="38"/>
      <c r="N109" s="38"/>
      <c r="O109" s="38"/>
      <c r="P109" s="38"/>
      <c r="Q109" s="38"/>
      <c r="R109" s="38"/>
      <c r="S109" s="38"/>
      <c r="T109" s="38"/>
      <c r="U109" s="38"/>
      <c r="V109" s="38"/>
      <c r="W109" s="38"/>
      <c r="X109" s="38"/>
      <c r="Y109" s="38"/>
      <c r="Z109" s="38"/>
    </row>
    <row r="110" spans="2:26" ht="14.25" customHeight="1" x14ac:dyDescent="0.2">
      <c r="B110" s="12"/>
      <c r="C110" s="38"/>
      <c r="E110" s="38"/>
      <c r="F110" s="38"/>
      <c r="G110" s="38"/>
      <c r="H110" s="38"/>
      <c r="I110" s="12"/>
      <c r="J110" s="38"/>
      <c r="K110" s="38"/>
      <c r="L110" s="38"/>
      <c r="M110" s="38"/>
      <c r="N110" s="38"/>
      <c r="O110" s="38"/>
      <c r="P110" s="38"/>
      <c r="Q110" s="38"/>
      <c r="R110" s="38"/>
      <c r="S110" s="38"/>
      <c r="T110" s="38"/>
      <c r="U110" s="38"/>
      <c r="V110" s="38"/>
      <c r="W110" s="38"/>
      <c r="X110" s="38"/>
      <c r="Y110" s="38"/>
      <c r="Z110" s="38"/>
    </row>
    <row r="111" spans="2:26" ht="14.25" customHeight="1" x14ac:dyDescent="0.2">
      <c r="B111" s="12"/>
      <c r="C111" s="38"/>
      <c r="E111" s="38"/>
      <c r="F111" s="38"/>
      <c r="G111" s="38"/>
      <c r="H111" s="38"/>
      <c r="I111" s="12"/>
      <c r="J111" s="38"/>
      <c r="K111" s="38"/>
      <c r="L111" s="38"/>
      <c r="M111" s="38"/>
      <c r="N111" s="38"/>
      <c r="O111" s="38"/>
      <c r="P111" s="38"/>
      <c r="Q111" s="38"/>
      <c r="R111" s="38"/>
      <c r="S111" s="38"/>
      <c r="T111" s="38"/>
      <c r="U111" s="38"/>
      <c r="V111" s="38"/>
      <c r="W111" s="38"/>
      <c r="X111" s="38"/>
      <c r="Y111" s="38"/>
      <c r="Z111" s="38"/>
    </row>
    <row r="112" spans="2:26" ht="14.25" customHeight="1" x14ac:dyDescent="0.2">
      <c r="B112" s="12"/>
      <c r="C112" s="38"/>
      <c r="E112" s="38"/>
      <c r="F112" s="38"/>
      <c r="G112" s="38"/>
      <c r="H112" s="38"/>
      <c r="I112" s="12"/>
      <c r="J112" s="38"/>
      <c r="K112" s="38"/>
      <c r="L112" s="38"/>
      <c r="M112" s="38"/>
      <c r="N112" s="38"/>
      <c r="O112" s="38"/>
      <c r="P112" s="38"/>
      <c r="Q112" s="38"/>
      <c r="R112" s="38"/>
      <c r="S112" s="38"/>
      <c r="T112" s="38"/>
      <c r="U112" s="38"/>
      <c r="V112" s="38"/>
      <c r="W112" s="38"/>
      <c r="X112" s="38"/>
      <c r="Y112" s="38"/>
      <c r="Z112" s="38"/>
    </row>
    <row r="113" spans="2:26" ht="14.25" customHeight="1" x14ac:dyDescent="0.2">
      <c r="B113" s="12"/>
      <c r="C113" s="38"/>
      <c r="E113" s="38"/>
      <c r="F113" s="38"/>
      <c r="G113" s="38"/>
      <c r="H113" s="38"/>
      <c r="I113" s="12"/>
      <c r="J113" s="38"/>
      <c r="K113" s="38"/>
      <c r="L113" s="38"/>
      <c r="M113" s="38"/>
      <c r="N113" s="38"/>
      <c r="O113" s="38"/>
      <c r="P113" s="38"/>
      <c r="Q113" s="38"/>
      <c r="R113" s="38"/>
      <c r="S113" s="38"/>
      <c r="T113" s="38"/>
      <c r="U113" s="38"/>
      <c r="V113" s="38"/>
      <c r="W113" s="38"/>
      <c r="X113" s="38"/>
      <c r="Y113" s="38"/>
      <c r="Z113" s="38"/>
    </row>
    <row r="114" spans="2:26" ht="14.25" customHeight="1" x14ac:dyDescent="0.2">
      <c r="B114" s="12"/>
      <c r="C114" s="38"/>
      <c r="E114" s="38"/>
      <c r="F114" s="38"/>
      <c r="G114" s="38"/>
      <c r="H114" s="38"/>
      <c r="I114" s="12"/>
      <c r="J114" s="38"/>
      <c r="K114" s="38"/>
      <c r="L114" s="38"/>
      <c r="M114" s="38"/>
      <c r="N114" s="38"/>
      <c r="O114" s="38"/>
      <c r="P114" s="38"/>
      <c r="Q114" s="38"/>
      <c r="R114" s="38"/>
      <c r="S114" s="38"/>
      <c r="T114" s="38"/>
      <c r="U114" s="38"/>
      <c r="V114" s="38"/>
      <c r="W114" s="38"/>
      <c r="X114" s="38"/>
      <c r="Y114" s="38"/>
      <c r="Z114" s="38"/>
    </row>
    <row r="115" spans="2:26" ht="14.25" customHeight="1" x14ac:dyDescent="0.2">
      <c r="B115" s="12"/>
      <c r="C115" s="38"/>
      <c r="E115" s="38"/>
      <c r="F115" s="38"/>
      <c r="G115" s="38"/>
      <c r="H115" s="38"/>
      <c r="I115" s="12"/>
      <c r="J115" s="38"/>
      <c r="K115" s="38"/>
      <c r="L115" s="38"/>
      <c r="M115" s="38"/>
      <c r="N115" s="38"/>
      <c r="O115" s="38"/>
      <c r="P115" s="38"/>
      <c r="Q115" s="38"/>
      <c r="R115" s="38"/>
      <c r="S115" s="38"/>
      <c r="T115" s="38"/>
      <c r="U115" s="38"/>
      <c r="V115" s="38"/>
      <c r="W115" s="38"/>
      <c r="X115" s="38"/>
      <c r="Y115" s="38"/>
      <c r="Z115" s="38"/>
    </row>
    <row r="116" spans="2:26" ht="14.25" customHeight="1" x14ac:dyDescent="0.2">
      <c r="B116" s="12"/>
      <c r="C116" s="38"/>
      <c r="E116" s="38"/>
      <c r="F116" s="38"/>
      <c r="G116" s="38"/>
      <c r="H116" s="38"/>
      <c r="I116" s="12"/>
      <c r="J116" s="38"/>
      <c r="K116" s="38"/>
      <c r="L116" s="38"/>
      <c r="M116" s="38"/>
      <c r="N116" s="38"/>
      <c r="O116" s="38"/>
      <c r="P116" s="38"/>
      <c r="Q116" s="38"/>
      <c r="R116" s="38"/>
      <c r="S116" s="38"/>
      <c r="T116" s="38"/>
      <c r="U116" s="38"/>
      <c r="V116" s="38"/>
      <c r="W116" s="38"/>
      <c r="X116" s="38"/>
      <c r="Y116" s="38"/>
      <c r="Z116" s="38"/>
    </row>
    <row r="117" spans="2:26" ht="14.25" customHeight="1" x14ac:dyDescent="0.2">
      <c r="B117" s="12"/>
      <c r="C117" s="38"/>
      <c r="E117" s="38"/>
      <c r="F117" s="38"/>
      <c r="G117" s="38"/>
      <c r="H117" s="38"/>
      <c r="I117" s="12"/>
      <c r="J117" s="38"/>
      <c r="K117" s="38"/>
      <c r="L117" s="38"/>
      <c r="M117" s="38"/>
      <c r="N117" s="38"/>
      <c r="O117" s="38"/>
      <c r="P117" s="38"/>
      <c r="Q117" s="38"/>
      <c r="R117" s="38"/>
      <c r="S117" s="38"/>
      <c r="T117" s="38"/>
      <c r="U117" s="38"/>
      <c r="V117" s="38"/>
      <c r="W117" s="38"/>
      <c r="X117" s="38"/>
      <c r="Y117" s="38"/>
      <c r="Z117" s="38"/>
    </row>
    <row r="118" spans="2:26" ht="14.25" customHeight="1" x14ac:dyDescent="0.2">
      <c r="B118" s="12"/>
      <c r="C118" s="38"/>
      <c r="E118" s="38"/>
      <c r="F118" s="38"/>
      <c r="G118" s="38"/>
      <c r="H118" s="38"/>
      <c r="I118" s="12"/>
      <c r="J118" s="38"/>
      <c r="K118" s="38"/>
      <c r="L118" s="38"/>
      <c r="M118" s="38"/>
      <c r="N118" s="38"/>
      <c r="O118" s="38"/>
      <c r="P118" s="38"/>
      <c r="Q118" s="38"/>
      <c r="R118" s="38"/>
      <c r="S118" s="38"/>
      <c r="T118" s="38"/>
      <c r="U118" s="38"/>
      <c r="V118" s="38"/>
      <c r="W118" s="38"/>
      <c r="X118" s="38"/>
      <c r="Y118" s="38"/>
      <c r="Z118" s="38"/>
    </row>
    <row r="119" spans="2:26" ht="14.25" customHeight="1" x14ac:dyDescent="0.2">
      <c r="B119" s="12"/>
      <c r="C119" s="38"/>
      <c r="E119" s="38"/>
      <c r="F119" s="38"/>
      <c r="G119" s="38"/>
      <c r="H119" s="38"/>
      <c r="I119" s="12"/>
      <c r="J119" s="38"/>
      <c r="K119" s="38"/>
      <c r="L119" s="38"/>
      <c r="M119" s="38"/>
      <c r="N119" s="38"/>
      <c r="O119" s="38"/>
      <c r="P119" s="38"/>
      <c r="Q119" s="38"/>
      <c r="R119" s="38"/>
      <c r="S119" s="38"/>
      <c r="T119" s="38"/>
      <c r="U119" s="38"/>
      <c r="V119" s="38"/>
      <c r="W119" s="38"/>
      <c r="X119" s="38"/>
      <c r="Y119" s="38"/>
      <c r="Z119" s="38"/>
    </row>
    <row r="120" spans="2:26" ht="14.25" customHeight="1" x14ac:dyDescent="0.2">
      <c r="B120" s="12"/>
      <c r="C120" s="38"/>
      <c r="E120" s="38"/>
      <c r="F120" s="38"/>
      <c r="G120" s="38"/>
      <c r="H120" s="38"/>
      <c r="I120" s="12"/>
      <c r="J120" s="38"/>
      <c r="K120" s="38"/>
      <c r="L120" s="38"/>
      <c r="M120" s="38"/>
      <c r="N120" s="38"/>
      <c r="O120" s="38"/>
      <c r="P120" s="38"/>
      <c r="Q120" s="38"/>
      <c r="R120" s="38"/>
      <c r="S120" s="38"/>
      <c r="T120" s="38"/>
      <c r="U120" s="38"/>
      <c r="V120" s="38"/>
      <c r="W120" s="38"/>
      <c r="X120" s="38"/>
      <c r="Y120" s="38"/>
      <c r="Z120" s="38"/>
    </row>
    <row r="121" spans="2:26" ht="14.25" customHeight="1" x14ac:dyDescent="0.2">
      <c r="B121" s="12"/>
      <c r="C121" s="38"/>
      <c r="E121" s="38"/>
      <c r="F121" s="38"/>
      <c r="G121" s="38"/>
      <c r="H121" s="38"/>
      <c r="I121" s="12"/>
      <c r="J121" s="38"/>
      <c r="K121" s="38"/>
      <c r="L121" s="38"/>
      <c r="M121" s="38"/>
      <c r="N121" s="38"/>
      <c r="O121" s="38"/>
      <c r="P121" s="38"/>
      <c r="Q121" s="38"/>
      <c r="R121" s="38"/>
      <c r="S121" s="38"/>
      <c r="T121" s="38"/>
      <c r="U121" s="38"/>
      <c r="V121" s="38"/>
      <c r="W121" s="38"/>
      <c r="X121" s="38"/>
      <c r="Y121" s="38"/>
      <c r="Z121" s="38"/>
    </row>
    <row r="122" spans="2:26" ht="14.25" customHeight="1" x14ac:dyDescent="0.2">
      <c r="B122" s="12"/>
      <c r="C122" s="38"/>
      <c r="E122" s="38"/>
      <c r="F122" s="38"/>
      <c r="G122" s="38"/>
      <c r="H122" s="38"/>
      <c r="I122" s="12"/>
      <c r="J122" s="38"/>
      <c r="K122" s="38"/>
      <c r="L122" s="38"/>
      <c r="M122" s="38"/>
      <c r="N122" s="38"/>
      <c r="O122" s="38"/>
      <c r="P122" s="38"/>
      <c r="Q122" s="38"/>
      <c r="R122" s="38"/>
      <c r="S122" s="38"/>
      <c r="T122" s="38"/>
      <c r="U122" s="38"/>
      <c r="V122" s="38"/>
      <c r="W122" s="38"/>
      <c r="X122" s="38"/>
      <c r="Y122" s="38"/>
      <c r="Z122" s="38"/>
    </row>
    <row r="123" spans="2:26" ht="14.25" customHeight="1" x14ac:dyDescent="0.2">
      <c r="B123" s="12"/>
      <c r="C123" s="38"/>
      <c r="E123" s="38"/>
      <c r="F123" s="38"/>
      <c r="G123" s="38"/>
      <c r="H123" s="38"/>
      <c r="I123" s="12"/>
      <c r="J123" s="38"/>
      <c r="K123" s="38"/>
      <c r="L123" s="38"/>
      <c r="M123" s="38"/>
      <c r="N123" s="38"/>
      <c r="O123" s="38"/>
      <c r="P123" s="38"/>
      <c r="Q123" s="38"/>
      <c r="R123" s="38"/>
      <c r="S123" s="38"/>
      <c r="T123" s="38"/>
      <c r="U123" s="38"/>
      <c r="V123" s="38"/>
      <c r="W123" s="38"/>
      <c r="X123" s="38"/>
      <c r="Y123" s="38"/>
      <c r="Z123" s="38"/>
    </row>
    <row r="124" spans="2:26" ht="14.25" customHeight="1" x14ac:dyDescent="0.2">
      <c r="B124" s="12"/>
      <c r="C124" s="38"/>
      <c r="E124" s="38"/>
      <c r="F124" s="38"/>
      <c r="G124" s="38"/>
      <c r="H124" s="38"/>
      <c r="I124" s="12"/>
      <c r="J124" s="38"/>
      <c r="K124" s="38"/>
      <c r="L124" s="38"/>
      <c r="M124" s="38"/>
      <c r="N124" s="38"/>
      <c r="O124" s="38"/>
      <c r="P124" s="38"/>
      <c r="Q124" s="38"/>
      <c r="R124" s="38"/>
      <c r="S124" s="38"/>
      <c r="T124" s="38"/>
      <c r="U124" s="38"/>
      <c r="V124" s="38"/>
      <c r="W124" s="38"/>
      <c r="X124" s="38"/>
      <c r="Y124" s="38"/>
      <c r="Z124" s="38"/>
    </row>
    <row r="125" spans="2:26" ht="14.25" customHeight="1" x14ac:dyDescent="0.2">
      <c r="B125" s="12"/>
      <c r="C125" s="38"/>
      <c r="E125" s="38"/>
      <c r="F125" s="38"/>
      <c r="G125" s="38"/>
      <c r="H125" s="38"/>
      <c r="I125" s="12"/>
      <c r="J125" s="38"/>
      <c r="K125" s="38"/>
      <c r="L125" s="38"/>
      <c r="M125" s="38"/>
      <c r="N125" s="38"/>
      <c r="O125" s="38"/>
      <c r="P125" s="38"/>
      <c r="Q125" s="38"/>
      <c r="R125" s="38"/>
      <c r="S125" s="38"/>
      <c r="T125" s="38"/>
      <c r="U125" s="38"/>
      <c r="V125" s="38"/>
      <c r="W125" s="38"/>
      <c r="X125" s="38"/>
      <c r="Y125" s="38"/>
      <c r="Z125" s="38"/>
    </row>
    <row r="126" spans="2:26" ht="14.25" customHeight="1" x14ac:dyDescent="0.2">
      <c r="B126" s="12"/>
      <c r="C126" s="38"/>
      <c r="E126" s="38"/>
      <c r="F126" s="38"/>
      <c r="G126" s="38"/>
      <c r="H126" s="38"/>
      <c r="I126" s="12"/>
      <c r="J126" s="38"/>
      <c r="K126" s="38"/>
      <c r="L126" s="38"/>
      <c r="M126" s="38"/>
      <c r="N126" s="38"/>
      <c r="O126" s="38"/>
      <c r="P126" s="38"/>
      <c r="Q126" s="38"/>
      <c r="R126" s="38"/>
      <c r="S126" s="38"/>
      <c r="T126" s="38"/>
      <c r="U126" s="38"/>
      <c r="V126" s="38"/>
      <c r="W126" s="38"/>
      <c r="X126" s="38"/>
      <c r="Y126" s="38"/>
      <c r="Z126" s="38"/>
    </row>
    <row r="127" spans="2:26" ht="14.25" customHeight="1" x14ac:dyDescent="0.2">
      <c r="B127" s="12"/>
      <c r="C127" s="38"/>
      <c r="E127" s="38"/>
      <c r="F127" s="38"/>
      <c r="G127" s="38"/>
      <c r="H127" s="38"/>
      <c r="I127" s="12"/>
      <c r="J127" s="38"/>
      <c r="K127" s="38"/>
      <c r="L127" s="38"/>
      <c r="M127" s="38"/>
      <c r="N127" s="38"/>
      <c r="O127" s="38"/>
      <c r="P127" s="38"/>
      <c r="Q127" s="38"/>
      <c r="R127" s="38"/>
      <c r="S127" s="38"/>
      <c r="T127" s="38"/>
      <c r="U127" s="38"/>
      <c r="V127" s="38"/>
      <c r="W127" s="38"/>
      <c r="X127" s="38"/>
      <c r="Y127" s="38"/>
      <c r="Z127" s="38"/>
    </row>
    <row r="128" spans="2:26" ht="14.25" customHeight="1" x14ac:dyDescent="0.2">
      <c r="B128" s="12"/>
      <c r="C128" s="38"/>
      <c r="E128" s="38"/>
      <c r="F128" s="38"/>
      <c r="G128" s="38"/>
      <c r="H128" s="38"/>
      <c r="I128" s="12"/>
      <c r="J128" s="38"/>
      <c r="K128" s="38"/>
      <c r="L128" s="38"/>
      <c r="M128" s="38"/>
      <c r="N128" s="38"/>
      <c r="O128" s="38"/>
      <c r="P128" s="38"/>
      <c r="Q128" s="38"/>
      <c r="R128" s="38"/>
      <c r="S128" s="38"/>
      <c r="T128" s="38"/>
      <c r="U128" s="38"/>
      <c r="V128" s="38"/>
      <c r="W128" s="38"/>
      <c r="X128" s="38"/>
      <c r="Y128" s="38"/>
      <c r="Z128" s="38"/>
    </row>
    <row r="129" spans="2:26" ht="14.25" customHeight="1" x14ac:dyDescent="0.2">
      <c r="B129" s="12"/>
      <c r="C129" s="38"/>
      <c r="E129" s="38"/>
      <c r="F129" s="38"/>
      <c r="G129" s="38"/>
      <c r="H129" s="38"/>
      <c r="I129" s="12"/>
      <c r="J129" s="38"/>
      <c r="K129" s="38"/>
      <c r="L129" s="38"/>
      <c r="M129" s="38"/>
      <c r="N129" s="38"/>
      <c r="O129" s="38"/>
      <c r="P129" s="38"/>
      <c r="Q129" s="38"/>
      <c r="R129" s="38"/>
      <c r="S129" s="38"/>
      <c r="T129" s="38"/>
      <c r="U129" s="38"/>
      <c r="V129" s="38"/>
      <c r="W129" s="38"/>
      <c r="X129" s="38"/>
      <c r="Y129" s="38"/>
      <c r="Z129" s="38"/>
    </row>
    <row r="130" spans="2:26" ht="14.25" customHeight="1" x14ac:dyDescent="0.2">
      <c r="B130" s="12"/>
      <c r="C130" s="38"/>
      <c r="E130" s="38"/>
      <c r="F130" s="38"/>
      <c r="G130" s="38"/>
      <c r="H130" s="38"/>
      <c r="I130" s="12"/>
      <c r="J130" s="38"/>
      <c r="K130" s="38"/>
      <c r="L130" s="38"/>
      <c r="M130" s="38"/>
      <c r="N130" s="38"/>
      <c r="O130" s="38"/>
      <c r="P130" s="38"/>
      <c r="Q130" s="38"/>
      <c r="R130" s="38"/>
      <c r="S130" s="38"/>
      <c r="T130" s="38"/>
      <c r="U130" s="38"/>
      <c r="V130" s="38"/>
      <c r="W130" s="38"/>
      <c r="X130" s="38"/>
      <c r="Y130" s="38"/>
      <c r="Z130" s="38"/>
    </row>
    <row r="131" spans="2:26" ht="14.25" customHeight="1" x14ac:dyDescent="0.2">
      <c r="B131" s="12"/>
      <c r="C131" s="38"/>
      <c r="E131" s="38"/>
      <c r="F131" s="38"/>
      <c r="G131" s="38"/>
      <c r="H131" s="38"/>
      <c r="I131" s="12"/>
      <c r="J131" s="38"/>
      <c r="K131" s="38"/>
      <c r="L131" s="38"/>
      <c r="M131" s="38"/>
      <c r="N131" s="38"/>
      <c r="O131" s="38"/>
      <c r="P131" s="38"/>
      <c r="Q131" s="38"/>
      <c r="R131" s="38"/>
      <c r="S131" s="38"/>
      <c r="T131" s="38"/>
      <c r="U131" s="38"/>
      <c r="V131" s="38"/>
      <c r="W131" s="38"/>
      <c r="X131" s="38"/>
      <c r="Y131" s="38"/>
      <c r="Z131" s="38"/>
    </row>
    <row r="132" spans="2:26" ht="14.25" customHeight="1" x14ac:dyDescent="0.2">
      <c r="B132" s="12"/>
      <c r="C132" s="38"/>
      <c r="E132" s="38"/>
      <c r="F132" s="38"/>
      <c r="G132" s="38"/>
      <c r="H132" s="38"/>
      <c r="I132" s="12"/>
      <c r="J132" s="38"/>
      <c r="K132" s="38"/>
      <c r="L132" s="38"/>
      <c r="M132" s="38"/>
      <c r="N132" s="38"/>
      <c r="O132" s="38"/>
      <c r="P132" s="38"/>
      <c r="Q132" s="38"/>
      <c r="R132" s="38"/>
      <c r="S132" s="38"/>
      <c r="T132" s="38"/>
      <c r="U132" s="38"/>
      <c r="V132" s="38"/>
      <c r="W132" s="38"/>
      <c r="X132" s="38"/>
      <c r="Y132" s="38"/>
      <c r="Z132" s="38"/>
    </row>
    <row r="133" spans="2:26" ht="14.25" customHeight="1" x14ac:dyDescent="0.2">
      <c r="B133" s="12"/>
      <c r="C133" s="38"/>
      <c r="E133" s="38"/>
      <c r="F133" s="38"/>
      <c r="G133" s="38"/>
      <c r="H133" s="38"/>
      <c r="I133" s="12"/>
      <c r="J133" s="38"/>
      <c r="K133" s="38"/>
      <c r="L133" s="38"/>
      <c r="M133" s="38"/>
      <c r="N133" s="38"/>
      <c r="O133" s="38"/>
      <c r="P133" s="38"/>
      <c r="Q133" s="38"/>
      <c r="R133" s="38"/>
      <c r="S133" s="38"/>
      <c r="T133" s="38"/>
      <c r="U133" s="38"/>
      <c r="V133" s="38"/>
      <c r="W133" s="38"/>
      <c r="X133" s="38"/>
      <c r="Y133" s="38"/>
      <c r="Z133" s="38"/>
    </row>
    <row r="134" spans="2:26" ht="14.25" customHeight="1" x14ac:dyDescent="0.2">
      <c r="B134" s="12"/>
      <c r="C134" s="38"/>
      <c r="E134" s="38"/>
      <c r="F134" s="38"/>
      <c r="G134" s="38"/>
      <c r="H134" s="38"/>
      <c r="I134" s="12"/>
      <c r="J134" s="38"/>
      <c r="K134" s="38"/>
      <c r="L134" s="38"/>
      <c r="M134" s="38"/>
      <c r="N134" s="38"/>
      <c r="O134" s="38"/>
      <c r="P134" s="38"/>
      <c r="Q134" s="38"/>
      <c r="R134" s="38"/>
      <c r="S134" s="38"/>
      <c r="T134" s="38"/>
      <c r="U134" s="38"/>
      <c r="V134" s="38"/>
      <c r="W134" s="38"/>
      <c r="X134" s="38"/>
      <c r="Y134" s="38"/>
      <c r="Z134" s="38"/>
    </row>
    <row r="135" spans="2:26" ht="14.25" customHeight="1" x14ac:dyDescent="0.2">
      <c r="B135" s="12"/>
      <c r="C135" s="38"/>
      <c r="E135" s="38"/>
      <c r="F135" s="38"/>
      <c r="G135" s="38"/>
      <c r="H135" s="38"/>
      <c r="I135" s="12"/>
      <c r="J135" s="38"/>
      <c r="K135" s="38"/>
      <c r="L135" s="38"/>
      <c r="M135" s="38"/>
      <c r="N135" s="38"/>
      <c r="O135" s="38"/>
      <c r="P135" s="38"/>
      <c r="Q135" s="38"/>
      <c r="R135" s="38"/>
      <c r="S135" s="38"/>
      <c r="T135" s="38"/>
      <c r="U135" s="38"/>
      <c r="V135" s="38"/>
      <c r="W135" s="38"/>
      <c r="X135" s="38"/>
      <c r="Y135" s="38"/>
      <c r="Z135" s="38"/>
    </row>
    <row r="136" spans="2:26" ht="14.25" customHeight="1" x14ac:dyDescent="0.2">
      <c r="B136" s="12"/>
      <c r="C136" s="38"/>
      <c r="E136" s="38"/>
      <c r="F136" s="38"/>
      <c r="G136" s="38"/>
      <c r="H136" s="38"/>
      <c r="I136" s="12"/>
      <c r="J136" s="38"/>
      <c r="K136" s="38"/>
      <c r="L136" s="38"/>
      <c r="M136" s="38"/>
      <c r="N136" s="38"/>
      <c r="O136" s="38"/>
      <c r="P136" s="38"/>
      <c r="Q136" s="38"/>
      <c r="R136" s="38"/>
      <c r="S136" s="38"/>
      <c r="T136" s="38"/>
      <c r="U136" s="38"/>
      <c r="V136" s="38"/>
      <c r="W136" s="38"/>
      <c r="X136" s="38"/>
      <c r="Y136" s="38"/>
      <c r="Z136" s="38"/>
    </row>
    <row r="137" spans="2:26" ht="14.25" customHeight="1" x14ac:dyDescent="0.2">
      <c r="B137" s="12"/>
      <c r="C137" s="38"/>
      <c r="E137" s="38"/>
      <c r="F137" s="38"/>
      <c r="G137" s="38"/>
      <c r="H137" s="38"/>
      <c r="I137" s="12"/>
      <c r="J137" s="38"/>
      <c r="K137" s="38"/>
      <c r="L137" s="38"/>
      <c r="M137" s="38"/>
      <c r="N137" s="38"/>
      <c r="O137" s="38"/>
      <c r="P137" s="38"/>
      <c r="Q137" s="38"/>
      <c r="R137" s="38"/>
      <c r="S137" s="38"/>
      <c r="T137" s="38"/>
      <c r="U137" s="38"/>
      <c r="V137" s="38"/>
      <c r="W137" s="38"/>
      <c r="X137" s="38"/>
      <c r="Y137" s="38"/>
      <c r="Z137" s="38"/>
    </row>
    <row r="138" spans="2:26" ht="14.25" customHeight="1" x14ac:dyDescent="0.2">
      <c r="B138" s="12"/>
      <c r="C138" s="38"/>
      <c r="E138" s="38"/>
      <c r="F138" s="38"/>
      <c r="G138" s="38"/>
      <c r="H138" s="38"/>
      <c r="I138" s="12"/>
      <c r="J138" s="38"/>
      <c r="K138" s="38"/>
      <c r="L138" s="38"/>
      <c r="M138" s="38"/>
      <c r="N138" s="38"/>
      <c r="O138" s="38"/>
      <c r="P138" s="38"/>
      <c r="Q138" s="38"/>
      <c r="R138" s="38"/>
      <c r="S138" s="38"/>
      <c r="T138" s="38"/>
      <c r="U138" s="38"/>
      <c r="V138" s="38"/>
      <c r="W138" s="38"/>
      <c r="X138" s="38"/>
      <c r="Y138" s="38"/>
      <c r="Z138" s="38"/>
    </row>
    <row r="139" spans="2:26" ht="14.25" customHeight="1" x14ac:dyDescent="0.2">
      <c r="B139" s="12"/>
      <c r="C139" s="38"/>
      <c r="E139" s="38"/>
      <c r="F139" s="38"/>
      <c r="G139" s="38"/>
      <c r="H139" s="38"/>
      <c r="I139" s="12"/>
      <c r="J139" s="38"/>
      <c r="K139" s="38"/>
      <c r="L139" s="38"/>
      <c r="M139" s="38"/>
      <c r="N139" s="38"/>
      <c r="O139" s="38"/>
      <c r="P139" s="38"/>
      <c r="Q139" s="38"/>
      <c r="R139" s="38"/>
      <c r="S139" s="38"/>
      <c r="T139" s="38"/>
      <c r="U139" s="38"/>
      <c r="V139" s="38"/>
      <c r="W139" s="38"/>
      <c r="X139" s="38"/>
      <c r="Y139" s="38"/>
      <c r="Z139" s="38"/>
    </row>
    <row r="140" spans="2:26" ht="14.25" customHeight="1" x14ac:dyDescent="0.2">
      <c r="B140" s="12"/>
      <c r="C140" s="38"/>
      <c r="E140" s="38"/>
      <c r="F140" s="38"/>
      <c r="G140" s="38"/>
      <c r="H140" s="38"/>
      <c r="I140" s="12"/>
      <c r="J140" s="38"/>
      <c r="K140" s="38"/>
      <c r="L140" s="38"/>
      <c r="M140" s="38"/>
      <c r="N140" s="38"/>
      <c r="O140" s="38"/>
      <c r="P140" s="38"/>
      <c r="Q140" s="38"/>
      <c r="R140" s="38"/>
      <c r="S140" s="38"/>
      <c r="T140" s="38"/>
      <c r="U140" s="38"/>
      <c r="V140" s="38"/>
      <c r="W140" s="38"/>
      <c r="X140" s="38"/>
      <c r="Y140" s="38"/>
      <c r="Z140" s="38"/>
    </row>
    <row r="141" spans="2:26" ht="14.25" customHeight="1" x14ac:dyDescent="0.2">
      <c r="B141" s="12"/>
      <c r="C141" s="38"/>
      <c r="E141" s="38"/>
      <c r="F141" s="38"/>
      <c r="G141" s="38"/>
      <c r="H141" s="38"/>
      <c r="I141" s="12"/>
      <c r="J141" s="38"/>
      <c r="K141" s="38"/>
      <c r="L141" s="38"/>
      <c r="M141" s="38"/>
      <c r="N141" s="38"/>
      <c r="O141" s="38"/>
      <c r="P141" s="38"/>
      <c r="Q141" s="38"/>
      <c r="R141" s="38"/>
      <c r="S141" s="38"/>
      <c r="T141" s="38"/>
      <c r="U141" s="38"/>
      <c r="V141" s="38"/>
      <c r="W141" s="38"/>
      <c r="X141" s="38"/>
      <c r="Y141" s="38"/>
      <c r="Z141" s="38"/>
    </row>
    <row r="142" spans="2:26" ht="14.25" customHeight="1" x14ac:dyDescent="0.2">
      <c r="B142" s="12"/>
      <c r="C142" s="38"/>
      <c r="E142" s="38"/>
      <c r="F142" s="38"/>
      <c r="G142" s="38"/>
      <c r="H142" s="38"/>
      <c r="I142" s="12"/>
      <c r="J142" s="38"/>
      <c r="K142" s="38"/>
      <c r="L142" s="38"/>
      <c r="M142" s="38"/>
      <c r="N142" s="38"/>
      <c r="O142" s="38"/>
      <c r="P142" s="38"/>
      <c r="Q142" s="38"/>
      <c r="R142" s="38"/>
      <c r="S142" s="38"/>
      <c r="T142" s="38"/>
      <c r="U142" s="38"/>
      <c r="V142" s="38"/>
      <c r="W142" s="38"/>
      <c r="X142" s="38"/>
      <c r="Y142" s="38"/>
      <c r="Z142" s="38"/>
    </row>
    <row r="143" spans="2:26" ht="14.25" customHeight="1" x14ac:dyDescent="0.2">
      <c r="B143" s="12"/>
      <c r="C143" s="38"/>
      <c r="E143" s="38"/>
      <c r="F143" s="38"/>
      <c r="G143" s="38"/>
      <c r="H143" s="38"/>
      <c r="I143" s="12"/>
      <c r="J143" s="38"/>
      <c r="K143" s="38"/>
      <c r="L143" s="38"/>
      <c r="M143" s="38"/>
      <c r="N143" s="38"/>
      <c r="O143" s="38"/>
      <c r="P143" s="38"/>
      <c r="Q143" s="38"/>
      <c r="R143" s="38"/>
      <c r="S143" s="38"/>
      <c r="T143" s="38"/>
      <c r="U143" s="38"/>
      <c r="V143" s="38"/>
      <c r="W143" s="38"/>
      <c r="X143" s="38"/>
      <c r="Y143" s="38"/>
      <c r="Z143" s="38"/>
    </row>
    <row r="144" spans="2:26" ht="14.25" customHeight="1" x14ac:dyDescent="0.2">
      <c r="B144" s="12"/>
      <c r="C144" s="38"/>
      <c r="E144" s="38"/>
      <c r="F144" s="38"/>
      <c r="G144" s="38"/>
      <c r="H144" s="38"/>
      <c r="I144" s="12"/>
      <c r="J144" s="38"/>
      <c r="K144" s="38"/>
      <c r="L144" s="38"/>
      <c r="M144" s="38"/>
      <c r="N144" s="38"/>
      <c r="O144" s="38"/>
      <c r="P144" s="38"/>
      <c r="Q144" s="38"/>
      <c r="R144" s="38"/>
      <c r="S144" s="38"/>
      <c r="T144" s="38"/>
      <c r="U144" s="38"/>
      <c r="V144" s="38"/>
      <c r="W144" s="38"/>
      <c r="X144" s="38"/>
      <c r="Y144" s="38"/>
      <c r="Z144" s="38"/>
    </row>
    <row r="145" spans="2:26" ht="14.25" customHeight="1" x14ac:dyDescent="0.2">
      <c r="B145" s="12"/>
      <c r="C145" s="38"/>
      <c r="E145" s="38"/>
      <c r="F145" s="38"/>
      <c r="G145" s="38"/>
      <c r="H145" s="38"/>
      <c r="I145" s="12"/>
      <c r="J145" s="38"/>
      <c r="K145" s="38"/>
      <c r="L145" s="38"/>
      <c r="M145" s="38"/>
      <c r="N145" s="38"/>
      <c r="O145" s="38"/>
      <c r="P145" s="38"/>
      <c r="Q145" s="38"/>
      <c r="R145" s="38"/>
      <c r="S145" s="38"/>
      <c r="T145" s="38"/>
      <c r="U145" s="38"/>
      <c r="V145" s="38"/>
      <c r="W145" s="38"/>
      <c r="X145" s="38"/>
      <c r="Y145" s="38"/>
      <c r="Z145" s="38"/>
    </row>
    <row r="146" spans="2:26" ht="14.25" customHeight="1" x14ac:dyDescent="0.2">
      <c r="B146" s="12"/>
      <c r="C146" s="38"/>
      <c r="E146" s="38"/>
      <c r="F146" s="38"/>
      <c r="G146" s="38"/>
      <c r="H146" s="38"/>
      <c r="I146" s="12"/>
      <c r="J146" s="38"/>
      <c r="K146" s="38"/>
      <c r="L146" s="38"/>
      <c r="M146" s="38"/>
      <c r="N146" s="38"/>
      <c r="O146" s="38"/>
      <c r="P146" s="38"/>
      <c r="Q146" s="38"/>
      <c r="R146" s="38"/>
      <c r="S146" s="38"/>
      <c r="T146" s="38"/>
      <c r="U146" s="38"/>
      <c r="V146" s="38"/>
      <c r="W146" s="38"/>
      <c r="X146" s="38"/>
      <c r="Y146" s="38"/>
      <c r="Z146" s="38"/>
    </row>
    <row r="147" spans="2:26" ht="14.25" customHeight="1" x14ac:dyDescent="0.2">
      <c r="B147" s="12"/>
      <c r="C147" s="38"/>
      <c r="E147" s="38"/>
      <c r="F147" s="38"/>
      <c r="G147" s="38"/>
      <c r="H147" s="38"/>
      <c r="I147" s="12"/>
      <c r="J147" s="38"/>
      <c r="K147" s="38"/>
      <c r="L147" s="38"/>
      <c r="M147" s="38"/>
      <c r="N147" s="38"/>
      <c r="O147" s="38"/>
      <c r="P147" s="38"/>
      <c r="Q147" s="38"/>
      <c r="R147" s="38"/>
      <c r="S147" s="38"/>
      <c r="T147" s="38"/>
      <c r="U147" s="38"/>
      <c r="V147" s="38"/>
      <c r="W147" s="38"/>
      <c r="X147" s="38"/>
      <c r="Y147" s="38"/>
      <c r="Z147" s="38"/>
    </row>
    <row r="148" spans="2:26" ht="14.25" customHeight="1" x14ac:dyDescent="0.2">
      <c r="B148" s="12"/>
      <c r="C148" s="38"/>
      <c r="E148" s="38"/>
      <c r="F148" s="38"/>
      <c r="G148" s="38"/>
      <c r="H148" s="38"/>
      <c r="I148" s="12"/>
      <c r="J148" s="38"/>
      <c r="K148" s="38"/>
      <c r="L148" s="38"/>
      <c r="M148" s="38"/>
      <c r="N148" s="38"/>
      <c r="O148" s="38"/>
      <c r="P148" s="38"/>
      <c r="Q148" s="38"/>
      <c r="R148" s="38"/>
      <c r="S148" s="38"/>
      <c r="T148" s="38"/>
      <c r="U148" s="38"/>
      <c r="V148" s="38"/>
      <c r="W148" s="38"/>
      <c r="X148" s="38"/>
      <c r="Y148" s="38"/>
      <c r="Z148" s="38"/>
    </row>
    <row r="149" spans="2:26" ht="14.25" customHeight="1" x14ac:dyDescent="0.2">
      <c r="B149" s="12"/>
      <c r="C149" s="38"/>
      <c r="E149" s="38"/>
      <c r="F149" s="38"/>
      <c r="G149" s="38"/>
      <c r="H149" s="38"/>
      <c r="I149" s="12"/>
      <c r="J149" s="38"/>
      <c r="K149" s="38"/>
      <c r="L149" s="38"/>
      <c r="M149" s="38"/>
      <c r="N149" s="38"/>
      <c r="O149" s="38"/>
      <c r="P149" s="38"/>
      <c r="Q149" s="38"/>
      <c r="R149" s="38"/>
      <c r="S149" s="38"/>
      <c r="T149" s="38"/>
      <c r="U149" s="38"/>
      <c r="V149" s="38"/>
      <c r="W149" s="38"/>
      <c r="X149" s="38"/>
      <c r="Y149" s="38"/>
      <c r="Z149" s="38"/>
    </row>
    <row r="150" spans="2:26" ht="14.25" customHeight="1" x14ac:dyDescent="0.2">
      <c r="B150" s="12"/>
      <c r="C150" s="38"/>
      <c r="E150" s="38"/>
      <c r="F150" s="38"/>
      <c r="G150" s="38"/>
      <c r="H150" s="38"/>
      <c r="I150" s="12"/>
      <c r="J150" s="38"/>
      <c r="K150" s="38"/>
      <c r="L150" s="38"/>
      <c r="M150" s="38"/>
      <c r="N150" s="38"/>
      <c r="O150" s="38"/>
      <c r="P150" s="38"/>
      <c r="Q150" s="38"/>
      <c r="R150" s="38"/>
      <c r="S150" s="38"/>
      <c r="T150" s="38"/>
      <c r="U150" s="38"/>
      <c r="V150" s="38"/>
      <c r="W150" s="38"/>
      <c r="X150" s="38"/>
      <c r="Y150" s="38"/>
      <c r="Z150" s="38"/>
    </row>
    <row r="151" spans="2:26" ht="14.25" customHeight="1" x14ac:dyDescent="0.2">
      <c r="B151" s="12"/>
      <c r="C151" s="38"/>
      <c r="E151" s="38"/>
      <c r="F151" s="38"/>
      <c r="G151" s="38"/>
      <c r="H151" s="38"/>
      <c r="I151" s="12"/>
      <c r="J151" s="38"/>
      <c r="K151" s="38"/>
      <c r="L151" s="38"/>
      <c r="M151" s="38"/>
      <c r="N151" s="38"/>
      <c r="O151" s="38"/>
      <c r="P151" s="38"/>
      <c r="Q151" s="38"/>
      <c r="R151" s="38"/>
      <c r="S151" s="38"/>
      <c r="T151" s="38"/>
      <c r="U151" s="38"/>
      <c r="V151" s="38"/>
      <c r="W151" s="38"/>
      <c r="X151" s="38"/>
      <c r="Y151" s="38"/>
      <c r="Z151" s="38"/>
    </row>
    <row r="152" spans="2:26" ht="14.25" customHeight="1" x14ac:dyDescent="0.2">
      <c r="B152" s="12"/>
      <c r="C152" s="38"/>
      <c r="E152" s="38"/>
      <c r="F152" s="38"/>
      <c r="G152" s="38"/>
      <c r="H152" s="38"/>
      <c r="I152" s="12"/>
      <c r="J152" s="38"/>
      <c r="K152" s="38"/>
      <c r="L152" s="38"/>
      <c r="M152" s="38"/>
      <c r="N152" s="38"/>
      <c r="O152" s="38"/>
      <c r="P152" s="38"/>
      <c r="Q152" s="38"/>
      <c r="R152" s="38"/>
      <c r="S152" s="38"/>
      <c r="T152" s="38"/>
      <c r="U152" s="38"/>
      <c r="V152" s="38"/>
      <c r="W152" s="38"/>
      <c r="X152" s="38"/>
      <c r="Y152" s="38"/>
      <c r="Z152" s="38"/>
    </row>
    <row r="153" spans="2:26" ht="14.25" customHeight="1" x14ac:dyDescent="0.2">
      <c r="B153" s="12"/>
      <c r="C153" s="38"/>
      <c r="E153" s="38"/>
      <c r="F153" s="38"/>
      <c r="G153" s="38"/>
      <c r="H153" s="38"/>
      <c r="I153" s="12"/>
      <c r="J153" s="38"/>
      <c r="K153" s="38"/>
      <c r="L153" s="38"/>
      <c r="M153" s="38"/>
      <c r="N153" s="38"/>
      <c r="O153" s="38"/>
      <c r="P153" s="38"/>
      <c r="Q153" s="38"/>
      <c r="R153" s="38"/>
      <c r="S153" s="38"/>
      <c r="T153" s="38"/>
      <c r="U153" s="38"/>
      <c r="V153" s="38"/>
      <c r="W153" s="38"/>
      <c r="X153" s="38"/>
      <c r="Y153" s="38"/>
      <c r="Z153" s="38"/>
    </row>
    <row r="154" spans="2:26" ht="14.25" customHeight="1" x14ac:dyDescent="0.2">
      <c r="B154" s="12"/>
      <c r="C154" s="38"/>
      <c r="E154" s="38"/>
      <c r="F154" s="38"/>
      <c r="G154" s="38"/>
      <c r="H154" s="38"/>
      <c r="I154" s="12"/>
      <c r="J154" s="38"/>
      <c r="K154" s="38"/>
      <c r="L154" s="38"/>
      <c r="M154" s="38"/>
      <c r="N154" s="38"/>
      <c r="O154" s="38"/>
      <c r="P154" s="38"/>
      <c r="Q154" s="38"/>
      <c r="R154" s="38"/>
      <c r="S154" s="38"/>
      <c r="T154" s="38"/>
      <c r="U154" s="38"/>
      <c r="V154" s="38"/>
      <c r="W154" s="38"/>
      <c r="X154" s="38"/>
      <c r="Y154" s="38"/>
      <c r="Z154" s="38"/>
    </row>
    <row r="155" spans="2:26" ht="14.25" customHeight="1" x14ac:dyDescent="0.2">
      <c r="B155" s="12"/>
      <c r="C155" s="38"/>
      <c r="E155" s="38"/>
      <c r="F155" s="38"/>
      <c r="G155" s="38"/>
      <c r="H155" s="38"/>
      <c r="I155" s="12"/>
      <c r="J155" s="38"/>
      <c r="K155" s="38"/>
      <c r="L155" s="38"/>
      <c r="M155" s="38"/>
      <c r="N155" s="38"/>
      <c r="O155" s="38"/>
      <c r="P155" s="38"/>
      <c r="Q155" s="38"/>
      <c r="R155" s="38"/>
      <c r="S155" s="38"/>
      <c r="T155" s="38"/>
      <c r="U155" s="38"/>
      <c r="V155" s="38"/>
      <c r="W155" s="38"/>
      <c r="X155" s="38"/>
      <c r="Y155" s="38"/>
      <c r="Z155" s="38"/>
    </row>
    <row r="156" spans="2:26" ht="14.25" customHeight="1" x14ac:dyDescent="0.2">
      <c r="B156" s="12"/>
      <c r="C156" s="38"/>
      <c r="E156" s="38"/>
      <c r="F156" s="38"/>
      <c r="G156" s="38"/>
      <c r="H156" s="38"/>
      <c r="I156" s="12"/>
      <c r="J156" s="38"/>
      <c r="K156" s="38"/>
      <c r="L156" s="38"/>
      <c r="M156" s="38"/>
      <c r="N156" s="38"/>
      <c r="O156" s="38"/>
      <c r="P156" s="38"/>
      <c r="Q156" s="38"/>
      <c r="R156" s="38"/>
      <c r="S156" s="38"/>
      <c r="T156" s="38"/>
      <c r="U156" s="38"/>
      <c r="V156" s="38"/>
      <c r="W156" s="38"/>
      <c r="X156" s="38"/>
      <c r="Y156" s="38"/>
      <c r="Z156" s="38"/>
    </row>
    <row r="157" spans="2:26" ht="14.25" customHeight="1" x14ac:dyDescent="0.2">
      <c r="B157" s="12"/>
      <c r="C157" s="38"/>
      <c r="E157" s="38"/>
      <c r="F157" s="38"/>
      <c r="G157" s="38"/>
      <c r="H157" s="38"/>
      <c r="I157" s="12"/>
      <c r="J157" s="38"/>
      <c r="K157" s="38"/>
      <c r="L157" s="38"/>
      <c r="M157" s="38"/>
      <c r="N157" s="38"/>
      <c r="O157" s="38"/>
      <c r="P157" s="38"/>
      <c r="Q157" s="38"/>
      <c r="R157" s="38"/>
      <c r="S157" s="38"/>
      <c r="T157" s="38"/>
      <c r="U157" s="38"/>
      <c r="V157" s="38"/>
      <c r="W157" s="38"/>
      <c r="X157" s="38"/>
      <c r="Y157" s="38"/>
      <c r="Z157" s="38"/>
    </row>
    <row r="158" spans="2:26" ht="14.25" customHeight="1" x14ac:dyDescent="0.2">
      <c r="B158" s="12"/>
      <c r="C158" s="38"/>
      <c r="E158" s="38"/>
      <c r="F158" s="38"/>
      <c r="G158" s="38"/>
      <c r="H158" s="38"/>
      <c r="I158" s="12"/>
      <c r="J158" s="38"/>
      <c r="K158" s="38"/>
      <c r="L158" s="38"/>
      <c r="M158" s="38"/>
      <c r="N158" s="38"/>
      <c r="O158" s="38"/>
      <c r="P158" s="38"/>
      <c r="Q158" s="38"/>
      <c r="R158" s="38"/>
      <c r="S158" s="38"/>
      <c r="T158" s="38"/>
      <c r="U158" s="38"/>
      <c r="V158" s="38"/>
      <c r="W158" s="38"/>
      <c r="X158" s="38"/>
      <c r="Y158" s="38"/>
      <c r="Z158" s="38"/>
    </row>
    <row r="159" spans="2:26" ht="14.25" customHeight="1" x14ac:dyDescent="0.2">
      <c r="B159" s="12"/>
      <c r="C159" s="38"/>
      <c r="E159" s="38"/>
      <c r="F159" s="38"/>
      <c r="G159" s="38"/>
      <c r="H159" s="38"/>
      <c r="I159" s="12"/>
      <c r="J159" s="38"/>
      <c r="K159" s="38"/>
      <c r="L159" s="38"/>
      <c r="M159" s="38"/>
      <c r="N159" s="38"/>
      <c r="O159" s="38"/>
      <c r="P159" s="38"/>
      <c r="Q159" s="38"/>
      <c r="R159" s="38"/>
      <c r="S159" s="38"/>
      <c r="T159" s="38"/>
      <c r="U159" s="38"/>
      <c r="V159" s="38"/>
      <c r="W159" s="38"/>
      <c r="X159" s="38"/>
      <c r="Y159" s="38"/>
      <c r="Z159" s="38"/>
    </row>
    <row r="160" spans="2:26" ht="14.25" customHeight="1" x14ac:dyDescent="0.2">
      <c r="B160" s="12"/>
      <c r="C160" s="38"/>
      <c r="E160" s="38"/>
      <c r="F160" s="38"/>
      <c r="G160" s="38"/>
      <c r="H160" s="38"/>
      <c r="I160" s="12"/>
      <c r="J160" s="38"/>
      <c r="K160" s="38"/>
      <c r="L160" s="38"/>
      <c r="M160" s="38"/>
      <c r="N160" s="38"/>
      <c r="O160" s="38"/>
      <c r="P160" s="38"/>
      <c r="Q160" s="38"/>
      <c r="R160" s="38"/>
      <c r="S160" s="38"/>
      <c r="T160" s="38"/>
      <c r="U160" s="38"/>
      <c r="V160" s="38"/>
      <c r="W160" s="38"/>
      <c r="X160" s="38"/>
      <c r="Y160" s="38"/>
      <c r="Z160" s="38"/>
    </row>
    <row r="161" spans="2:26" ht="14.25" customHeight="1" x14ac:dyDescent="0.2">
      <c r="B161" s="12"/>
      <c r="C161" s="38"/>
      <c r="E161" s="38"/>
      <c r="F161" s="38"/>
      <c r="G161" s="38"/>
      <c r="H161" s="38"/>
      <c r="I161" s="12"/>
      <c r="J161" s="38"/>
      <c r="K161" s="38"/>
      <c r="L161" s="38"/>
      <c r="M161" s="38"/>
      <c r="N161" s="38"/>
      <c r="O161" s="38"/>
      <c r="P161" s="38"/>
      <c r="Q161" s="38"/>
      <c r="R161" s="38"/>
      <c r="S161" s="38"/>
      <c r="T161" s="38"/>
      <c r="U161" s="38"/>
      <c r="V161" s="38"/>
      <c r="W161" s="38"/>
      <c r="X161" s="38"/>
      <c r="Y161" s="38"/>
      <c r="Z161" s="38"/>
    </row>
    <row r="162" spans="2:26" ht="14.25" customHeight="1" x14ac:dyDescent="0.2">
      <c r="B162" s="12"/>
      <c r="C162" s="38"/>
      <c r="E162" s="38"/>
      <c r="F162" s="38"/>
      <c r="G162" s="38"/>
      <c r="H162" s="38"/>
      <c r="I162" s="12"/>
      <c r="J162" s="38"/>
      <c r="K162" s="38"/>
      <c r="L162" s="38"/>
      <c r="M162" s="38"/>
      <c r="N162" s="38"/>
      <c r="O162" s="38"/>
      <c r="P162" s="38"/>
      <c r="Q162" s="38"/>
      <c r="R162" s="38"/>
      <c r="S162" s="38"/>
      <c r="T162" s="38"/>
      <c r="U162" s="38"/>
      <c r="V162" s="38"/>
      <c r="W162" s="38"/>
      <c r="X162" s="38"/>
      <c r="Y162" s="38"/>
      <c r="Z162" s="38"/>
    </row>
    <row r="163" spans="2:26" ht="14.25" customHeight="1" x14ac:dyDescent="0.2">
      <c r="B163" s="12"/>
      <c r="C163" s="38"/>
      <c r="E163" s="38"/>
      <c r="F163" s="38"/>
      <c r="G163" s="38"/>
      <c r="H163" s="38"/>
      <c r="I163" s="12"/>
      <c r="J163" s="38"/>
      <c r="K163" s="38"/>
      <c r="L163" s="38"/>
      <c r="M163" s="38"/>
      <c r="N163" s="38"/>
      <c r="O163" s="38"/>
      <c r="P163" s="38"/>
      <c r="Q163" s="38"/>
      <c r="R163" s="38"/>
      <c r="S163" s="38"/>
      <c r="T163" s="38"/>
      <c r="U163" s="38"/>
      <c r="V163" s="38"/>
      <c r="W163" s="38"/>
      <c r="X163" s="38"/>
      <c r="Y163" s="38"/>
      <c r="Z163" s="38"/>
    </row>
    <row r="164" spans="2:26" ht="14.25" customHeight="1" x14ac:dyDescent="0.2">
      <c r="B164" s="12"/>
      <c r="C164" s="38"/>
      <c r="E164" s="38"/>
      <c r="F164" s="38"/>
      <c r="G164" s="38"/>
      <c r="H164" s="38"/>
      <c r="I164" s="12"/>
      <c r="J164" s="38"/>
      <c r="K164" s="38"/>
      <c r="L164" s="38"/>
      <c r="M164" s="38"/>
      <c r="N164" s="38"/>
      <c r="O164" s="38"/>
      <c r="P164" s="38"/>
      <c r="Q164" s="38"/>
      <c r="R164" s="38"/>
      <c r="S164" s="38"/>
      <c r="T164" s="38"/>
      <c r="U164" s="38"/>
      <c r="V164" s="38"/>
      <c r="W164" s="38"/>
      <c r="X164" s="38"/>
      <c r="Y164" s="38"/>
      <c r="Z164" s="38"/>
    </row>
    <row r="165" spans="2:26" ht="14.25" customHeight="1" x14ac:dyDescent="0.2">
      <c r="B165" s="12"/>
      <c r="C165" s="38"/>
      <c r="E165" s="38"/>
      <c r="F165" s="38"/>
      <c r="G165" s="38"/>
      <c r="H165" s="38"/>
      <c r="I165" s="12"/>
      <c r="J165" s="38"/>
      <c r="K165" s="38"/>
      <c r="L165" s="38"/>
      <c r="M165" s="38"/>
      <c r="N165" s="38"/>
      <c r="O165" s="38"/>
      <c r="P165" s="38"/>
      <c r="Q165" s="38"/>
      <c r="R165" s="38"/>
      <c r="S165" s="38"/>
      <c r="T165" s="38"/>
      <c r="U165" s="38"/>
      <c r="V165" s="38"/>
      <c r="W165" s="38"/>
      <c r="X165" s="38"/>
      <c r="Y165" s="38"/>
      <c r="Z165" s="38"/>
    </row>
    <row r="166" spans="2:26" ht="14.25" customHeight="1" x14ac:dyDescent="0.2">
      <c r="B166" s="12"/>
      <c r="C166" s="38"/>
      <c r="E166" s="38"/>
      <c r="F166" s="38"/>
      <c r="G166" s="38"/>
      <c r="H166" s="38"/>
      <c r="I166" s="12"/>
      <c r="J166" s="38"/>
      <c r="K166" s="38"/>
      <c r="L166" s="38"/>
      <c r="M166" s="38"/>
      <c r="N166" s="38"/>
      <c r="O166" s="38"/>
      <c r="P166" s="38"/>
      <c r="Q166" s="38"/>
      <c r="R166" s="38"/>
      <c r="S166" s="38"/>
      <c r="T166" s="38"/>
      <c r="U166" s="38"/>
      <c r="V166" s="38"/>
      <c r="W166" s="38"/>
      <c r="X166" s="38"/>
      <c r="Y166" s="38"/>
      <c r="Z166" s="38"/>
    </row>
    <row r="167" spans="2:26" ht="14.25" customHeight="1" x14ac:dyDescent="0.2">
      <c r="B167" s="12"/>
      <c r="C167" s="38"/>
      <c r="E167" s="38"/>
      <c r="F167" s="38"/>
      <c r="G167" s="38"/>
      <c r="H167" s="38"/>
      <c r="I167" s="12"/>
      <c r="J167" s="38"/>
      <c r="K167" s="38"/>
      <c r="L167" s="38"/>
      <c r="M167" s="38"/>
      <c r="N167" s="38"/>
      <c r="O167" s="38"/>
      <c r="P167" s="38"/>
      <c r="Q167" s="38"/>
      <c r="R167" s="38"/>
      <c r="S167" s="38"/>
      <c r="T167" s="38"/>
      <c r="U167" s="38"/>
      <c r="V167" s="38"/>
      <c r="W167" s="38"/>
      <c r="X167" s="38"/>
      <c r="Y167" s="38"/>
      <c r="Z167" s="38"/>
    </row>
    <row r="168" spans="2:26" ht="14.25" customHeight="1" x14ac:dyDescent="0.2">
      <c r="B168" s="12"/>
      <c r="C168" s="38"/>
      <c r="E168" s="38"/>
      <c r="F168" s="38"/>
      <c r="G168" s="38"/>
      <c r="H168" s="38"/>
      <c r="I168" s="12"/>
      <c r="J168" s="38"/>
      <c r="K168" s="38"/>
      <c r="L168" s="38"/>
      <c r="M168" s="38"/>
      <c r="N168" s="38"/>
      <c r="O168" s="38"/>
      <c r="P168" s="38"/>
      <c r="Q168" s="38"/>
      <c r="R168" s="38"/>
      <c r="S168" s="38"/>
      <c r="T168" s="38"/>
      <c r="U168" s="38"/>
      <c r="V168" s="38"/>
      <c r="W168" s="38"/>
      <c r="X168" s="38"/>
      <c r="Y168" s="38"/>
      <c r="Z168" s="38"/>
    </row>
    <row r="169" spans="2:26" ht="14.25" customHeight="1" x14ac:dyDescent="0.2">
      <c r="B169" s="12"/>
      <c r="C169" s="38"/>
      <c r="E169" s="38"/>
      <c r="F169" s="38"/>
      <c r="G169" s="38"/>
      <c r="H169" s="38"/>
      <c r="I169" s="12"/>
      <c r="J169" s="38"/>
      <c r="K169" s="38"/>
      <c r="L169" s="38"/>
      <c r="M169" s="38"/>
      <c r="N169" s="38"/>
      <c r="O169" s="38"/>
      <c r="P169" s="38"/>
      <c r="Q169" s="38"/>
      <c r="R169" s="38"/>
      <c r="S169" s="38"/>
      <c r="T169" s="38"/>
      <c r="U169" s="38"/>
      <c r="V169" s="38"/>
      <c r="W169" s="38"/>
      <c r="X169" s="38"/>
      <c r="Y169" s="38"/>
      <c r="Z169" s="38"/>
    </row>
    <row r="170" spans="2:26" ht="14.25" customHeight="1" x14ac:dyDescent="0.2">
      <c r="B170" s="12"/>
      <c r="C170" s="38"/>
      <c r="E170" s="38"/>
      <c r="F170" s="38"/>
      <c r="G170" s="38"/>
      <c r="H170" s="38"/>
      <c r="I170" s="12"/>
      <c r="J170" s="38"/>
      <c r="K170" s="38"/>
      <c r="L170" s="38"/>
      <c r="M170" s="38"/>
      <c r="N170" s="38"/>
      <c r="O170" s="38"/>
      <c r="P170" s="38"/>
      <c r="Q170" s="38"/>
      <c r="R170" s="38"/>
      <c r="S170" s="38"/>
      <c r="T170" s="38"/>
      <c r="U170" s="38"/>
      <c r="V170" s="38"/>
      <c r="W170" s="38"/>
      <c r="X170" s="38"/>
      <c r="Y170" s="38"/>
      <c r="Z170" s="38"/>
    </row>
    <row r="171" spans="2:26" ht="14.25" customHeight="1" x14ac:dyDescent="0.2">
      <c r="B171" s="12"/>
      <c r="C171" s="38"/>
      <c r="E171" s="38"/>
      <c r="F171" s="38"/>
      <c r="G171" s="38"/>
      <c r="H171" s="38"/>
      <c r="I171" s="12"/>
      <c r="J171" s="38"/>
      <c r="K171" s="38"/>
      <c r="L171" s="38"/>
      <c r="M171" s="38"/>
      <c r="N171" s="38"/>
      <c r="O171" s="38"/>
      <c r="P171" s="38"/>
      <c r="Q171" s="38"/>
      <c r="R171" s="38"/>
      <c r="S171" s="38"/>
      <c r="T171" s="38"/>
      <c r="U171" s="38"/>
      <c r="V171" s="38"/>
      <c r="W171" s="38"/>
      <c r="X171" s="38"/>
      <c r="Y171" s="38"/>
      <c r="Z171" s="38"/>
    </row>
    <row r="172" spans="2:26" ht="14.25" customHeight="1" x14ac:dyDescent="0.2">
      <c r="B172" s="12"/>
      <c r="C172" s="38"/>
      <c r="E172" s="38"/>
      <c r="F172" s="38"/>
      <c r="G172" s="38"/>
      <c r="H172" s="38"/>
      <c r="I172" s="12"/>
      <c r="J172" s="38"/>
      <c r="K172" s="38"/>
      <c r="L172" s="38"/>
      <c r="M172" s="38"/>
      <c r="N172" s="38"/>
      <c r="O172" s="38"/>
      <c r="P172" s="38"/>
      <c r="Q172" s="38"/>
      <c r="R172" s="38"/>
      <c r="S172" s="38"/>
      <c r="T172" s="38"/>
      <c r="U172" s="38"/>
      <c r="V172" s="38"/>
      <c r="W172" s="38"/>
      <c r="X172" s="38"/>
      <c r="Y172" s="38"/>
      <c r="Z172" s="38"/>
    </row>
    <row r="173" spans="2:26" ht="14.25" customHeight="1" x14ac:dyDescent="0.2">
      <c r="B173" s="12"/>
      <c r="C173" s="38"/>
      <c r="E173" s="38"/>
      <c r="F173" s="38"/>
      <c r="G173" s="38"/>
      <c r="H173" s="38"/>
      <c r="I173" s="12"/>
      <c r="J173" s="38"/>
      <c r="K173" s="38"/>
      <c r="L173" s="38"/>
      <c r="M173" s="38"/>
      <c r="N173" s="38"/>
      <c r="O173" s="38"/>
      <c r="P173" s="38"/>
      <c r="Q173" s="38"/>
      <c r="R173" s="38"/>
      <c r="S173" s="38"/>
      <c r="T173" s="38"/>
      <c r="U173" s="38"/>
      <c r="V173" s="38"/>
      <c r="W173" s="38"/>
      <c r="X173" s="38"/>
      <c r="Y173" s="38"/>
      <c r="Z173" s="38"/>
    </row>
    <row r="174" spans="2:26" ht="14.25" customHeight="1" x14ac:dyDescent="0.2">
      <c r="B174" s="12"/>
      <c r="C174" s="38"/>
      <c r="E174" s="38"/>
      <c r="F174" s="38"/>
      <c r="G174" s="38"/>
      <c r="H174" s="38"/>
      <c r="I174" s="12"/>
      <c r="J174" s="38"/>
      <c r="K174" s="38"/>
      <c r="L174" s="38"/>
      <c r="M174" s="38"/>
      <c r="N174" s="38"/>
      <c r="O174" s="38"/>
      <c r="P174" s="38"/>
      <c r="Q174" s="38"/>
      <c r="R174" s="38"/>
      <c r="S174" s="38"/>
      <c r="T174" s="38"/>
      <c r="U174" s="38"/>
      <c r="V174" s="38"/>
      <c r="W174" s="38"/>
      <c r="X174" s="38"/>
      <c r="Y174" s="38"/>
      <c r="Z174" s="38"/>
    </row>
    <row r="175" spans="2:26" ht="14.25" customHeight="1" x14ac:dyDescent="0.2">
      <c r="B175" s="12"/>
      <c r="C175" s="38"/>
      <c r="E175" s="38"/>
      <c r="F175" s="38"/>
      <c r="G175" s="38"/>
      <c r="H175" s="38"/>
      <c r="I175" s="12"/>
      <c r="J175" s="38"/>
      <c r="K175" s="38"/>
      <c r="L175" s="38"/>
      <c r="M175" s="38"/>
      <c r="N175" s="38"/>
      <c r="O175" s="38"/>
      <c r="P175" s="38"/>
      <c r="Q175" s="38"/>
      <c r="R175" s="38"/>
      <c r="S175" s="38"/>
      <c r="T175" s="38"/>
      <c r="U175" s="38"/>
      <c r="V175" s="38"/>
      <c r="W175" s="38"/>
      <c r="X175" s="38"/>
      <c r="Y175" s="38"/>
      <c r="Z175" s="38"/>
    </row>
    <row r="176" spans="2:26" ht="14.25" customHeight="1" x14ac:dyDescent="0.2">
      <c r="B176" s="12"/>
      <c r="C176" s="38"/>
      <c r="E176" s="38"/>
      <c r="F176" s="38"/>
      <c r="G176" s="38"/>
      <c r="H176" s="38"/>
      <c r="I176" s="12"/>
      <c r="J176" s="38"/>
      <c r="K176" s="38"/>
      <c r="L176" s="38"/>
      <c r="M176" s="38"/>
      <c r="N176" s="38"/>
      <c r="O176" s="38"/>
      <c r="P176" s="38"/>
      <c r="Q176" s="38"/>
      <c r="R176" s="38"/>
      <c r="S176" s="38"/>
      <c r="T176" s="38"/>
      <c r="U176" s="38"/>
      <c r="V176" s="38"/>
      <c r="W176" s="38"/>
      <c r="X176" s="38"/>
      <c r="Y176" s="38"/>
      <c r="Z176" s="38"/>
    </row>
    <row r="177" spans="2:26" ht="14.25" customHeight="1" x14ac:dyDescent="0.2">
      <c r="B177" s="12"/>
      <c r="C177" s="38"/>
      <c r="E177" s="38"/>
      <c r="F177" s="38"/>
      <c r="G177" s="38"/>
      <c r="H177" s="38"/>
      <c r="I177" s="12"/>
      <c r="J177" s="38"/>
      <c r="K177" s="38"/>
      <c r="L177" s="38"/>
      <c r="M177" s="38"/>
      <c r="N177" s="38"/>
      <c r="O177" s="38"/>
      <c r="P177" s="38"/>
      <c r="Q177" s="38"/>
      <c r="R177" s="38"/>
      <c r="S177" s="38"/>
      <c r="T177" s="38"/>
      <c r="U177" s="38"/>
      <c r="V177" s="38"/>
      <c r="W177" s="38"/>
      <c r="X177" s="38"/>
      <c r="Y177" s="38"/>
      <c r="Z177" s="38"/>
    </row>
    <row r="178" spans="2:26" ht="14.25" customHeight="1" x14ac:dyDescent="0.2">
      <c r="B178" s="12"/>
      <c r="C178" s="38"/>
      <c r="E178" s="38"/>
      <c r="F178" s="38"/>
      <c r="G178" s="38"/>
      <c r="H178" s="38"/>
      <c r="I178" s="12"/>
      <c r="J178" s="38"/>
      <c r="K178" s="38"/>
      <c r="L178" s="38"/>
      <c r="M178" s="38"/>
      <c r="N178" s="38"/>
      <c r="O178" s="38"/>
      <c r="P178" s="38"/>
      <c r="Q178" s="38"/>
      <c r="R178" s="38"/>
      <c r="S178" s="38"/>
      <c r="T178" s="38"/>
      <c r="U178" s="38"/>
      <c r="V178" s="38"/>
      <c r="W178" s="38"/>
      <c r="X178" s="38"/>
      <c r="Y178" s="38"/>
      <c r="Z178" s="38"/>
    </row>
    <row r="179" spans="2:26" ht="14.25" customHeight="1" x14ac:dyDescent="0.2">
      <c r="B179" s="12"/>
      <c r="C179" s="38"/>
      <c r="E179" s="38"/>
      <c r="F179" s="38"/>
      <c r="G179" s="38"/>
      <c r="H179" s="38"/>
      <c r="I179" s="12"/>
      <c r="J179" s="38"/>
      <c r="K179" s="38"/>
      <c r="L179" s="38"/>
      <c r="M179" s="38"/>
      <c r="N179" s="38"/>
      <c r="O179" s="38"/>
      <c r="P179" s="38"/>
      <c r="Q179" s="38"/>
      <c r="R179" s="38"/>
      <c r="S179" s="38"/>
      <c r="T179" s="38"/>
      <c r="U179" s="38"/>
      <c r="V179" s="38"/>
      <c r="W179" s="38"/>
      <c r="X179" s="38"/>
      <c r="Y179" s="38"/>
      <c r="Z179" s="38"/>
    </row>
    <row r="180" spans="2:26" ht="14.25" customHeight="1" x14ac:dyDescent="0.2">
      <c r="B180" s="12"/>
      <c r="C180" s="38"/>
      <c r="E180" s="38"/>
      <c r="F180" s="38"/>
      <c r="G180" s="38"/>
      <c r="H180" s="38"/>
      <c r="I180" s="12"/>
      <c r="J180" s="38"/>
      <c r="K180" s="38"/>
      <c r="L180" s="38"/>
      <c r="M180" s="38"/>
      <c r="N180" s="38"/>
      <c r="O180" s="38"/>
      <c r="P180" s="38"/>
      <c r="Q180" s="38"/>
      <c r="R180" s="38"/>
      <c r="S180" s="38"/>
      <c r="T180" s="38"/>
      <c r="U180" s="38"/>
      <c r="V180" s="38"/>
      <c r="W180" s="38"/>
      <c r="X180" s="38"/>
      <c r="Y180" s="38"/>
      <c r="Z180" s="38"/>
    </row>
    <row r="181" spans="2:26" ht="14.25" customHeight="1" x14ac:dyDescent="0.2">
      <c r="B181" s="12"/>
      <c r="C181" s="38"/>
      <c r="E181" s="38"/>
      <c r="F181" s="38"/>
      <c r="G181" s="38"/>
      <c r="H181" s="38"/>
      <c r="I181" s="12"/>
      <c r="J181" s="38"/>
      <c r="K181" s="38"/>
      <c r="L181" s="38"/>
      <c r="M181" s="38"/>
      <c r="N181" s="38"/>
      <c r="O181" s="38"/>
      <c r="P181" s="38"/>
      <c r="Q181" s="38"/>
      <c r="R181" s="38"/>
      <c r="S181" s="38"/>
      <c r="T181" s="38"/>
      <c r="U181" s="38"/>
      <c r="V181" s="38"/>
      <c r="W181" s="38"/>
      <c r="X181" s="38"/>
      <c r="Y181" s="38"/>
      <c r="Z181" s="38"/>
    </row>
    <row r="182" spans="2:26" ht="14.25" customHeight="1" x14ac:dyDescent="0.2">
      <c r="B182" s="12"/>
      <c r="C182" s="38"/>
      <c r="E182" s="38"/>
      <c r="F182" s="38"/>
      <c r="G182" s="38"/>
      <c r="H182" s="38"/>
      <c r="I182" s="12"/>
      <c r="J182" s="38"/>
      <c r="K182" s="38"/>
      <c r="L182" s="38"/>
      <c r="M182" s="38"/>
      <c r="N182" s="38"/>
      <c r="O182" s="38"/>
      <c r="P182" s="38"/>
      <c r="Q182" s="38"/>
      <c r="R182" s="38"/>
      <c r="S182" s="38"/>
      <c r="T182" s="38"/>
      <c r="U182" s="38"/>
      <c r="V182" s="38"/>
      <c r="W182" s="38"/>
      <c r="X182" s="38"/>
      <c r="Y182" s="38"/>
      <c r="Z182" s="38"/>
    </row>
    <row r="183" spans="2:26" ht="14.25" customHeight="1" x14ac:dyDescent="0.2">
      <c r="B183" s="12"/>
      <c r="C183" s="38"/>
      <c r="E183" s="38"/>
      <c r="F183" s="38"/>
      <c r="G183" s="38"/>
      <c r="H183" s="38"/>
      <c r="I183" s="12"/>
      <c r="J183" s="38"/>
      <c r="K183" s="38"/>
      <c r="L183" s="38"/>
      <c r="M183" s="38"/>
      <c r="N183" s="38"/>
      <c r="O183" s="38"/>
      <c r="P183" s="38"/>
      <c r="Q183" s="38"/>
      <c r="R183" s="38"/>
      <c r="S183" s="38"/>
      <c r="T183" s="38"/>
      <c r="U183" s="38"/>
      <c r="V183" s="38"/>
      <c r="W183" s="38"/>
      <c r="X183" s="38"/>
      <c r="Y183" s="38"/>
      <c r="Z183" s="38"/>
    </row>
    <row r="184" spans="2:26" ht="14.25" customHeight="1" x14ac:dyDescent="0.2">
      <c r="B184" s="12"/>
      <c r="C184" s="38"/>
      <c r="E184" s="38"/>
      <c r="F184" s="38"/>
      <c r="G184" s="38"/>
      <c r="H184" s="38"/>
      <c r="I184" s="12"/>
      <c r="J184" s="38"/>
      <c r="K184" s="38"/>
      <c r="L184" s="38"/>
      <c r="M184" s="38"/>
      <c r="N184" s="38"/>
      <c r="O184" s="38"/>
      <c r="P184" s="38"/>
      <c r="Q184" s="38"/>
      <c r="R184" s="38"/>
      <c r="S184" s="38"/>
      <c r="T184" s="38"/>
      <c r="U184" s="38"/>
      <c r="V184" s="38"/>
      <c r="W184" s="38"/>
      <c r="X184" s="38"/>
      <c r="Y184" s="38"/>
      <c r="Z184" s="38"/>
    </row>
    <row r="185" spans="2:26" ht="14.25" customHeight="1" x14ac:dyDescent="0.2">
      <c r="B185" s="12"/>
      <c r="C185" s="38"/>
      <c r="E185" s="38"/>
      <c r="F185" s="38"/>
      <c r="G185" s="38"/>
      <c r="H185" s="38"/>
      <c r="I185" s="12"/>
      <c r="J185" s="38"/>
      <c r="K185" s="38"/>
      <c r="L185" s="38"/>
      <c r="M185" s="38"/>
      <c r="N185" s="38"/>
      <c r="O185" s="38"/>
      <c r="P185" s="38"/>
      <c r="Q185" s="38"/>
      <c r="R185" s="38"/>
      <c r="S185" s="38"/>
      <c r="T185" s="38"/>
      <c r="U185" s="38"/>
      <c r="V185" s="38"/>
      <c r="W185" s="38"/>
      <c r="X185" s="38"/>
      <c r="Y185" s="38"/>
      <c r="Z185" s="38"/>
    </row>
    <row r="186" spans="2:26" ht="14.25" customHeight="1" x14ac:dyDescent="0.2">
      <c r="B186" s="12"/>
      <c r="C186" s="38"/>
      <c r="E186" s="38"/>
      <c r="F186" s="38"/>
      <c r="G186" s="38"/>
      <c r="H186" s="38"/>
      <c r="I186" s="12"/>
      <c r="J186" s="38"/>
      <c r="K186" s="38"/>
      <c r="L186" s="38"/>
      <c r="M186" s="38"/>
      <c r="N186" s="38"/>
      <c r="O186" s="38"/>
      <c r="P186" s="38"/>
      <c r="Q186" s="38"/>
      <c r="R186" s="38"/>
      <c r="S186" s="38"/>
      <c r="T186" s="38"/>
      <c r="U186" s="38"/>
      <c r="V186" s="38"/>
      <c r="W186" s="38"/>
      <c r="X186" s="38"/>
      <c r="Y186" s="38"/>
      <c r="Z186" s="38"/>
    </row>
    <row r="187" spans="2:26" ht="14.25" customHeight="1" x14ac:dyDescent="0.2">
      <c r="B187" s="12"/>
      <c r="C187" s="38"/>
      <c r="E187" s="38"/>
      <c r="F187" s="38"/>
      <c r="G187" s="38"/>
      <c r="H187" s="38"/>
      <c r="I187" s="12"/>
      <c r="J187" s="38"/>
      <c r="K187" s="38"/>
      <c r="L187" s="38"/>
      <c r="M187" s="38"/>
      <c r="N187" s="38"/>
      <c r="O187" s="38"/>
      <c r="P187" s="38"/>
      <c r="Q187" s="38"/>
      <c r="R187" s="38"/>
      <c r="S187" s="38"/>
      <c r="T187" s="38"/>
      <c r="U187" s="38"/>
      <c r="V187" s="38"/>
      <c r="W187" s="38"/>
      <c r="X187" s="38"/>
      <c r="Y187" s="38"/>
      <c r="Z187" s="38"/>
    </row>
    <row r="188" spans="2:26" ht="14.25" customHeight="1" x14ac:dyDescent="0.2">
      <c r="B188" s="12"/>
      <c r="C188" s="38"/>
      <c r="E188" s="38"/>
      <c r="F188" s="38"/>
      <c r="G188" s="38"/>
      <c r="H188" s="38"/>
      <c r="I188" s="12"/>
      <c r="J188" s="38"/>
      <c r="K188" s="38"/>
      <c r="L188" s="38"/>
      <c r="M188" s="38"/>
      <c r="N188" s="38"/>
      <c r="O188" s="38"/>
      <c r="P188" s="38"/>
      <c r="Q188" s="38"/>
      <c r="R188" s="38"/>
      <c r="S188" s="38"/>
      <c r="T188" s="38"/>
      <c r="U188" s="38"/>
      <c r="V188" s="38"/>
      <c r="W188" s="38"/>
      <c r="X188" s="38"/>
      <c r="Y188" s="38"/>
      <c r="Z188" s="38"/>
    </row>
    <row r="189" spans="2:26" ht="14.25" customHeight="1" x14ac:dyDescent="0.2">
      <c r="B189" s="12"/>
      <c r="C189" s="38"/>
      <c r="E189" s="38"/>
      <c r="F189" s="38"/>
      <c r="G189" s="38"/>
      <c r="H189" s="38"/>
      <c r="I189" s="12"/>
      <c r="J189" s="38"/>
      <c r="K189" s="38"/>
      <c r="L189" s="38"/>
      <c r="M189" s="38"/>
      <c r="N189" s="38"/>
      <c r="O189" s="38"/>
      <c r="P189" s="38"/>
      <c r="Q189" s="38"/>
      <c r="R189" s="38"/>
      <c r="S189" s="38"/>
      <c r="T189" s="38"/>
      <c r="U189" s="38"/>
      <c r="V189" s="38"/>
      <c r="W189" s="38"/>
      <c r="X189" s="38"/>
      <c r="Y189" s="38"/>
      <c r="Z189" s="38"/>
    </row>
    <row r="190" spans="2:26" ht="14.25" customHeight="1" x14ac:dyDescent="0.2">
      <c r="B190" s="12"/>
      <c r="C190" s="38"/>
      <c r="E190" s="38"/>
      <c r="F190" s="38"/>
      <c r="G190" s="38"/>
      <c r="H190" s="38"/>
      <c r="I190" s="12"/>
      <c r="J190" s="38"/>
      <c r="K190" s="38"/>
      <c r="L190" s="38"/>
      <c r="M190" s="38"/>
      <c r="N190" s="38"/>
      <c r="O190" s="38"/>
      <c r="P190" s="38"/>
      <c r="Q190" s="38"/>
      <c r="R190" s="38"/>
      <c r="S190" s="38"/>
      <c r="T190" s="38"/>
      <c r="U190" s="38"/>
      <c r="V190" s="38"/>
      <c r="W190" s="38"/>
      <c r="X190" s="38"/>
      <c r="Y190" s="38"/>
      <c r="Z190" s="38"/>
    </row>
    <row r="191" spans="2:26" ht="14.25" customHeight="1" x14ac:dyDescent="0.2">
      <c r="B191" s="12"/>
      <c r="C191" s="38"/>
      <c r="E191" s="38"/>
      <c r="F191" s="38"/>
      <c r="G191" s="38"/>
      <c r="H191" s="38"/>
      <c r="I191" s="12"/>
      <c r="J191" s="38"/>
      <c r="K191" s="38"/>
      <c r="L191" s="38"/>
      <c r="M191" s="38"/>
      <c r="N191" s="38"/>
      <c r="O191" s="38"/>
      <c r="P191" s="38"/>
      <c r="Q191" s="38"/>
      <c r="R191" s="38"/>
      <c r="S191" s="38"/>
      <c r="T191" s="38"/>
      <c r="U191" s="38"/>
      <c r="V191" s="38"/>
      <c r="W191" s="38"/>
      <c r="X191" s="38"/>
      <c r="Y191" s="38"/>
      <c r="Z191" s="38"/>
    </row>
    <row r="192" spans="2:26" ht="14.25" customHeight="1" x14ac:dyDescent="0.2">
      <c r="B192" s="12"/>
      <c r="C192" s="38"/>
      <c r="E192" s="38"/>
      <c r="F192" s="38"/>
      <c r="G192" s="38"/>
      <c r="H192" s="38"/>
      <c r="I192" s="12"/>
      <c r="J192" s="38"/>
      <c r="K192" s="38"/>
      <c r="L192" s="38"/>
      <c r="M192" s="38"/>
      <c r="N192" s="38"/>
      <c r="O192" s="38"/>
      <c r="P192" s="38"/>
      <c r="Q192" s="38"/>
      <c r="R192" s="38"/>
      <c r="S192" s="38"/>
      <c r="T192" s="38"/>
      <c r="U192" s="38"/>
      <c r="V192" s="38"/>
      <c r="W192" s="38"/>
      <c r="X192" s="38"/>
      <c r="Y192" s="38"/>
      <c r="Z192" s="38"/>
    </row>
    <row r="193" spans="2:26" ht="14.25" customHeight="1" x14ac:dyDescent="0.2">
      <c r="B193" s="12"/>
      <c r="C193" s="38"/>
      <c r="E193" s="38"/>
      <c r="F193" s="38"/>
      <c r="G193" s="38"/>
      <c r="H193" s="38"/>
      <c r="I193" s="12"/>
      <c r="J193" s="38"/>
      <c r="K193" s="38"/>
      <c r="L193" s="38"/>
      <c r="M193" s="38"/>
      <c r="N193" s="38"/>
      <c r="O193" s="38"/>
      <c r="P193" s="38"/>
      <c r="Q193" s="38"/>
      <c r="R193" s="38"/>
      <c r="S193" s="38"/>
      <c r="T193" s="38"/>
      <c r="U193" s="38"/>
      <c r="V193" s="38"/>
      <c r="W193" s="38"/>
      <c r="X193" s="38"/>
      <c r="Y193" s="38"/>
      <c r="Z193" s="38"/>
    </row>
    <row r="194" spans="2:26" ht="14.25" customHeight="1" x14ac:dyDescent="0.2">
      <c r="B194" s="12"/>
      <c r="C194" s="38"/>
      <c r="E194" s="38"/>
      <c r="F194" s="38"/>
      <c r="G194" s="38"/>
      <c r="H194" s="38"/>
      <c r="I194" s="12"/>
      <c r="J194" s="38"/>
      <c r="K194" s="38"/>
      <c r="L194" s="38"/>
      <c r="M194" s="38"/>
      <c r="N194" s="38"/>
      <c r="O194" s="38"/>
      <c r="P194" s="38"/>
      <c r="Q194" s="38"/>
      <c r="R194" s="38"/>
      <c r="S194" s="38"/>
      <c r="T194" s="38"/>
      <c r="U194" s="38"/>
      <c r="V194" s="38"/>
      <c r="W194" s="38"/>
      <c r="X194" s="38"/>
      <c r="Y194" s="38"/>
      <c r="Z194" s="38"/>
    </row>
    <row r="195" spans="2:26" ht="14.25" customHeight="1" x14ac:dyDescent="0.2">
      <c r="B195" s="12"/>
      <c r="C195" s="38"/>
      <c r="E195" s="38"/>
      <c r="F195" s="38"/>
      <c r="G195" s="38"/>
      <c r="H195" s="38"/>
      <c r="I195" s="12"/>
      <c r="J195" s="38"/>
      <c r="K195" s="38"/>
      <c r="L195" s="38"/>
      <c r="M195" s="38"/>
      <c r="N195" s="38"/>
      <c r="O195" s="38"/>
      <c r="P195" s="38"/>
      <c r="Q195" s="38"/>
      <c r="R195" s="38"/>
      <c r="S195" s="38"/>
      <c r="T195" s="38"/>
      <c r="U195" s="38"/>
      <c r="V195" s="38"/>
      <c r="W195" s="38"/>
      <c r="X195" s="38"/>
      <c r="Y195" s="38"/>
      <c r="Z195" s="38"/>
    </row>
    <row r="196" spans="2:26" ht="14.25" customHeight="1" x14ac:dyDescent="0.2">
      <c r="B196" s="12"/>
      <c r="C196" s="38"/>
      <c r="E196" s="38"/>
      <c r="F196" s="38"/>
      <c r="G196" s="38"/>
      <c r="H196" s="38"/>
      <c r="I196" s="12"/>
      <c r="J196" s="38"/>
      <c r="K196" s="38"/>
      <c r="L196" s="38"/>
      <c r="M196" s="38"/>
      <c r="N196" s="38"/>
      <c r="O196" s="38"/>
      <c r="P196" s="38"/>
      <c r="Q196" s="38"/>
      <c r="R196" s="38"/>
      <c r="S196" s="38"/>
      <c r="T196" s="38"/>
      <c r="U196" s="38"/>
      <c r="V196" s="38"/>
      <c r="W196" s="38"/>
      <c r="X196" s="38"/>
      <c r="Y196" s="38"/>
      <c r="Z196" s="38"/>
    </row>
    <row r="197" spans="2:26" ht="14.25" customHeight="1" x14ac:dyDescent="0.2">
      <c r="B197" s="12"/>
      <c r="C197" s="38"/>
      <c r="E197" s="38"/>
      <c r="F197" s="38"/>
      <c r="G197" s="38"/>
      <c r="H197" s="38"/>
      <c r="I197" s="12"/>
      <c r="J197" s="38"/>
      <c r="K197" s="38"/>
      <c r="L197" s="38"/>
      <c r="M197" s="38"/>
      <c r="N197" s="38"/>
      <c r="O197" s="38"/>
      <c r="P197" s="38"/>
      <c r="Q197" s="38"/>
      <c r="R197" s="38"/>
      <c r="S197" s="38"/>
      <c r="T197" s="38"/>
      <c r="U197" s="38"/>
      <c r="V197" s="38"/>
      <c r="W197" s="38"/>
      <c r="X197" s="38"/>
      <c r="Y197" s="38"/>
      <c r="Z197" s="38"/>
    </row>
    <row r="198" spans="2:26" ht="14.25" customHeight="1" x14ac:dyDescent="0.2">
      <c r="B198" s="12"/>
      <c r="C198" s="38"/>
      <c r="E198" s="38"/>
      <c r="F198" s="38"/>
      <c r="G198" s="38"/>
      <c r="H198" s="38"/>
      <c r="I198" s="12"/>
      <c r="J198" s="38"/>
      <c r="K198" s="38"/>
      <c r="L198" s="38"/>
      <c r="M198" s="38"/>
      <c r="N198" s="38"/>
      <c r="O198" s="38"/>
      <c r="P198" s="38"/>
      <c r="Q198" s="38"/>
      <c r="R198" s="38"/>
      <c r="S198" s="38"/>
      <c r="T198" s="38"/>
      <c r="U198" s="38"/>
      <c r="V198" s="38"/>
      <c r="W198" s="38"/>
      <c r="X198" s="38"/>
      <c r="Y198" s="38"/>
      <c r="Z198" s="38"/>
    </row>
    <row r="199" spans="2:26" ht="14.25" customHeight="1" x14ac:dyDescent="0.2">
      <c r="B199" s="12"/>
      <c r="C199" s="38"/>
      <c r="E199" s="38"/>
      <c r="F199" s="38"/>
      <c r="G199" s="38"/>
      <c r="H199" s="38"/>
      <c r="I199" s="12"/>
      <c r="J199" s="38"/>
      <c r="K199" s="38"/>
      <c r="L199" s="38"/>
      <c r="M199" s="38"/>
      <c r="N199" s="38"/>
      <c r="O199" s="38"/>
      <c r="P199" s="38"/>
      <c r="Q199" s="38"/>
      <c r="R199" s="38"/>
      <c r="S199" s="38"/>
      <c r="T199" s="38"/>
      <c r="U199" s="38"/>
      <c r="V199" s="38"/>
      <c r="W199" s="38"/>
      <c r="X199" s="38"/>
      <c r="Y199" s="38"/>
      <c r="Z199" s="38"/>
    </row>
    <row r="200" spans="2:26" ht="14.25" customHeight="1" x14ac:dyDescent="0.2">
      <c r="B200" s="12"/>
      <c r="C200" s="38"/>
      <c r="E200" s="38"/>
      <c r="F200" s="38"/>
      <c r="G200" s="38"/>
      <c r="H200" s="38"/>
      <c r="I200" s="12"/>
      <c r="J200" s="38"/>
      <c r="K200" s="38"/>
      <c r="L200" s="38"/>
      <c r="M200" s="38"/>
      <c r="N200" s="38"/>
      <c r="O200" s="38"/>
      <c r="P200" s="38"/>
      <c r="Q200" s="38"/>
      <c r="R200" s="38"/>
      <c r="S200" s="38"/>
      <c r="T200" s="38"/>
      <c r="U200" s="38"/>
      <c r="V200" s="38"/>
      <c r="W200" s="38"/>
      <c r="X200" s="38"/>
      <c r="Y200" s="38"/>
      <c r="Z200" s="38"/>
    </row>
    <row r="201" spans="2:26" ht="14.25" customHeight="1" x14ac:dyDescent="0.2">
      <c r="B201" s="12"/>
      <c r="C201" s="38"/>
      <c r="E201" s="38"/>
      <c r="F201" s="38"/>
      <c r="G201" s="38"/>
      <c r="H201" s="38"/>
      <c r="I201" s="12"/>
      <c r="J201" s="38"/>
      <c r="K201" s="38"/>
      <c r="L201" s="38"/>
      <c r="M201" s="38"/>
      <c r="N201" s="38"/>
      <c r="O201" s="38"/>
      <c r="P201" s="38"/>
      <c r="Q201" s="38"/>
      <c r="R201" s="38"/>
      <c r="S201" s="38"/>
      <c r="T201" s="38"/>
      <c r="U201" s="38"/>
      <c r="V201" s="38"/>
      <c r="W201" s="38"/>
      <c r="X201" s="38"/>
      <c r="Y201" s="38"/>
      <c r="Z201" s="38"/>
    </row>
    <row r="202" spans="2:26" ht="14.25" customHeight="1" x14ac:dyDescent="0.2">
      <c r="B202" s="12"/>
      <c r="C202" s="38"/>
      <c r="E202" s="38"/>
      <c r="F202" s="38"/>
      <c r="G202" s="38"/>
      <c r="H202" s="38"/>
      <c r="I202" s="12"/>
      <c r="J202" s="38"/>
      <c r="K202" s="38"/>
      <c r="L202" s="38"/>
      <c r="M202" s="38"/>
      <c r="N202" s="38"/>
      <c r="O202" s="38"/>
      <c r="P202" s="38"/>
      <c r="Q202" s="38"/>
      <c r="R202" s="38"/>
      <c r="S202" s="38"/>
      <c r="T202" s="38"/>
      <c r="U202" s="38"/>
      <c r="V202" s="38"/>
      <c r="W202" s="38"/>
      <c r="X202" s="38"/>
      <c r="Y202" s="38"/>
      <c r="Z202" s="38"/>
    </row>
    <row r="203" spans="2:26" ht="14.25" customHeight="1" x14ac:dyDescent="0.2">
      <c r="B203" s="12"/>
      <c r="C203" s="38"/>
      <c r="E203" s="38"/>
      <c r="F203" s="38"/>
      <c r="G203" s="38"/>
      <c r="H203" s="38"/>
      <c r="I203" s="12"/>
      <c r="J203" s="38"/>
      <c r="K203" s="38"/>
      <c r="L203" s="38"/>
      <c r="M203" s="38"/>
      <c r="N203" s="38"/>
      <c r="O203" s="38"/>
      <c r="P203" s="38"/>
      <c r="Q203" s="38"/>
      <c r="R203" s="38"/>
      <c r="S203" s="38"/>
      <c r="T203" s="38"/>
      <c r="U203" s="38"/>
      <c r="V203" s="38"/>
      <c r="W203" s="38"/>
      <c r="X203" s="38"/>
      <c r="Y203" s="38"/>
      <c r="Z203" s="38"/>
    </row>
    <row r="204" spans="2:26" ht="14.25" customHeight="1" x14ac:dyDescent="0.2">
      <c r="B204" s="12"/>
      <c r="C204" s="38"/>
      <c r="E204" s="38"/>
      <c r="F204" s="38"/>
      <c r="G204" s="38"/>
      <c r="H204" s="38"/>
      <c r="I204" s="12"/>
      <c r="J204" s="38"/>
      <c r="K204" s="38"/>
      <c r="L204" s="38"/>
      <c r="M204" s="38"/>
      <c r="N204" s="38"/>
      <c r="O204" s="38"/>
      <c r="P204" s="38"/>
      <c r="Q204" s="38"/>
      <c r="R204" s="38"/>
      <c r="S204" s="38"/>
      <c r="T204" s="38"/>
      <c r="U204" s="38"/>
      <c r="V204" s="38"/>
      <c r="W204" s="38"/>
      <c r="X204" s="38"/>
      <c r="Y204" s="38"/>
      <c r="Z204" s="38"/>
    </row>
    <row r="205" spans="2:26" ht="14.25" customHeight="1" x14ac:dyDescent="0.2">
      <c r="B205" s="12"/>
      <c r="C205" s="38"/>
      <c r="E205" s="38"/>
      <c r="F205" s="38"/>
      <c r="G205" s="38"/>
      <c r="H205" s="38"/>
      <c r="I205" s="12"/>
      <c r="J205" s="38"/>
      <c r="K205" s="38"/>
      <c r="L205" s="38"/>
      <c r="M205" s="38"/>
      <c r="N205" s="38"/>
      <c r="O205" s="38"/>
      <c r="P205" s="38"/>
      <c r="Q205" s="38"/>
      <c r="R205" s="38"/>
      <c r="S205" s="38"/>
      <c r="T205" s="38"/>
      <c r="U205" s="38"/>
      <c r="V205" s="38"/>
      <c r="W205" s="38"/>
      <c r="X205" s="38"/>
      <c r="Y205" s="38"/>
      <c r="Z205" s="38"/>
    </row>
    <row r="206" spans="2:26" ht="14.25" customHeight="1" x14ac:dyDescent="0.2">
      <c r="B206" s="12"/>
      <c r="C206" s="38"/>
      <c r="E206" s="38"/>
      <c r="F206" s="38"/>
      <c r="G206" s="38"/>
      <c r="H206" s="38"/>
      <c r="I206" s="12"/>
      <c r="J206" s="38"/>
      <c r="K206" s="38"/>
      <c r="L206" s="38"/>
      <c r="M206" s="38"/>
      <c r="N206" s="38"/>
      <c r="O206" s="38"/>
      <c r="P206" s="38"/>
      <c r="Q206" s="38"/>
      <c r="R206" s="38"/>
      <c r="S206" s="38"/>
      <c r="T206" s="38"/>
      <c r="U206" s="38"/>
      <c r="V206" s="38"/>
      <c r="W206" s="38"/>
      <c r="X206" s="38"/>
      <c r="Y206" s="38"/>
      <c r="Z206" s="38"/>
    </row>
    <row r="207" spans="2:26" ht="14.25" customHeight="1" x14ac:dyDescent="0.2">
      <c r="B207" s="12"/>
      <c r="C207" s="38"/>
      <c r="E207" s="38"/>
      <c r="F207" s="38"/>
      <c r="G207" s="38"/>
      <c r="H207" s="38"/>
      <c r="I207" s="12"/>
      <c r="J207" s="38"/>
      <c r="K207" s="38"/>
      <c r="L207" s="38"/>
      <c r="M207" s="38"/>
      <c r="N207" s="38"/>
      <c r="O207" s="38"/>
      <c r="P207" s="38"/>
      <c r="Q207" s="38"/>
      <c r="R207" s="38"/>
      <c r="S207" s="38"/>
      <c r="T207" s="38"/>
      <c r="U207" s="38"/>
      <c r="V207" s="38"/>
      <c r="W207" s="38"/>
      <c r="X207" s="38"/>
      <c r="Y207" s="38"/>
      <c r="Z207" s="38"/>
    </row>
    <row r="208" spans="2:26" ht="14.25" customHeight="1" x14ac:dyDescent="0.2">
      <c r="B208" s="12"/>
      <c r="C208" s="38"/>
      <c r="E208" s="38"/>
      <c r="F208" s="38"/>
      <c r="G208" s="38"/>
      <c r="H208" s="38"/>
      <c r="I208" s="12"/>
      <c r="J208" s="38"/>
      <c r="K208" s="38"/>
      <c r="L208" s="38"/>
      <c r="M208" s="38"/>
      <c r="N208" s="38"/>
      <c r="O208" s="38"/>
      <c r="P208" s="38"/>
      <c r="Q208" s="38"/>
      <c r="R208" s="38"/>
      <c r="S208" s="38"/>
      <c r="T208" s="38"/>
      <c r="U208" s="38"/>
      <c r="V208" s="38"/>
      <c r="W208" s="38"/>
      <c r="X208" s="38"/>
      <c r="Y208" s="38"/>
      <c r="Z208" s="38"/>
    </row>
    <row r="209" spans="2:26" ht="14.25" customHeight="1" x14ac:dyDescent="0.2">
      <c r="B209" s="12"/>
      <c r="C209" s="38"/>
      <c r="E209" s="38"/>
      <c r="F209" s="38"/>
      <c r="G209" s="38"/>
      <c r="H209" s="38"/>
      <c r="I209" s="12"/>
      <c r="J209" s="38"/>
      <c r="K209" s="38"/>
      <c r="L209" s="38"/>
      <c r="M209" s="38"/>
      <c r="N209" s="38"/>
      <c r="O209" s="38"/>
      <c r="P209" s="38"/>
      <c r="Q209" s="38"/>
      <c r="R209" s="38"/>
      <c r="S209" s="38"/>
      <c r="T209" s="38"/>
      <c r="U209" s="38"/>
      <c r="V209" s="38"/>
      <c r="W209" s="38"/>
      <c r="X209" s="38"/>
      <c r="Y209" s="38"/>
      <c r="Z209" s="38"/>
    </row>
    <row r="210" spans="2:26" ht="14.25" customHeight="1" x14ac:dyDescent="0.2">
      <c r="B210" s="12"/>
      <c r="C210" s="38"/>
      <c r="E210" s="38"/>
      <c r="F210" s="38"/>
      <c r="G210" s="38"/>
      <c r="H210" s="38"/>
      <c r="I210" s="12"/>
      <c r="J210" s="38"/>
      <c r="K210" s="38"/>
      <c r="L210" s="38"/>
      <c r="M210" s="38"/>
      <c r="N210" s="38"/>
      <c r="O210" s="38"/>
      <c r="P210" s="38"/>
      <c r="Q210" s="38"/>
      <c r="R210" s="38"/>
      <c r="S210" s="38"/>
      <c r="T210" s="38"/>
      <c r="U210" s="38"/>
      <c r="V210" s="38"/>
      <c r="W210" s="38"/>
      <c r="X210" s="38"/>
      <c r="Y210" s="38"/>
      <c r="Z210" s="38"/>
    </row>
    <row r="211" spans="2:26" ht="14.25" customHeight="1" x14ac:dyDescent="0.2">
      <c r="B211" s="12"/>
      <c r="C211" s="38"/>
      <c r="E211" s="38"/>
      <c r="F211" s="38"/>
      <c r="G211" s="38"/>
      <c r="H211" s="38"/>
      <c r="I211" s="12"/>
      <c r="J211" s="38"/>
      <c r="K211" s="38"/>
      <c r="L211" s="38"/>
      <c r="M211" s="38"/>
      <c r="N211" s="38"/>
      <c r="O211" s="38"/>
      <c r="P211" s="38"/>
      <c r="Q211" s="38"/>
      <c r="R211" s="38"/>
      <c r="S211" s="38"/>
      <c r="T211" s="38"/>
      <c r="U211" s="38"/>
      <c r="V211" s="38"/>
      <c r="W211" s="38"/>
      <c r="X211" s="38"/>
      <c r="Y211" s="38"/>
      <c r="Z211" s="38"/>
    </row>
    <row r="212" spans="2:26" ht="14.25" customHeight="1" x14ac:dyDescent="0.2">
      <c r="B212" s="12"/>
      <c r="C212" s="38"/>
      <c r="E212" s="38"/>
      <c r="F212" s="38"/>
      <c r="G212" s="38"/>
      <c r="H212" s="38"/>
      <c r="I212" s="12"/>
      <c r="J212" s="38"/>
      <c r="K212" s="38"/>
      <c r="L212" s="38"/>
      <c r="M212" s="38"/>
      <c r="N212" s="38"/>
      <c r="O212" s="38"/>
      <c r="P212" s="38"/>
      <c r="Q212" s="38"/>
      <c r="R212" s="38"/>
      <c r="S212" s="38"/>
      <c r="T212" s="38"/>
      <c r="U212" s="38"/>
      <c r="V212" s="38"/>
      <c r="W212" s="38"/>
      <c r="X212" s="38"/>
      <c r="Y212" s="38"/>
      <c r="Z212" s="38"/>
    </row>
    <row r="213" spans="2:26" ht="14.25" customHeight="1" x14ac:dyDescent="0.2">
      <c r="B213" s="12"/>
      <c r="C213" s="38"/>
      <c r="E213" s="38"/>
      <c r="F213" s="38"/>
      <c r="G213" s="38"/>
      <c r="H213" s="38"/>
      <c r="I213" s="12"/>
      <c r="J213" s="38"/>
      <c r="K213" s="38"/>
      <c r="L213" s="38"/>
      <c r="M213" s="38"/>
      <c r="N213" s="38"/>
      <c r="O213" s="38"/>
      <c r="P213" s="38"/>
      <c r="Q213" s="38"/>
      <c r="R213" s="38"/>
      <c r="S213" s="38"/>
      <c r="T213" s="38"/>
      <c r="U213" s="38"/>
      <c r="V213" s="38"/>
      <c r="W213" s="38"/>
      <c r="X213" s="38"/>
      <c r="Y213" s="38"/>
      <c r="Z213" s="38"/>
    </row>
    <row r="214" spans="2:26" ht="14.25" customHeight="1" x14ac:dyDescent="0.2">
      <c r="B214" s="12"/>
      <c r="C214" s="38"/>
      <c r="E214" s="38"/>
      <c r="F214" s="38"/>
      <c r="G214" s="38"/>
      <c r="H214" s="38"/>
      <c r="I214" s="12"/>
      <c r="J214" s="38"/>
      <c r="K214" s="38"/>
      <c r="L214" s="38"/>
      <c r="M214" s="38"/>
      <c r="N214" s="38"/>
      <c r="O214" s="38"/>
      <c r="P214" s="38"/>
      <c r="Q214" s="38"/>
      <c r="R214" s="38"/>
      <c r="S214" s="38"/>
      <c r="T214" s="38"/>
      <c r="U214" s="38"/>
      <c r="V214" s="38"/>
      <c r="W214" s="38"/>
      <c r="X214" s="38"/>
      <c r="Y214" s="38"/>
      <c r="Z214" s="38"/>
    </row>
    <row r="215" spans="2:26" ht="14.25" customHeight="1" x14ac:dyDescent="0.2">
      <c r="B215" s="12"/>
      <c r="C215" s="38"/>
      <c r="E215" s="38"/>
      <c r="F215" s="38"/>
      <c r="G215" s="38"/>
      <c r="H215" s="38"/>
      <c r="I215" s="12"/>
      <c r="J215" s="38"/>
      <c r="K215" s="38"/>
      <c r="L215" s="38"/>
      <c r="M215" s="38"/>
      <c r="N215" s="38"/>
      <c r="O215" s="38"/>
      <c r="P215" s="38"/>
      <c r="Q215" s="38"/>
      <c r="R215" s="38"/>
      <c r="S215" s="38"/>
      <c r="T215" s="38"/>
      <c r="U215" s="38"/>
      <c r="V215" s="38"/>
      <c r="W215" s="38"/>
      <c r="X215" s="38"/>
      <c r="Y215" s="38"/>
      <c r="Z215" s="38"/>
    </row>
    <row r="216" spans="2:26" ht="14.25" customHeight="1" x14ac:dyDescent="0.2">
      <c r="B216" s="12"/>
      <c r="C216" s="38"/>
      <c r="E216" s="38"/>
      <c r="F216" s="38"/>
      <c r="G216" s="38"/>
      <c r="H216" s="38"/>
      <c r="I216" s="12"/>
      <c r="J216" s="38"/>
      <c r="K216" s="38"/>
      <c r="L216" s="38"/>
      <c r="M216" s="38"/>
      <c r="N216" s="38"/>
      <c r="O216" s="38"/>
      <c r="P216" s="38"/>
      <c r="Q216" s="38"/>
      <c r="R216" s="38"/>
      <c r="S216" s="38"/>
      <c r="T216" s="38"/>
      <c r="U216" s="38"/>
      <c r="V216" s="38"/>
      <c r="W216" s="38"/>
      <c r="X216" s="38"/>
      <c r="Y216" s="38"/>
      <c r="Z216" s="38"/>
    </row>
    <row r="217" spans="2:26" ht="14.25" customHeight="1" x14ac:dyDescent="0.2">
      <c r="B217" s="12"/>
      <c r="C217" s="38"/>
      <c r="E217" s="38"/>
      <c r="F217" s="38"/>
      <c r="G217" s="38"/>
      <c r="H217" s="38"/>
      <c r="I217" s="12"/>
      <c r="J217" s="38"/>
      <c r="K217" s="38"/>
      <c r="L217" s="38"/>
      <c r="M217" s="38"/>
      <c r="N217" s="38"/>
      <c r="O217" s="38"/>
      <c r="P217" s="38"/>
      <c r="Q217" s="38"/>
      <c r="R217" s="38"/>
      <c r="S217" s="38"/>
      <c r="T217" s="38"/>
      <c r="U217" s="38"/>
      <c r="V217" s="38"/>
      <c r="W217" s="38"/>
      <c r="X217" s="38"/>
      <c r="Y217" s="38"/>
      <c r="Z217" s="38"/>
    </row>
    <row r="218" spans="2:26" ht="14.25" customHeight="1" x14ac:dyDescent="0.2">
      <c r="B218" s="12"/>
      <c r="C218" s="38"/>
      <c r="E218" s="38"/>
      <c r="F218" s="38"/>
      <c r="G218" s="38"/>
      <c r="H218" s="38"/>
      <c r="I218" s="12"/>
      <c r="J218" s="38"/>
      <c r="K218" s="38"/>
      <c r="L218" s="38"/>
      <c r="M218" s="38"/>
      <c r="N218" s="38"/>
      <c r="O218" s="38"/>
      <c r="P218" s="38"/>
      <c r="Q218" s="38"/>
      <c r="R218" s="38"/>
      <c r="S218" s="38"/>
      <c r="T218" s="38"/>
      <c r="U218" s="38"/>
      <c r="V218" s="38"/>
      <c r="W218" s="38"/>
      <c r="X218" s="38"/>
      <c r="Y218" s="38"/>
      <c r="Z218" s="38"/>
    </row>
    <row r="219" spans="2:26" ht="14.25" customHeight="1" x14ac:dyDescent="0.2">
      <c r="B219" s="12"/>
      <c r="C219" s="38"/>
      <c r="E219" s="38"/>
      <c r="F219" s="38"/>
      <c r="G219" s="38"/>
      <c r="H219" s="38"/>
      <c r="I219" s="12"/>
      <c r="J219" s="38"/>
      <c r="K219" s="38"/>
      <c r="L219" s="38"/>
      <c r="M219" s="38"/>
      <c r="N219" s="38"/>
      <c r="O219" s="38"/>
      <c r="P219" s="38"/>
      <c r="Q219" s="38"/>
      <c r="R219" s="38"/>
      <c r="S219" s="38"/>
      <c r="T219" s="38"/>
      <c r="U219" s="38"/>
      <c r="V219" s="38"/>
      <c r="W219" s="38"/>
      <c r="X219" s="38"/>
      <c r="Y219" s="38"/>
      <c r="Z219" s="38"/>
    </row>
    <row r="220" spans="2:26" ht="14.25" customHeight="1" x14ac:dyDescent="0.2">
      <c r="B220" s="12"/>
      <c r="C220" s="38"/>
      <c r="E220" s="38"/>
      <c r="F220" s="38"/>
      <c r="G220" s="38"/>
      <c r="H220" s="38"/>
      <c r="I220" s="12"/>
      <c r="J220" s="38"/>
      <c r="K220" s="38"/>
      <c r="L220" s="38"/>
      <c r="M220" s="38"/>
      <c r="N220" s="38"/>
      <c r="O220" s="38"/>
      <c r="P220" s="38"/>
      <c r="Q220" s="38"/>
      <c r="R220" s="38"/>
      <c r="S220" s="38"/>
      <c r="T220" s="38"/>
      <c r="U220" s="38"/>
      <c r="V220" s="38"/>
      <c r="W220" s="38"/>
      <c r="X220" s="38"/>
      <c r="Y220" s="38"/>
      <c r="Z220" s="38"/>
    </row>
    <row r="221" spans="2:26" ht="14.25" customHeight="1" x14ac:dyDescent="0.2">
      <c r="B221" s="12"/>
      <c r="C221" s="38"/>
      <c r="E221" s="38"/>
      <c r="F221" s="38"/>
      <c r="G221" s="38"/>
      <c r="H221" s="38"/>
      <c r="I221" s="12"/>
      <c r="J221" s="38"/>
      <c r="K221" s="38"/>
      <c r="L221" s="38"/>
      <c r="M221" s="38"/>
      <c r="N221" s="38"/>
      <c r="O221" s="38"/>
      <c r="P221" s="38"/>
      <c r="Q221" s="38"/>
      <c r="R221" s="38"/>
      <c r="S221" s="38"/>
      <c r="T221" s="38"/>
      <c r="U221" s="38"/>
      <c r="V221" s="38"/>
      <c r="W221" s="38"/>
      <c r="X221" s="38"/>
      <c r="Y221" s="38"/>
      <c r="Z221" s="38"/>
    </row>
    <row r="222" spans="2:26" ht="14.25" customHeight="1" x14ac:dyDescent="0.2">
      <c r="B222" s="12"/>
      <c r="C222" s="38"/>
      <c r="E222" s="38"/>
      <c r="F222" s="38"/>
      <c r="G222" s="38"/>
      <c r="H222" s="38"/>
      <c r="I222" s="12"/>
      <c r="J222" s="38"/>
      <c r="K222" s="38"/>
      <c r="L222" s="38"/>
      <c r="M222" s="38"/>
      <c r="N222" s="38"/>
      <c r="O222" s="38"/>
      <c r="P222" s="38"/>
      <c r="Q222" s="38"/>
      <c r="R222" s="38"/>
      <c r="S222" s="38"/>
      <c r="T222" s="38"/>
      <c r="U222" s="38"/>
      <c r="V222" s="38"/>
      <c r="W222" s="38"/>
      <c r="X222" s="38"/>
      <c r="Y222" s="38"/>
      <c r="Z222" s="38"/>
    </row>
    <row r="223" spans="2:26" ht="14.25" customHeight="1" x14ac:dyDescent="0.2">
      <c r="B223" s="12"/>
      <c r="C223" s="38"/>
      <c r="E223" s="38"/>
      <c r="F223" s="38"/>
      <c r="G223" s="38"/>
      <c r="H223" s="38"/>
      <c r="I223" s="12"/>
      <c r="J223" s="38"/>
      <c r="K223" s="38"/>
      <c r="L223" s="38"/>
      <c r="M223" s="38"/>
      <c r="N223" s="38"/>
      <c r="O223" s="38"/>
      <c r="P223" s="38"/>
      <c r="Q223" s="38"/>
      <c r="R223" s="38"/>
      <c r="S223" s="38"/>
      <c r="T223" s="38"/>
      <c r="U223" s="38"/>
      <c r="V223" s="38"/>
      <c r="W223" s="38"/>
      <c r="X223" s="38"/>
      <c r="Y223" s="38"/>
      <c r="Z223" s="38"/>
    </row>
    <row r="224" spans="2:26" ht="14.25" customHeight="1" x14ac:dyDescent="0.2">
      <c r="B224" s="12"/>
      <c r="C224" s="38"/>
      <c r="E224" s="38"/>
      <c r="F224" s="38"/>
      <c r="G224" s="38"/>
      <c r="H224" s="38"/>
      <c r="I224" s="12"/>
      <c r="J224" s="38"/>
      <c r="K224" s="38"/>
      <c r="L224" s="38"/>
      <c r="M224" s="38"/>
      <c r="N224" s="38"/>
      <c r="O224" s="38"/>
      <c r="P224" s="38"/>
      <c r="Q224" s="38"/>
      <c r="R224" s="38"/>
      <c r="S224" s="38"/>
      <c r="T224" s="38"/>
      <c r="U224" s="38"/>
      <c r="V224" s="38"/>
      <c r="W224" s="38"/>
      <c r="X224" s="38"/>
      <c r="Y224" s="38"/>
      <c r="Z224" s="38"/>
    </row>
    <row r="225" spans="2:26" ht="14.25" customHeight="1" x14ac:dyDescent="0.2">
      <c r="B225" s="12"/>
      <c r="C225" s="38"/>
      <c r="E225" s="38"/>
      <c r="F225" s="38"/>
      <c r="G225" s="38"/>
      <c r="H225" s="38"/>
      <c r="I225" s="12"/>
      <c r="J225" s="38"/>
      <c r="K225" s="38"/>
      <c r="L225" s="38"/>
      <c r="M225" s="38"/>
      <c r="N225" s="38"/>
      <c r="O225" s="38"/>
      <c r="P225" s="38"/>
      <c r="Q225" s="38"/>
      <c r="R225" s="38"/>
      <c r="S225" s="38"/>
      <c r="T225" s="38"/>
      <c r="U225" s="38"/>
      <c r="V225" s="38"/>
      <c r="W225" s="38"/>
      <c r="X225" s="38"/>
      <c r="Y225" s="38"/>
      <c r="Z225" s="38"/>
    </row>
    <row r="226" spans="2:26" ht="14.25" customHeight="1" x14ac:dyDescent="0.2">
      <c r="B226" s="12"/>
      <c r="C226" s="38"/>
      <c r="E226" s="38"/>
      <c r="F226" s="38"/>
      <c r="G226" s="38"/>
      <c r="H226" s="38"/>
      <c r="I226" s="12"/>
      <c r="J226" s="38"/>
      <c r="K226" s="38"/>
      <c r="L226" s="38"/>
      <c r="M226" s="38"/>
      <c r="N226" s="38"/>
      <c r="O226" s="38"/>
      <c r="P226" s="38"/>
      <c r="Q226" s="38"/>
      <c r="R226" s="38"/>
      <c r="S226" s="38"/>
      <c r="T226" s="38"/>
      <c r="U226" s="38"/>
      <c r="V226" s="38"/>
      <c r="W226" s="38"/>
      <c r="X226" s="38"/>
      <c r="Y226" s="38"/>
      <c r="Z226" s="38"/>
    </row>
    <row r="227" spans="2:26" ht="14.25" customHeight="1" x14ac:dyDescent="0.2">
      <c r="B227" s="12"/>
      <c r="C227" s="38"/>
      <c r="E227" s="38"/>
      <c r="F227" s="38"/>
      <c r="G227" s="38"/>
      <c r="H227" s="38"/>
      <c r="I227" s="12"/>
      <c r="J227" s="38"/>
      <c r="K227" s="38"/>
      <c r="L227" s="38"/>
      <c r="M227" s="38"/>
      <c r="N227" s="38"/>
      <c r="O227" s="38"/>
      <c r="P227" s="38"/>
      <c r="Q227" s="38"/>
      <c r="R227" s="38"/>
      <c r="S227" s="38"/>
      <c r="T227" s="38"/>
      <c r="U227" s="38"/>
      <c r="V227" s="38"/>
      <c r="W227" s="38"/>
      <c r="X227" s="38"/>
      <c r="Y227" s="38"/>
      <c r="Z227" s="38"/>
    </row>
    <row r="228" spans="2:26" ht="14.25" customHeight="1" x14ac:dyDescent="0.2">
      <c r="B228" s="12"/>
      <c r="C228" s="38"/>
      <c r="E228" s="38"/>
      <c r="F228" s="38"/>
      <c r="G228" s="38"/>
      <c r="H228" s="38"/>
      <c r="I228" s="12"/>
      <c r="J228" s="38"/>
      <c r="K228" s="38"/>
      <c r="L228" s="38"/>
      <c r="M228" s="38"/>
      <c r="N228" s="38"/>
      <c r="O228" s="38"/>
      <c r="P228" s="38"/>
      <c r="Q228" s="38"/>
      <c r="R228" s="38"/>
      <c r="S228" s="38"/>
      <c r="T228" s="38"/>
      <c r="U228" s="38"/>
      <c r="V228" s="38"/>
      <c r="W228" s="38"/>
      <c r="X228" s="38"/>
      <c r="Y228" s="38"/>
      <c r="Z228" s="38"/>
    </row>
    <row r="229" spans="2:26" ht="14.25" customHeight="1" x14ac:dyDescent="0.2">
      <c r="B229" s="12"/>
      <c r="C229" s="38"/>
      <c r="E229" s="38"/>
      <c r="F229" s="38"/>
      <c r="G229" s="38"/>
      <c r="H229" s="38"/>
      <c r="I229" s="12"/>
      <c r="J229" s="38"/>
      <c r="K229" s="38"/>
      <c r="L229" s="38"/>
      <c r="M229" s="38"/>
      <c r="N229" s="38"/>
      <c r="O229" s="38"/>
      <c r="P229" s="38"/>
      <c r="Q229" s="38"/>
      <c r="R229" s="38"/>
      <c r="S229" s="38"/>
      <c r="T229" s="38"/>
      <c r="U229" s="38"/>
      <c r="V229" s="38"/>
      <c r="W229" s="38"/>
      <c r="X229" s="38"/>
      <c r="Y229" s="38"/>
      <c r="Z229" s="38"/>
    </row>
    <row r="230" spans="2:26" ht="14.25" customHeight="1" x14ac:dyDescent="0.2">
      <c r="B230" s="12"/>
      <c r="C230" s="38"/>
      <c r="E230" s="38"/>
      <c r="F230" s="38"/>
      <c r="G230" s="38"/>
      <c r="H230" s="38"/>
      <c r="I230" s="12"/>
      <c r="J230" s="38"/>
      <c r="K230" s="38"/>
      <c r="L230" s="38"/>
      <c r="M230" s="38"/>
      <c r="N230" s="38"/>
      <c r="O230" s="38"/>
      <c r="P230" s="38"/>
      <c r="Q230" s="38"/>
      <c r="R230" s="38"/>
      <c r="S230" s="38"/>
      <c r="T230" s="38"/>
      <c r="U230" s="38"/>
      <c r="V230" s="38"/>
      <c r="W230" s="38"/>
      <c r="X230" s="38"/>
      <c r="Y230" s="38"/>
      <c r="Z230" s="38"/>
    </row>
    <row r="231" spans="2:26" ht="14.25" customHeight="1" x14ac:dyDescent="0.2">
      <c r="B231" s="12"/>
      <c r="C231" s="38"/>
      <c r="E231" s="38"/>
      <c r="F231" s="38"/>
      <c r="G231" s="38"/>
      <c r="H231" s="38"/>
      <c r="I231" s="12"/>
      <c r="J231" s="38"/>
      <c r="K231" s="38"/>
      <c r="L231" s="38"/>
      <c r="M231" s="38"/>
      <c r="N231" s="38"/>
      <c r="O231" s="38"/>
      <c r="P231" s="38"/>
      <c r="Q231" s="38"/>
      <c r="R231" s="38"/>
      <c r="S231" s="38"/>
      <c r="T231" s="38"/>
      <c r="U231" s="38"/>
      <c r="V231" s="38"/>
      <c r="W231" s="38"/>
      <c r="X231" s="38"/>
      <c r="Y231" s="38"/>
      <c r="Z231" s="38"/>
    </row>
    <row r="232" spans="2:26" ht="14.25" customHeight="1" x14ac:dyDescent="0.2">
      <c r="B232" s="12"/>
      <c r="C232" s="38"/>
      <c r="E232" s="38"/>
      <c r="F232" s="38"/>
      <c r="G232" s="38"/>
      <c r="H232" s="38"/>
      <c r="I232" s="12"/>
      <c r="J232" s="38"/>
      <c r="K232" s="38"/>
      <c r="L232" s="38"/>
      <c r="M232" s="38"/>
      <c r="N232" s="38"/>
      <c r="O232" s="38"/>
      <c r="P232" s="38"/>
      <c r="Q232" s="38"/>
      <c r="R232" s="38"/>
      <c r="S232" s="38"/>
      <c r="T232" s="38"/>
      <c r="U232" s="38"/>
      <c r="V232" s="38"/>
      <c r="W232" s="38"/>
      <c r="X232" s="38"/>
      <c r="Y232" s="38"/>
      <c r="Z232" s="38"/>
    </row>
    <row r="233" spans="2:26" ht="14.25" customHeight="1" x14ac:dyDescent="0.2">
      <c r="B233" s="12"/>
      <c r="C233" s="38"/>
      <c r="E233" s="38"/>
      <c r="F233" s="38"/>
      <c r="G233" s="38"/>
      <c r="H233" s="38"/>
      <c r="I233" s="12"/>
      <c r="J233" s="38"/>
      <c r="K233" s="38"/>
      <c r="L233" s="38"/>
      <c r="M233" s="38"/>
      <c r="N233" s="38"/>
      <c r="O233" s="38"/>
      <c r="P233" s="38"/>
      <c r="Q233" s="38"/>
      <c r="R233" s="38"/>
      <c r="S233" s="38"/>
      <c r="T233" s="38"/>
      <c r="U233" s="38"/>
      <c r="V233" s="38"/>
      <c r="W233" s="38"/>
      <c r="X233" s="38"/>
      <c r="Y233" s="38"/>
      <c r="Z233" s="38"/>
    </row>
    <row r="234" spans="2:26" ht="14.25" customHeight="1" x14ac:dyDescent="0.2">
      <c r="B234" s="12"/>
      <c r="C234" s="38"/>
      <c r="E234" s="38"/>
      <c r="F234" s="38"/>
      <c r="G234" s="38"/>
      <c r="H234" s="38"/>
      <c r="I234" s="12"/>
      <c r="J234" s="38"/>
      <c r="K234" s="38"/>
      <c r="L234" s="38"/>
      <c r="M234" s="38"/>
      <c r="N234" s="38"/>
      <c r="O234" s="38"/>
      <c r="P234" s="38"/>
      <c r="Q234" s="38"/>
      <c r="R234" s="38"/>
      <c r="S234" s="38"/>
      <c r="T234" s="38"/>
      <c r="U234" s="38"/>
      <c r="V234" s="38"/>
      <c r="W234" s="38"/>
      <c r="X234" s="38"/>
      <c r="Y234" s="38"/>
      <c r="Z234" s="38"/>
    </row>
    <row r="235" spans="2:26" ht="14.25" customHeight="1" x14ac:dyDescent="0.2">
      <c r="B235" s="12"/>
      <c r="C235" s="38"/>
      <c r="E235" s="38"/>
      <c r="F235" s="38"/>
      <c r="G235" s="38"/>
      <c r="H235" s="38"/>
      <c r="I235" s="12"/>
      <c r="J235" s="38"/>
      <c r="K235" s="38"/>
      <c r="L235" s="38"/>
      <c r="M235" s="38"/>
      <c r="N235" s="38"/>
      <c r="O235" s="38"/>
      <c r="P235" s="38"/>
      <c r="Q235" s="38"/>
      <c r="R235" s="38"/>
      <c r="S235" s="38"/>
      <c r="T235" s="38"/>
      <c r="U235" s="38"/>
      <c r="V235" s="38"/>
      <c r="W235" s="38"/>
      <c r="X235" s="38"/>
      <c r="Y235" s="38"/>
      <c r="Z235" s="38"/>
    </row>
    <row r="236" spans="2:26" ht="14.25" customHeight="1" x14ac:dyDescent="0.2">
      <c r="B236" s="12"/>
      <c r="C236" s="38"/>
      <c r="E236" s="38"/>
      <c r="F236" s="38"/>
      <c r="G236" s="38"/>
      <c r="H236" s="38"/>
      <c r="I236" s="12"/>
      <c r="J236" s="38"/>
      <c r="K236" s="38"/>
      <c r="L236" s="38"/>
      <c r="M236" s="38"/>
      <c r="N236" s="38"/>
      <c r="O236" s="38"/>
      <c r="P236" s="38"/>
      <c r="Q236" s="38"/>
      <c r="R236" s="38"/>
      <c r="S236" s="38"/>
      <c r="T236" s="38"/>
      <c r="U236" s="38"/>
      <c r="V236" s="38"/>
      <c r="W236" s="38"/>
      <c r="X236" s="38"/>
      <c r="Y236" s="38"/>
      <c r="Z236" s="38"/>
    </row>
    <row r="237" spans="2:26" ht="14.25" customHeight="1" x14ac:dyDescent="0.2">
      <c r="B237" s="12"/>
      <c r="C237" s="38"/>
      <c r="E237" s="38"/>
      <c r="F237" s="38"/>
      <c r="G237" s="38"/>
      <c r="H237" s="38"/>
      <c r="I237" s="12"/>
      <c r="J237" s="38"/>
      <c r="K237" s="38"/>
      <c r="L237" s="38"/>
      <c r="M237" s="38"/>
      <c r="N237" s="38"/>
      <c r="O237" s="38"/>
      <c r="P237" s="38"/>
      <c r="Q237" s="38"/>
      <c r="R237" s="38"/>
      <c r="S237" s="38"/>
      <c r="T237" s="38"/>
      <c r="U237" s="38"/>
      <c r="V237" s="38"/>
      <c r="W237" s="38"/>
      <c r="X237" s="38"/>
      <c r="Y237" s="38"/>
      <c r="Z237" s="38"/>
    </row>
    <row r="238" spans="2:26" ht="14.25" customHeight="1" x14ac:dyDescent="0.2">
      <c r="B238" s="12"/>
      <c r="C238" s="38"/>
      <c r="E238" s="38"/>
      <c r="F238" s="38"/>
      <c r="G238" s="38"/>
      <c r="H238" s="38"/>
      <c r="I238" s="12"/>
      <c r="J238" s="38"/>
      <c r="K238" s="38"/>
      <c r="L238" s="38"/>
      <c r="M238" s="38"/>
      <c r="N238" s="38"/>
      <c r="O238" s="38"/>
      <c r="P238" s="38"/>
      <c r="Q238" s="38"/>
      <c r="R238" s="38"/>
      <c r="S238" s="38"/>
      <c r="T238" s="38"/>
      <c r="U238" s="38"/>
      <c r="V238" s="38"/>
      <c r="W238" s="38"/>
      <c r="X238" s="38"/>
      <c r="Y238" s="38"/>
      <c r="Z238" s="38"/>
    </row>
    <row r="239" spans="2:26" ht="14.25" customHeight="1" x14ac:dyDescent="0.2">
      <c r="B239" s="12"/>
      <c r="C239" s="38"/>
      <c r="E239" s="38"/>
      <c r="F239" s="38"/>
      <c r="G239" s="38"/>
      <c r="H239" s="38"/>
      <c r="I239" s="12"/>
      <c r="J239" s="38"/>
      <c r="K239" s="38"/>
      <c r="L239" s="38"/>
      <c r="M239" s="38"/>
      <c r="N239" s="38"/>
      <c r="O239" s="38"/>
      <c r="P239" s="38"/>
      <c r="Q239" s="38"/>
      <c r="R239" s="38"/>
      <c r="S239" s="38"/>
      <c r="T239" s="38"/>
      <c r="U239" s="38"/>
      <c r="V239" s="38"/>
      <c r="W239" s="38"/>
      <c r="X239" s="38"/>
      <c r="Y239" s="38"/>
      <c r="Z239" s="38"/>
    </row>
    <row r="240" spans="2:26" ht="14.25" customHeight="1" x14ac:dyDescent="0.2">
      <c r="B240" s="12"/>
      <c r="C240" s="38"/>
      <c r="E240" s="38"/>
      <c r="F240" s="38"/>
      <c r="G240" s="38"/>
      <c r="H240" s="38"/>
      <c r="I240" s="12"/>
      <c r="J240" s="38"/>
      <c r="K240" s="38"/>
      <c r="L240" s="38"/>
      <c r="M240" s="38"/>
      <c r="N240" s="38"/>
      <c r="O240" s="38"/>
      <c r="P240" s="38"/>
      <c r="Q240" s="38"/>
      <c r="R240" s="38"/>
      <c r="S240" s="38"/>
      <c r="T240" s="38"/>
      <c r="U240" s="38"/>
      <c r="V240" s="38"/>
      <c r="W240" s="38"/>
      <c r="X240" s="38"/>
      <c r="Y240" s="38"/>
      <c r="Z240" s="38"/>
    </row>
    <row r="241" spans="2:26" ht="14.25" customHeight="1" x14ac:dyDescent="0.2">
      <c r="B241" s="12"/>
      <c r="C241" s="38"/>
      <c r="E241" s="38"/>
      <c r="F241" s="38"/>
      <c r="G241" s="38"/>
      <c r="H241" s="38"/>
      <c r="I241" s="12"/>
      <c r="J241" s="38"/>
      <c r="K241" s="38"/>
      <c r="L241" s="38"/>
      <c r="M241" s="38"/>
      <c r="N241" s="38"/>
      <c r="O241" s="38"/>
      <c r="P241" s="38"/>
      <c r="Q241" s="38"/>
      <c r="R241" s="38"/>
      <c r="S241" s="38"/>
      <c r="T241" s="38"/>
      <c r="U241" s="38"/>
      <c r="V241" s="38"/>
      <c r="W241" s="38"/>
      <c r="X241" s="38"/>
      <c r="Y241" s="38"/>
      <c r="Z241" s="38"/>
    </row>
    <row r="242" spans="2:26" ht="14.25" customHeight="1" x14ac:dyDescent="0.2">
      <c r="B242" s="12"/>
      <c r="C242" s="38"/>
      <c r="E242" s="38"/>
      <c r="F242" s="38"/>
      <c r="G242" s="38"/>
      <c r="H242" s="38"/>
      <c r="I242" s="12"/>
      <c r="J242" s="38"/>
      <c r="K242" s="38"/>
      <c r="L242" s="38"/>
      <c r="M242" s="38"/>
      <c r="N242" s="38"/>
      <c r="O242" s="38"/>
      <c r="P242" s="38"/>
      <c r="Q242" s="38"/>
      <c r="R242" s="38"/>
      <c r="S242" s="38"/>
      <c r="T242" s="38"/>
      <c r="U242" s="38"/>
      <c r="V242" s="38"/>
      <c r="W242" s="38"/>
      <c r="X242" s="38"/>
      <c r="Y242" s="38"/>
      <c r="Z242" s="38"/>
    </row>
    <row r="243" spans="2:26" ht="14.25" customHeight="1" x14ac:dyDescent="0.2">
      <c r="B243" s="12"/>
      <c r="C243" s="38"/>
      <c r="E243" s="38"/>
      <c r="F243" s="38"/>
      <c r="G243" s="38"/>
      <c r="H243" s="38"/>
      <c r="I243" s="12"/>
      <c r="J243" s="38"/>
      <c r="K243" s="38"/>
      <c r="L243" s="38"/>
      <c r="M243" s="38"/>
      <c r="N243" s="38"/>
      <c r="O243" s="38"/>
      <c r="P243" s="38"/>
      <c r="Q243" s="38"/>
      <c r="R243" s="38"/>
      <c r="S243" s="38"/>
      <c r="T243" s="38"/>
      <c r="U243" s="38"/>
      <c r="V243" s="38"/>
      <c r="W243" s="38"/>
      <c r="X243" s="38"/>
      <c r="Y243" s="38"/>
      <c r="Z243" s="38"/>
    </row>
    <row r="244" spans="2:26" ht="14.25" customHeight="1" x14ac:dyDescent="0.2">
      <c r="B244" s="12"/>
      <c r="C244" s="38"/>
      <c r="E244" s="38"/>
      <c r="F244" s="38"/>
      <c r="G244" s="38"/>
      <c r="H244" s="38"/>
      <c r="I244" s="12"/>
      <c r="J244" s="38"/>
      <c r="K244" s="38"/>
      <c r="L244" s="38"/>
      <c r="M244" s="38"/>
      <c r="N244" s="38"/>
      <c r="O244" s="38"/>
      <c r="P244" s="38"/>
      <c r="Q244" s="38"/>
      <c r="R244" s="38"/>
      <c r="S244" s="38"/>
      <c r="T244" s="38"/>
      <c r="U244" s="38"/>
      <c r="V244" s="38"/>
      <c r="W244" s="38"/>
      <c r="X244" s="38"/>
      <c r="Y244" s="38"/>
      <c r="Z244" s="38"/>
    </row>
    <row r="245" spans="2:26" ht="14.25" customHeight="1" x14ac:dyDescent="0.2">
      <c r="B245" s="12"/>
      <c r="C245" s="38"/>
      <c r="E245" s="38"/>
      <c r="F245" s="38"/>
      <c r="G245" s="38"/>
      <c r="H245" s="38"/>
      <c r="I245" s="12"/>
      <c r="J245" s="38"/>
      <c r="K245" s="38"/>
      <c r="L245" s="38"/>
      <c r="M245" s="38"/>
      <c r="N245" s="38"/>
      <c r="O245" s="38"/>
      <c r="P245" s="38"/>
      <c r="Q245" s="38"/>
      <c r="R245" s="38"/>
      <c r="S245" s="38"/>
      <c r="T245" s="38"/>
      <c r="U245" s="38"/>
      <c r="V245" s="38"/>
      <c r="W245" s="38"/>
      <c r="X245" s="38"/>
      <c r="Y245" s="38"/>
      <c r="Z245" s="38"/>
    </row>
    <row r="246" spans="2:26" ht="14.25" customHeight="1" x14ac:dyDescent="0.2">
      <c r="B246" s="12"/>
      <c r="C246" s="38"/>
      <c r="E246" s="38"/>
      <c r="F246" s="38"/>
      <c r="G246" s="38"/>
      <c r="H246" s="38"/>
      <c r="I246" s="12"/>
      <c r="J246" s="38"/>
      <c r="K246" s="38"/>
      <c r="L246" s="38"/>
      <c r="M246" s="38"/>
      <c r="N246" s="38"/>
      <c r="O246" s="38"/>
      <c r="P246" s="38"/>
      <c r="Q246" s="38"/>
      <c r="R246" s="38"/>
      <c r="S246" s="38"/>
      <c r="T246" s="38"/>
      <c r="U246" s="38"/>
      <c r="V246" s="38"/>
      <c r="W246" s="38"/>
      <c r="X246" s="38"/>
      <c r="Y246" s="38"/>
      <c r="Z246" s="38"/>
    </row>
    <row r="247" spans="2:26" ht="14.25" customHeight="1" x14ac:dyDescent="0.2">
      <c r="B247" s="12"/>
      <c r="C247" s="38"/>
      <c r="E247" s="38"/>
      <c r="F247" s="38"/>
      <c r="G247" s="38"/>
      <c r="H247" s="38"/>
      <c r="I247" s="12"/>
      <c r="J247" s="38"/>
      <c r="K247" s="38"/>
      <c r="L247" s="38"/>
      <c r="M247" s="38"/>
      <c r="N247" s="38"/>
      <c r="O247" s="38"/>
      <c r="P247" s="38"/>
      <c r="Q247" s="38"/>
      <c r="R247" s="38"/>
      <c r="S247" s="38"/>
      <c r="T247" s="38"/>
      <c r="U247" s="38"/>
      <c r="V247" s="38"/>
      <c r="W247" s="38"/>
      <c r="X247" s="38"/>
      <c r="Y247" s="38"/>
      <c r="Z247" s="38"/>
    </row>
    <row r="248" spans="2:26" ht="14.25" customHeight="1" x14ac:dyDescent="0.2">
      <c r="B248" s="12"/>
      <c r="C248" s="38"/>
      <c r="E248" s="38"/>
      <c r="F248" s="38"/>
      <c r="G248" s="38"/>
      <c r="H248" s="38"/>
      <c r="I248" s="12"/>
      <c r="J248" s="38"/>
      <c r="K248" s="38"/>
      <c r="L248" s="38"/>
      <c r="M248" s="38"/>
      <c r="N248" s="38"/>
      <c r="O248" s="38"/>
      <c r="P248" s="38"/>
      <c r="Q248" s="38"/>
      <c r="R248" s="38"/>
      <c r="S248" s="38"/>
      <c r="T248" s="38"/>
      <c r="U248" s="38"/>
      <c r="V248" s="38"/>
      <c r="W248" s="38"/>
      <c r="X248" s="38"/>
      <c r="Y248" s="38"/>
      <c r="Z248" s="38"/>
    </row>
    <row r="249" spans="2:26" ht="14.25" customHeight="1" x14ac:dyDescent="0.2">
      <c r="B249" s="12"/>
      <c r="C249" s="38"/>
      <c r="E249" s="38"/>
      <c r="F249" s="38"/>
      <c r="G249" s="38"/>
      <c r="H249" s="38"/>
      <c r="I249" s="12"/>
      <c r="J249" s="38"/>
      <c r="K249" s="38"/>
      <c r="L249" s="38"/>
      <c r="M249" s="38"/>
      <c r="N249" s="38"/>
      <c r="O249" s="38"/>
      <c r="P249" s="38"/>
      <c r="Q249" s="38"/>
      <c r="R249" s="38"/>
      <c r="S249" s="38"/>
      <c r="T249" s="38"/>
      <c r="U249" s="38"/>
      <c r="V249" s="38"/>
      <c r="W249" s="38"/>
      <c r="X249" s="38"/>
      <c r="Y249" s="38"/>
      <c r="Z249" s="38"/>
    </row>
    <row r="250" spans="2:26" ht="14.25" customHeight="1" x14ac:dyDescent="0.2">
      <c r="B250" s="12"/>
      <c r="C250" s="38"/>
      <c r="E250" s="38"/>
      <c r="F250" s="38"/>
      <c r="G250" s="38"/>
      <c r="H250" s="38"/>
      <c r="I250" s="12"/>
      <c r="J250" s="38"/>
      <c r="K250" s="38"/>
      <c r="L250" s="38"/>
      <c r="M250" s="38"/>
      <c r="N250" s="38"/>
      <c r="O250" s="38"/>
      <c r="P250" s="38"/>
      <c r="Q250" s="38"/>
      <c r="R250" s="38"/>
      <c r="S250" s="38"/>
      <c r="T250" s="38"/>
      <c r="U250" s="38"/>
      <c r="V250" s="38"/>
      <c r="W250" s="38"/>
      <c r="X250" s="38"/>
      <c r="Y250" s="38"/>
      <c r="Z250" s="38"/>
    </row>
    <row r="251" spans="2:26" ht="14.25" customHeight="1" x14ac:dyDescent="0.2">
      <c r="B251" s="12"/>
      <c r="C251" s="38"/>
      <c r="E251" s="38"/>
      <c r="F251" s="38"/>
      <c r="G251" s="38"/>
      <c r="H251" s="38"/>
      <c r="I251" s="12"/>
      <c r="J251" s="38"/>
      <c r="K251" s="38"/>
      <c r="L251" s="38"/>
      <c r="M251" s="38"/>
      <c r="N251" s="38"/>
      <c r="O251" s="38"/>
      <c r="P251" s="38"/>
      <c r="Q251" s="38"/>
      <c r="R251" s="38"/>
      <c r="S251" s="38"/>
      <c r="T251" s="38"/>
      <c r="U251" s="38"/>
      <c r="V251" s="38"/>
      <c r="W251" s="38"/>
      <c r="X251" s="38"/>
      <c r="Y251" s="38"/>
      <c r="Z251" s="38"/>
    </row>
    <row r="252" spans="2:26" ht="14.25" customHeight="1" x14ac:dyDescent="0.2">
      <c r="B252" s="12"/>
      <c r="C252" s="38"/>
      <c r="E252" s="38"/>
      <c r="F252" s="38"/>
      <c r="G252" s="38"/>
      <c r="H252" s="38"/>
      <c r="I252" s="12"/>
      <c r="J252" s="38"/>
      <c r="K252" s="38"/>
      <c r="L252" s="38"/>
      <c r="M252" s="38"/>
      <c r="N252" s="38"/>
      <c r="O252" s="38"/>
      <c r="P252" s="38"/>
      <c r="Q252" s="38"/>
      <c r="R252" s="38"/>
      <c r="S252" s="38"/>
      <c r="T252" s="38"/>
      <c r="U252" s="38"/>
      <c r="V252" s="38"/>
      <c r="W252" s="38"/>
      <c r="X252" s="38"/>
      <c r="Y252" s="38"/>
      <c r="Z252" s="38"/>
    </row>
    <row r="253" spans="2:26" ht="14.25" customHeight="1" x14ac:dyDescent="0.2">
      <c r="B253" s="12"/>
      <c r="C253" s="38"/>
      <c r="E253" s="38"/>
      <c r="F253" s="38"/>
      <c r="G253" s="38"/>
      <c r="H253" s="38"/>
      <c r="I253" s="12"/>
      <c r="J253" s="38"/>
      <c r="K253" s="38"/>
      <c r="L253" s="38"/>
      <c r="M253" s="38"/>
      <c r="N253" s="38"/>
      <c r="O253" s="38"/>
      <c r="P253" s="38"/>
      <c r="Q253" s="38"/>
      <c r="R253" s="38"/>
      <c r="S253" s="38"/>
      <c r="T253" s="38"/>
      <c r="U253" s="38"/>
      <c r="V253" s="38"/>
      <c r="W253" s="38"/>
      <c r="X253" s="38"/>
      <c r="Y253" s="38"/>
      <c r="Z253" s="38"/>
    </row>
    <row r="254" spans="2:26" ht="14.25" customHeight="1" x14ac:dyDescent="0.2">
      <c r="B254" s="12"/>
      <c r="C254" s="38"/>
      <c r="E254" s="38"/>
      <c r="F254" s="38"/>
      <c r="G254" s="38"/>
      <c r="H254" s="38"/>
      <c r="I254" s="12"/>
      <c r="J254" s="38"/>
      <c r="K254" s="38"/>
      <c r="L254" s="38"/>
      <c r="M254" s="38"/>
      <c r="N254" s="38"/>
      <c r="O254" s="38"/>
      <c r="P254" s="38"/>
      <c r="Q254" s="38"/>
      <c r="R254" s="38"/>
      <c r="S254" s="38"/>
      <c r="T254" s="38"/>
      <c r="U254" s="38"/>
      <c r="V254" s="38"/>
      <c r="W254" s="38"/>
      <c r="X254" s="38"/>
      <c r="Y254" s="38"/>
      <c r="Z254" s="38"/>
    </row>
    <row r="255" spans="2:26" ht="14.25" customHeight="1" x14ac:dyDescent="0.2">
      <c r="B255" s="12"/>
      <c r="C255" s="38"/>
      <c r="E255" s="38"/>
      <c r="F255" s="38"/>
      <c r="G255" s="38"/>
      <c r="H255" s="38"/>
      <c r="I255" s="12"/>
      <c r="J255" s="38"/>
      <c r="K255" s="38"/>
      <c r="L255" s="38"/>
      <c r="M255" s="38"/>
      <c r="N255" s="38"/>
      <c r="O255" s="38"/>
      <c r="P255" s="38"/>
      <c r="Q255" s="38"/>
      <c r="R255" s="38"/>
      <c r="S255" s="38"/>
      <c r="T255" s="38"/>
      <c r="U255" s="38"/>
      <c r="V255" s="38"/>
      <c r="W255" s="38"/>
      <c r="X255" s="38"/>
      <c r="Y255" s="38"/>
      <c r="Z255" s="38"/>
    </row>
    <row r="256" spans="2:26" ht="14.25" customHeight="1" x14ac:dyDescent="0.2">
      <c r="B256" s="12"/>
      <c r="C256" s="38"/>
      <c r="E256" s="38"/>
      <c r="F256" s="38"/>
      <c r="G256" s="38"/>
      <c r="H256" s="38"/>
      <c r="I256" s="12"/>
      <c r="J256" s="38"/>
      <c r="K256" s="38"/>
      <c r="L256" s="38"/>
      <c r="M256" s="38"/>
      <c r="N256" s="38"/>
      <c r="O256" s="38"/>
      <c r="P256" s="38"/>
      <c r="Q256" s="38"/>
      <c r="R256" s="38"/>
      <c r="S256" s="38"/>
      <c r="T256" s="38"/>
      <c r="U256" s="38"/>
      <c r="V256" s="38"/>
      <c r="W256" s="38"/>
      <c r="X256" s="38"/>
      <c r="Y256" s="38"/>
      <c r="Z256" s="38"/>
    </row>
    <row r="257" spans="2:26" ht="14.25" customHeight="1" x14ac:dyDescent="0.2">
      <c r="B257" s="12"/>
      <c r="C257" s="38"/>
      <c r="E257" s="38"/>
      <c r="F257" s="38"/>
      <c r="G257" s="38"/>
      <c r="H257" s="38"/>
      <c r="I257" s="12"/>
      <c r="J257" s="38"/>
      <c r="K257" s="38"/>
      <c r="L257" s="38"/>
      <c r="M257" s="38"/>
      <c r="N257" s="38"/>
      <c r="O257" s="38"/>
      <c r="P257" s="38"/>
      <c r="Q257" s="38"/>
      <c r="R257" s="38"/>
      <c r="S257" s="38"/>
      <c r="T257" s="38"/>
      <c r="U257" s="38"/>
      <c r="V257" s="38"/>
      <c r="W257" s="38"/>
      <c r="X257" s="38"/>
      <c r="Y257" s="38"/>
      <c r="Z257" s="38"/>
    </row>
    <row r="258" spans="2:26" ht="14.25" customHeight="1" x14ac:dyDescent="0.2">
      <c r="B258" s="12"/>
      <c r="C258" s="38"/>
      <c r="E258" s="38"/>
      <c r="F258" s="38"/>
      <c r="G258" s="38"/>
      <c r="H258" s="38"/>
      <c r="I258" s="12"/>
      <c r="J258" s="38"/>
      <c r="K258" s="38"/>
      <c r="L258" s="38"/>
      <c r="M258" s="38"/>
      <c r="N258" s="38"/>
      <c r="O258" s="38"/>
      <c r="P258" s="38"/>
      <c r="Q258" s="38"/>
      <c r="R258" s="38"/>
      <c r="S258" s="38"/>
      <c r="T258" s="38"/>
      <c r="U258" s="38"/>
      <c r="V258" s="38"/>
      <c r="W258" s="38"/>
      <c r="X258" s="38"/>
      <c r="Y258" s="38"/>
      <c r="Z258" s="38"/>
    </row>
    <row r="259" spans="2:26" ht="14.25" customHeight="1" x14ac:dyDescent="0.2">
      <c r="B259" s="12"/>
      <c r="C259" s="38"/>
      <c r="E259" s="38"/>
      <c r="F259" s="38"/>
      <c r="G259" s="38"/>
      <c r="H259" s="38"/>
      <c r="I259" s="12"/>
      <c r="J259" s="38"/>
      <c r="K259" s="38"/>
      <c r="L259" s="38"/>
      <c r="M259" s="38"/>
      <c r="N259" s="38"/>
      <c r="O259" s="38"/>
      <c r="P259" s="38"/>
      <c r="Q259" s="38"/>
      <c r="R259" s="38"/>
      <c r="S259" s="38"/>
      <c r="T259" s="38"/>
      <c r="U259" s="38"/>
      <c r="V259" s="38"/>
      <c r="W259" s="38"/>
      <c r="X259" s="38"/>
      <c r="Y259" s="38"/>
      <c r="Z259" s="38"/>
    </row>
    <row r="260" spans="2:26" ht="14.25" customHeight="1" x14ac:dyDescent="0.2">
      <c r="B260" s="12"/>
      <c r="C260" s="38"/>
      <c r="E260" s="38"/>
      <c r="F260" s="38"/>
      <c r="G260" s="38"/>
      <c r="H260" s="38"/>
      <c r="I260" s="12"/>
      <c r="J260" s="38"/>
      <c r="K260" s="38"/>
      <c r="L260" s="38"/>
      <c r="M260" s="38"/>
      <c r="N260" s="38"/>
      <c r="O260" s="38"/>
      <c r="P260" s="38"/>
      <c r="Q260" s="38"/>
      <c r="R260" s="38"/>
      <c r="S260" s="38"/>
      <c r="T260" s="38"/>
      <c r="U260" s="38"/>
      <c r="V260" s="38"/>
      <c r="W260" s="38"/>
      <c r="X260" s="38"/>
      <c r="Y260" s="38"/>
      <c r="Z260" s="38"/>
    </row>
    <row r="261" spans="2:26" ht="14.25" customHeight="1" x14ac:dyDescent="0.2">
      <c r="B261" s="12"/>
      <c r="C261" s="38"/>
      <c r="E261" s="38"/>
      <c r="F261" s="38"/>
      <c r="G261" s="38"/>
      <c r="H261" s="38"/>
      <c r="I261" s="12"/>
      <c r="J261" s="38"/>
      <c r="K261" s="38"/>
      <c r="L261" s="38"/>
      <c r="M261" s="38"/>
      <c r="N261" s="38"/>
      <c r="O261" s="38"/>
      <c r="P261" s="38"/>
      <c r="Q261" s="38"/>
      <c r="R261" s="38"/>
      <c r="S261" s="38"/>
      <c r="T261" s="38"/>
      <c r="U261" s="38"/>
      <c r="V261" s="38"/>
      <c r="W261" s="38"/>
      <c r="X261" s="38"/>
      <c r="Y261" s="38"/>
      <c r="Z261" s="38"/>
    </row>
    <row r="262" spans="2:26" ht="14.25" customHeight="1" x14ac:dyDescent="0.2">
      <c r="B262" s="12"/>
      <c r="C262" s="38"/>
      <c r="E262" s="38"/>
      <c r="F262" s="38"/>
      <c r="G262" s="38"/>
      <c r="H262" s="38"/>
      <c r="I262" s="12"/>
      <c r="J262" s="38"/>
      <c r="K262" s="38"/>
      <c r="L262" s="38"/>
      <c r="M262" s="38"/>
      <c r="N262" s="38"/>
      <c r="O262" s="38"/>
      <c r="P262" s="38"/>
      <c r="Q262" s="38"/>
      <c r="R262" s="38"/>
      <c r="S262" s="38"/>
      <c r="T262" s="38"/>
      <c r="U262" s="38"/>
      <c r="V262" s="38"/>
      <c r="W262" s="38"/>
      <c r="X262" s="38"/>
      <c r="Y262" s="38"/>
      <c r="Z262" s="38"/>
    </row>
    <row r="263" spans="2:26" ht="14.25" customHeight="1" x14ac:dyDescent="0.2">
      <c r="B263" s="12"/>
      <c r="C263" s="38"/>
      <c r="E263" s="38"/>
      <c r="F263" s="38"/>
      <c r="G263" s="38"/>
      <c r="H263" s="38"/>
      <c r="I263" s="12"/>
      <c r="J263" s="38"/>
      <c r="K263" s="38"/>
      <c r="L263" s="38"/>
      <c r="M263" s="38"/>
      <c r="N263" s="38"/>
      <c r="O263" s="38"/>
      <c r="P263" s="38"/>
      <c r="Q263" s="38"/>
      <c r="R263" s="38"/>
      <c r="S263" s="38"/>
      <c r="T263" s="38"/>
      <c r="U263" s="38"/>
      <c r="V263" s="38"/>
      <c r="W263" s="38"/>
      <c r="X263" s="38"/>
      <c r="Y263" s="38"/>
      <c r="Z263" s="38"/>
    </row>
    <row r="264" spans="2:26" ht="14.25" customHeight="1" x14ac:dyDescent="0.2">
      <c r="B264" s="12"/>
      <c r="C264" s="38"/>
      <c r="E264" s="38"/>
      <c r="F264" s="38"/>
      <c r="G264" s="38"/>
      <c r="H264" s="38"/>
      <c r="I264" s="12"/>
      <c r="J264" s="38"/>
      <c r="K264" s="38"/>
      <c r="L264" s="38"/>
      <c r="M264" s="38"/>
      <c r="N264" s="38"/>
      <c r="O264" s="38"/>
      <c r="P264" s="38"/>
      <c r="Q264" s="38"/>
      <c r="R264" s="38"/>
      <c r="S264" s="38"/>
      <c r="T264" s="38"/>
      <c r="U264" s="38"/>
      <c r="V264" s="38"/>
      <c r="W264" s="38"/>
      <c r="X264" s="38"/>
      <c r="Y264" s="38"/>
      <c r="Z264" s="38"/>
    </row>
    <row r="265" spans="2:26" ht="15.75" customHeight="1" x14ac:dyDescent="0.2"/>
    <row r="266" spans="2:26" ht="15.75" customHeight="1" x14ac:dyDescent="0.2"/>
    <row r="267" spans="2:26" ht="15.75" customHeight="1" x14ac:dyDescent="0.2"/>
    <row r="268" spans="2:26" ht="15.75" customHeight="1" x14ac:dyDescent="0.2"/>
    <row r="269" spans="2:26" ht="15.75" customHeight="1" x14ac:dyDescent="0.2"/>
    <row r="270" spans="2:26" ht="15.75" customHeight="1" x14ac:dyDescent="0.2"/>
    <row r="271" spans="2:26" ht="15.75" customHeight="1" x14ac:dyDescent="0.2"/>
    <row r="272" spans="2:26"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 footer="0"/>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H1016"/>
  <sheetViews>
    <sheetView zoomScale="122" workbookViewId="0">
      <selection activeCell="F20" sqref="F20"/>
    </sheetView>
  </sheetViews>
  <sheetFormatPr baseColWidth="10" defaultColWidth="14.5" defaultRowHeight="15" customHeight="1" x14ac:dyDescent="0.2"/>
  <cols>
    <col min="1" max="1" width="9.83203125" customWidth="1"/>
    <col min="2" max="2" width="72.33203125" customWidth="1"/>
    <col min="3" max="3" width="23.5" customWidth="1"/>
    <col min="4" max="4" width="28.83203125" customWidth="1"/>
    <col min="5" max="5" width="12" customWidth="1"/>
    <col min="6" max="6" width="14.1640625" customWidth="1"/>
    <col min="7" max="7" width="8.83203125" customWidth="1"/>
    <col min="8" max="8" width="36" customWidth="1"/>
  </cols>
  <sheetData>
    <row r="1" spans="1:7" ht="26.25" customHeight="1" x14ac:dyDescent="0.2">
      <c r="B1" s="1" t="s">
        <v>215</v>
      </c>
    </row>
    <row r="2" spans="1:7" ht="26.25" customHeight="1" x14ac:dyDescent="0.2">
      <c r="A2" s="5"/>
      <c r="B2" s="1" t="s">
        <v>216</v>
      </c>
    </row>
    <row r="3" spans="1:7" ht="26.25" customHeight="1" x14ac:dyDescent="0.2">
      <c r="B3" s="166" t="s">
        <v>0</v>
      </c>
      <c r="C3" s="170" t="s">
        <v>1</v>
      </c>
      <c r="E3" s="11"/>
      <c r="F3" s="11"/>
      <c r="G3" s="11"/>
    </row>
    <row r="4" spans="1:7" ht="26.25" customHeight="1" x14ac:dyDescent="0.2">
      <c r="A4" s="165"/>
      <c r="B4" s="284" t="s">
        <v>217</v>
      </c>
      <c r="C4" s="285">
        <f>NatParkPA!C41</f>
        <v>5313025</v>
      </c>
      <c r="D4" s="129" t="s">
        <v>533</v>
      </c>
      <c r="E4" s="44"/>
      <c r="F4" s="6"/>
      <c r="G4" s="18"/>
    </row>
    <row r="5" spans="1:7" ht="26.25" customHeight="1" x14ac:dyDescent="0.2">
      <c r="A5" s="5"/>
      <c r="B5" s="45"/>
      <c r="C5" s="42"/>
      <c r="D5" s="46"/>
      <c r="E5" s="47"/>
      <c r="F5" s="47"/>
      <c r="G5" s="48"/>
    </row>
    <row r="6" spans="1:7" ht="26.25" customHeight="1" x14ac:dyDescent="0.2">
      <c r="B6" s="45"/>
      <c r="C6" s="42"/>
      <c r="E6" s="49"/>
      <c r="F6" s="50"/>
      <c r="G6" s="50"/>
    </row>
    <row r="7" spans="1:7" ht="34" customHeight="1" x14ac:dyDescent="0.2">
      <c r="A7" s="5" t="s">
        <v>8</v>
      </c>
      <c r="B7" s="16" t="s">
        <v>534</v>
      </c>
      <c r="C7" s="296" t="s">
        <v>535</v>
      </c>
    </row>
    <row r="8" spans="1:7" ht="37.5" customHeight="1" x14ac:dyDescent="0.2">
      <c r="A8" s="247"/>
      <c r="B8" s="166" t="s">
        <v>0</v>
      </c>
      <c r="C8" s="170" t="s">
        <v>1</v>
      </c>
      <c r="D8" s="165"/>
      <c r="E8" s="11"/>
      <c r="F8" s="286" t="s">
        <v>530</v>
      </c>
      <c r="G8" s="286"/>
    </row>
    <row r="9" spans="1:7" ht="34.5" customHeight="1" x14ac:dyDescent="0.2">
      <c r="A9" s="458" t="s">
        <v>531</v>
      </c>
      <c r="B9" s="173" t="s">
        <v>500</v>
      </c>
      <c r="C9" s="213">
        <v>7.3913043478260859E-2</v>
      </c>
      <c r="D9" s="12"/>
      <c r="F9" s="287">
        <v>62254.150565008706</v>
      </c>
      <c r="G9" s="288">
        <f>F9/SUM($F$9:$F$17)</f>
        <v>7.3913043478260859E-2</v>
      </c>
    </row>
    <row r="10" spans="1:7" ht="34.5" customHeight="1" x14ac:dyDescent="0.2">
      <c r="A10" s="459"/>
      <c r="B10" s="173" t="s">
        <v>501</v>
      </c>
      <c r="C10" s="213">
        <v>3.4782608695652167E-2</v>
      </c>
      <c r="D10" s="461"/>
      <c r="F10" s="287">
        <v>29296.070854121743</v>
      </c>
      <c r="G10" s="288">
        <f t="shared" ref="G10:G18" si="0">F10/SUM($F$9:$F$17)</f>
        <v>3.4782608695652167E-2</v>
      </c>
    </row>
    <row r="11" spans="1:7" ht="30.75" customHeight="1" x14ac:dyDescent="0.2">
      <c r="A11" s="459"/>
      <c r="B11" s="173" t="s">
        <v>502</v>
      </c>
      <c r="C11" s="213">
        <v>0.32608695652173914</v>
      </c>
      <c r="D11" s="462"/>
      <c r="F11" s="287">
        <v>274650.66425739136</v>
      </c>
      <c r="G11" s="288">
        <f t="shared" si="0"/>
        <v>0.32608695652173914</v>
      </c>
    </row>
    <row r="12" spans="1:7" ht="30.75" customHeight="1" x14ac:dyDescent="0.2">
      <c r="A12" s="459"/>
      <c r="B12" s="173" t="s">
        <v>503</v>
      </c>
      <c r="C12" s="213">
        <v>0</v>
      </c>
      <c r="D12" s="462"/>
      <c r="F12" s="287">
        <v>0</v>
      </c>
      <c r="G12" s="288">
        <f t="shared" si="0"/>
        <v>0</v>
      </c>
    </row>
    <row r="13" spans="1:7" ht="30.75" customHeight="1" x14ac:dyDescent="0.2">
      <c r="A13" s="459"/>
      <c r="B13" s="173" t="s">
        <v>504</v>
      </c>
      <c r="C13" s="213">
        <v>0</v>
      </c>
      <c r="D13" s="462"/>
      <c r="F13" s="287">
        <v>0</v>
      </c>
      <c r="G13" s="288">
        <f t="shared" si="0"/>
        <v>0</v>
      </c>
    </row>
    <row r="14" spans="1:7" ht="27" customHeight="1" x14ac:dyDescent="0.2">
      <c r="A14" s="459"/>
      <c r="B14" s="173" t="s">
        <v>505</v>
      </c>
      <c r="C14" s="213">
        <v>0.10869565217391303</v>
      </c>
      <c r="D14" s="12"/>
      <c r="F14" s="287">
        <v>91550.221419130437</v>
      </c>
      <c r="G14" s="288">
        <f t="shared" si="0"/>
        <v>0.10869565217391303</v>
      </c>
    </row>
    <row r="15" spans="1:7" ht="26.25" customHeight="1" x14ac:dyDescent="0.2">
      <c r="A15" s="459"/>
      <c r="B15" s="173" t="s">
        <v>506</v>
      </c>
      <c r="C15" s="213">
        <v>0</v>
      </c>
      <c r="D15" s="461"/>
      <c r="F15" s="287">
        <v>0</v>
      </c>
      <c r="G15" s="288">
        <f t="shared" si="0"/>
        <v>0</v>
      </c>
    </row>
    <row r="16" spans="1:7" ht="26.25" customHeight="1" x14ac:dyDescent="0.2">
      <c r="A16" s="459"/>
      <c r="B16" s="173" t="s">
        <v>507</v>
      </c>
      <c r="C16" s="213">
        <v>4.3478260869565202E-2</v>
      </c>
      <c r="D16" s="462"/>
      <c r="F16" s="287">
        <v>36620.088567652172</v>
      </c>
      <c r="G16" s="288">
        <f t="shared" si="0"/>
        <v>4.3478260869565202E-2</v>
      </c>
    </row>
    <row r="17" spans="1:8" ht="33" customHeight="1" x14ac:dyDescent="0.2">
      <c r="A17" s="459"/>
      <c r="B17" s="173" t="s">
        <v>508</v>
      </c>
      <c r="C17" s="213">
        <v>0.41304347826086957</v>
      </c>
      <c r="D17" s="462"/>
      <c r="F17" s="287">
        <v>347890.84139269573</v>
      </c>
      <c r="G17" s="288">
        <f t="shared" si="0"/>
        <v>0.41304347826086957</v>
      </c>
    </row>
    <row r="18" spans="1:8" ht="20.25" customHeight="1" x14ac:dyDescent="0.2">
      <c r="A18" s="460"/>
      <c r="B18" s="173" t="s">
        <v>509</v>
      </c>
      <c r="C18" s="213">
        <v>0</v>
      </c>
      <c r="D18" s="462"/>
      <c r="F18" s="287">
        <v>0</v>
      </c>
      <c r="G18" s="288">
        <f t="shared" si="0"/>
        <v>0</v>
      </c>
    </row>
    <row r="19" spans="1:8" ht="20.25" customHeight="1" x14ac:dyDescent="0.2">
      <c r="A19" s="247"/>
      <c r="B19" s="290" t="s">
        <v>221</v>
      </c>
      <c r="C19" s="291">
        <v>1</v>
      </c>
      <c r="D19" s="46"/>
    </row>
    <row r="20" spans="1:8" ht="20.25" customHeight="1" x14ac:dyDescent="0.2">
      <c r="C20" s="129" t="s">
        <v>536</v>
      </c>
      <c r="H20" s="51"/>
    </row>
    <row r="21" spans="1:8" ht="26.25" customHeight="1" x14ac:dyDescent="0.2">
      <c r="B21" s="295" t="s">
        <v>532</v>
      </c>
      <c r="C21" s="292">
        <f>SUM(C9:C18)</f>
        <v>1</v>
      </c>
      <c r="D21" s="51"/>
    </row>
    <row r="22" spans="1:8" ht="15.75" customHeight="1" x14ac:dyDescent="0.2">
      <c r="B22" s="12"/>
      <c r="D22" s="53"/>
    </row>
    <row r="23" spans="1:8" ht="15.75" customHeight="1" x14ac:dyDescent="0.2">
      <c r="B23" s="158" t="s">
        <v>539</v>
      </c>
      <c r="D23" s="53"/>
    </row>
    <row r="24" spans="1:8" ht="15.75" customHeight="1" x14ac:dyDescent="0.2">
      <c r="B24" s="344" t="s">
        <v>176</v>
      </c>
      <c r="C24" s="345" t="s">
        <v>222</v>
      </c>
      <c r="D24" s="346"/>
    </row>
    <row r="25" spans="1:8" ht="15.75" customHeight="1" x14ac:dyDescent="0.2">
      <c r="B25" s="332" t="s">
        <v>34</v>
      </c>
      <c r="C25" s="347">
        <f>C14*C4</f>
        <v>577502.71739130421</v>
      </c>
      <c r="D25" s="348" t="s">
        <v>223</v>
      </c>
    </row>
    <row r="26" spans="1:8" ht="14.25" customHeight="1" x14ac:dyDescent="0.2">
      <c r="B26" s="334" t="s">
        <v>36</v>
      </c>
      <c r="C26" s="349">
        <v>0</v>
      </c>
      <c r="D26" s="350" t="s">
        <v>224</v>
      </c>
    </row>
    <row r="27" spans="1:8" ht="15.75" customHeight="1" x14ac:dyDescent="0.2">
      <c r="B27" s="332" t="s">
        <v>38</v>
      </c>
      <c r="C27" s="347">
        <f>SUM(C16:C17)*C4</f>
        <v>2425511.413043478</v>
      </c>
      <c r="D27" s="348" t="s">
        <v>225</v>
      </c>
    </row>
    <row r="28" spans="1:8" ht="15.75" customHeight="1" x14ac:dyDescent="0.2">
      <c r="B28" s="332" t="s">
        <v>40</v>
      </c>
      <c r="C28" s="347">
        <f>C15*C4</f>
        <v>0</v>
      </c>
      <c r="D28" s="348" t="s">
        <v>226</v>
      </c>
    </row>
    <row r="29" spans="1:8" ht="15.75" customHeight="1" x14ac:dyDescent="0.2">
      <c r="B29" s="334" t="s">
        <v>42</v>
      </c>
      <c r="C29" s="351">
        <f>C9*C4</f>
        <v>392701.84782608692</v>
      </c>
      <c r="D29" s="352" t="s">
        <v>93</v>
      </c>
    </row>
    <row r="30" spans="1:8" ht="15.75" customHeight="1" x14ac:dyDescent="0.2">
      <c r="B30" s="334" t="s">
        <v>44</v>
      </c>
      <c r="C30" s="351">
        <f>C10*C4</f>
        <v>184800.86956521735</v>
      </c>
      <c r="D30" s="352" t="s">
        <v>94</v>
      </c>
    </row>
    <row r="31" spans="1:8" ht="15.75" customHeight="1" x14ac:dyDescent="0.2">
      <c r="B31" s="334" t="s">
        <v>45</v>
      </c>
      <c r="C31" s="351">
        <f>C11*C4</f>
        <v>1732508.1521739131</v>
      </c>
      <c r="D31" s="352" t="s">
        <v>95</v>
      </c>
    </row>
    <row r="32" spans="1:8" ht="15.75" customHeight="1" x14ac:dyDescent="0.2">
      <c r="B32" s="334" t="s">
        <v>46</v>
      </c>
      <c r="C32" s="351">
        <f>C12*C4</f>
        <v>0</v>
      </c>
      <c r="D32" s="352" t="s">
        <v>96</v>
      </c>
    </row>
    <row r="33" spans="2:5" ht="15.75" customHeight="1" x14ac:dyDescent="0.2">
      <c r="B33" s="332" t="s">
        <v>47</v>
      </c>
      <c r="C33" s="347">
        <f>C13*C4</f>
        <v>0</v>
      </c>
      <c r="D33" s="352" t="s">
        <v>97</v>
      </c>
    </row>
    <row r="34" spans="2:5" ht="15.75" customHeight="1" x14ac:dyDescent="0.2">
      <c r="B34" s="332" t="s">
        <v>49</v>
      </c>
      <c r="C34" s="353">
        <v>0</v>
      </c>
      <c r="D34" s="352" t="s">
        <v>227</v>
      </c>
    </row>
    <row r="35" spans="2:5" ht="15.75" customHeight="1" x14ac:dyDescent="0.2">
      <c r="B35" s="332" t="s">
        <v>51</v>
      </c>
      <c r="C35" s="353">
        <v>0</v>
      </c>
      <c r="D35" s="352" t="s">
        <v>227</v>
      </c>
    </row>
    <row r="36" spans="2:5" ht="15.75" customHeight="1" x14ac:dyDescent="0.2">
      <c r="B36" s="332" t="s">
        <v>52</v>
      </c>
      <c r="C36" s="354">
        <v>0</v>
      </c>
      <c r="D36" s="352" t="s">
        <v>228</v>
      </c>
    </row>
    <row r="37" spans="2:5" ht="15.75" customHeight="1" x14ac:dyDescent="0.2">
      <c r="B37" s="332" t="s">
        <v>54</v>
      </c>
      <c r="C37" s="354">
        <v>0</v>
      </c>
      <c r="D37" s="352" t="s">
        <v>229</v>
      </c>
    </row>
    <row r="38" spans="2:5" ht="15.75" customHeight="1" x14ac:dyDescent="0.2">
      <c r="B38" s="332" t="s">
        <v>56</v>
      </c>
      <c r="C38" s="354">
        <v>0</v>
      </c>
      <c r="D38" s="352" t="s">
        <v>230</v>
      </c>
    </row>
    <row r="39" spans="2:5" ht="15.75" customHeight="1" x14ac:dyDescent="0.2">
      <c r="B39" s="332" t="s">
        <v>58</v>
      </c>
      <c r="C39" s="354">
        <v>0</v>
      </c>
      <c r="D39" s="352" t="s">
        <v>228</v>
      </c>
    </row>
    <row r="40" spans="2:5" ht="15.75" customHeight="1" x14ac:dyDescent="0.2">
      <c r="B40" s="332" t="s">
        <v>59</v>
      </c>
      <c r="C40" s="347">
        <v>0</v>
      </c>
      <c r="D40" s="355"/>
    </row>
    <row r="41" spans="2:5" ht="15.75" customHeight="1" x14ac:dyDescent="0.2">
      <c r="B41" s="332" t="s">
        <v>61</v>
      </c>
      <c r="C41" s="347">
        <f>IF(C6&gt;0,C6,0)*C4</f>
        <v>0</v>
      </c>
      <c r="D41" s="355" t="s">
        <v>231</v>
      </c>
    </row>
    <row r="42" spans="2:5" ht="15.75" customHeight="1" x14ac:dyDescent="0.2">
      <c r="B42" s="337" t="s">
        <v>63</v>
      </c>
      <c r="C42" s="347">
        <f>C18</f>
        <v>0</v>
      </c>
      <c r="D42" s="356" t="s">
        <v>187</v>
      </c>
    </row>
    <row r="43" spans="2:5" ht="15.75" customHeight="1" x14ac:dyDescent="0.2">
      <c r="B43" s="332" t="s">
        <v>65</v>
      </c>
      <c r="C43" s="347">
        <f>SUM(C25:C42)</f>
        <v>5313025</v>
      </c>
      <c r="D43" s="355" t="s">
        <v>188</v>
      </c>
      <c r="E43" s="54">
        <f>C4-C45</f>
        <v>0</v>
      </c>
    </row>
    <row r="44" spans="2:5" ht="15.75" customHeight="1" x14ac:dyDescent="0.2">
      <c r="B44" s="332" t="s">
        <v>67</v>
      </c>
      <c r="C44" s="347">
        <f>C5</f>
        <v>0</v>
      </c>
      <c r="D44" s="355" t="s">
        <v>397</v>
      </c>
    </row>
    <row r="45" spans="2:5" ht="15.75" customHeight="1" x14ac:dyDescent="0.2">
      <c r="B45" s="332" t="s">
        <v>232</v>
      </c>
      <c r="C45" s="353">
        <f>-1*(C44-C43)</f>
        <v>5313025</v>
      </c>
      <c r="D45" s="346"/>
    </row>
    <row r="46" spans="2:5" ht="15.75" customHeight="1" x14ac:dyDescent="0.2">
      <c r="B46" s="332" t="s">
        <v>233</v>
      </c>
      <c r="C46" s="357">
        <f>C45/C43</f>
        <v>1</v>
      </c>
      <c r="D46" s="346"/>
    </row>
    <row r="47" spans="2:5" ht="15.75" customHeight="1" x14ac:dyDescent="0.2">
      <c r="B47" s="39" t="s">
        <v>63</v>
      </c>
      <c r="C47" s="309"/>
      <c r="D47" s="211"/>
    </row>
    <row r="48" spans="2:5" ht="15.75" customHeight="1" x14ac:dyDescent="0.2">
      <c r="B48" s="40" t="s">
        <v>190</v>
      </c>
      <c r="C48" s="310"/>
      <c r="D48" s="211"/>
    </row>
    <row r="49" spans="2:8" ht="15.75" customHeight="1" x14ac:dyDescent="0.2"/>
    <row r="50" spans="2:8" ht="15.75" customHeight="1" x14ac:dyDescent="0.2"/>
    <row r="51" spans="2:8" ht="15.75" customHeight="1" x14ac:dyDescent="0.2"/>
    <row r="52" spans="2:8" ht="15.75" customHeight="1" x14ac:dyDescent="0.2"/>
    <row r="53" spans="2:8" ht="15.75" customHeight="1" x14ac:dyDescent="0.2"/>
    <row r="54" spans="2:8" ht="15.75" customHeight="1" x14ac:dyDescent="0.2"/>
    <row r="55" spans="2:8" ht="15.75" customHeight="1" x14ac:dyDescent="0.2"/>
    <row r="56" spans="2:8" ht="15.75" customHeight="1" x14ac:dyDescent="0.2"/>
    <row r="57" spans="2:8" ht="26.25" customHeight="1" x14ac:dyDescent="0.2">
      <c r="B57" s="24" t="s">
        <v>524</v>
      </c>
    </row>
    <row r="58" spans="2:8" ht="26.25" customHeight="1" x14ac:dyDescent="0.2">
      <c r="B58" s="34" t="s">
        <v>0</v>
      </c>
      <c r="C58" s="35" t="s">
        <v>1</v>
      </c>
      <c r="D58" s="36" t="s">
        <v>2</v>
      </c>
      <c r="E58" s="36" t="s">
        <v>3</v>
      </c>
      <c r="F58" s="36" t="s">
        <v>4</v>
      </c>
      <c r="G58" s="36" t="s">
        <v>5</v>
      </c>
    </row>
    <row r="59" spans="2:8" ht="26.25" customHeight="1" x14ac:dyDescent="0.2">
      <c r="B59" s="200" t="s">
        <v>75</v>
      </c>
      <c r="C59" s="313">
        <f t="shared" ref="C59:C64" si="1">C9*100</f>
        <v>7.391304347826086</v>
      </c>
      <c r="D59" s="183" t="s">
        <v>365</v>
      </c>
      <c r="E59" s="183">
        <v>0</v>
      </c>
      <c r="F59" s="183">
        <v>100</v>
      </c>
      <c r="G59" s="183">
        <v>1</v>
      </c>
      <c r="H59" s="12"/>
    </row>
    <row r="60" spans="2:8" ht="26.25" customHeight="1" x14ac:dyDescent="0.2">
      <c r="B60" s="200" t="s">
        <v>77</v>
      </c>
      <c r="C60" s="313">
        <f t="shared" si="1"/>
        <v>3.4782608695652169</v>
      </c>
      <c r="D60" s="183" t="s">
        <v>366</v>
      </c>
      <c r="E60" s="183">
        <v>0</v>
      </c>
      <c r="F60" s="183">
        <v>100</v>
      </c>
      <c r="G60" s="183">
        <v>1</v>
      </c>
      <c r="H60" s="461"/>
    </row>
    <row r="61" spans="2:8" ht="26.25" customHeight="1" x14ac:dyDescent="0.2">
      <c r="B61" s="200" t="s">
        <v>78</v>
      </c>
      <c r="C61" s="313">
        <f t="shared" si="1"/>
        <v>32.608695652173914</v>
      </c>
      <c r="D61" s="183" t="s">
        <v>367</v>
      </c>
      <c r="E61" s="183">
        <v>0</v>
      </c>
      <c r="F61" s="183">
        <v>100</v>
      </c>
      <c r="G61" s="183">
        <v>1</v>
      </c>
      <c r="H61" s="461"/>
    </row>
    <row r="62" spans="2:8" ht="26.25" customHeight="1" x14ac:dyDescent="0.2">
      <c r="B62" s="200" t="s">
        <v>79</v>
      </c>
      <c r="C62" s="313">
        <f t="shared" si="1"/>
        <v>0</v>
      </c>
      <c r="D62" s="183" t="s">
        <v>368</v>
      </c>
      <c r="E62" s="183">
        <v>0</v>
      </c>
      <c r="F62" s="183">
        <v>100</v>
      </c>
      <c r="G62" s="183">
        <v>1</v>
      </c>
      <c r="H62" s="461"/>
    </row>
    <row r="63" spans="2:8" ht="26.25" customHeight="1" x14ac:dyDescent="0.2">
      <c r="B63" s="316" t="s">
        <v>218</v>
      </c>
      <c r="C63" s="313">
        <f t="shared" si="1"/>
        <v>0</v>
      </c>
      <c r="D63" s="183" t="s">
        <v>395</v>
      </c>
      <c r="E63" s="183">
        <v>0</v>
      </c>
      <c r="F63" s="183">
        <v>100</v>
      </c>
      <c r="G63" s="183">
        <v>1</v>
      </c>
      <c r="H63" s="462"/>
    </row>
    <row r="64" spans="2:8" ht="26.25" customHeight="1" x14ac:dyDescent="0.2">
      <c r="B64" s="317" t="s">
        <v>370</v>
      </c>
      <c r="C64" s="313">
        <f t="shared" si="1"/>
        <v>10.869565217391303</v>
      </c>
      <c r="D64" s="183" t="s">
        <v>375</v>
      </c>
      <c r="E64" s="183">
        <v>0</v>
      </c>
      <c r="F64" s="183">
        <v>100</v>
      </c>
      <c r="G64" s="183">
        <v>1</v>
      </c>
      <c r="H64" s="12"/>
    </row>
    <row r="65" spans="2:8" ht="26.25" customHeight="1" x14ac:dyDescent="0.2">
      <c r="B65" s="200" t="s">
        <v>514</v>
      </c>
      <c r="C65" s="313">
        <v>0</v>
      </c>
      <c r="D65" s="183" t="s">
        <v>369</v>
      </c>
      <c r="E65" s="183">
        <v>0</v>
      </c>
      <c r="F65" s="183">
        <v>100</v>
      </c>
      <c r="G65" s="183">
        <v>1</v>
      </c>
      <c r="H65" s="12"/>
    </row>
    <row r="66" spans="2:8" ht="26.25" customHeight="1" x14ac:dyDescent="0.2">
      <c r="B66" s="200" t="s">
        <v>371</v>
      </c>
      <c r="C66" s="313">
        <f>C15*100</f>
        <v>0</v>
      </c>
      <c r="D66" s="183" t="s">
        <v>376</v>
      </c>
      <c r="E66" s="183">
        <v>0</v>
      </c>
      <c r="F66" s="183">
        <v>100</v>
      </c>
      <c r="G66" s="183">
        <v>1</v>
      </c>
      <c r="H66" s="12"/>
    </row>
    <row r="67" spans="2:8" ht="26.25" customHeight="1" x14ac:dyDescent="0.2">
      <c r="B67" s="200" t="s">
        <v>372</v>
      </c>
      <c r="C67" s="313">
        <f t="shared" ref="C67:C69" si="2">C16*100</f>
        <v>4.3478260869565206</v>
      </c>
      <c r="D67" s="183" t="s">
        <v>377</v>
      </c>
      <c r="E67" s="183">
        <v>0</v>
      </c>
      <c r="F67" s="183">
        <v>100</v>
      </c>
      <c r="G67" s="183">
        <v>1</v>
      </c>
      <c r="H67" s="38"/>
    </row>
    <row r="68" spans="2:8" ht="26.25" customHeight="1" x14ac:dyDescent="0.2">
      <c r="B68" s="200" t="s">
        <v>373</v>
      </c>
      <c r="C68" s="313">
        <f t="shared" si="2"/>
        <v>41.304347826086953</v>
      </c>
      <c r="D68" s="183" t="s">
        <v>378</v>
      </c>
      <c r="E68" s="183">
        <v>0</v>
      </c>
      <c r="F68" s="183">
        <v>100</v>
      </c>
      <c r="G68" s="183">
        <v>1</v>
      </c>
    </row>
    <row r="69" spans="2:8" ht="26.25" customHeight="1" x14ac:dyDescent="0.2">
      <c r="B69" s="200" t="s">
        <v>374</v>
      </c>
      <c r="C69" s="313">
        <f t="shared" si="2"/>
        <v>0</v>
      </c>
      <c r="D69" s="183" t="s">
        <v>379</v>
      </c>
      <c r="E69" s="183">
        <v>0</v>
      </c>
      <c r="F69" s="183">
        <v>100</v>
      </c>
      <c r="G69" s="183">
        <v>1</v>
      </c>
    </row>
    <row r="70" spans="2:8" ht="26.25" customHeight="1" x14ac:dyDescent="0.2">
      <c r="B70" s="102"/>
      <c r="C70" s="102"/>
      <c r="D70" s="103"/>
      <c r="E70" s="103"/>
      <c r="F70" s="103"/>
      <c r="G70" s="103"/>
    </row>
    <row r="71" spans="2:8" ht="26.25" customHeight="1" x14ac:dyDescent="0.2">
      <c r="B71" s="102"/>
      <c r="C71" s="102"/>
      <c r="D71" s="103"/>
      <c r="E71" s="103"/>
      <c r="F71" s="103"/>
      <c r="G71" s="103"/>
    </row>
    <row r="72" spans="2:8" ht="26.25" customHeight="1" x14ac:dyDescent="0.2">
      <c r="B72" s="102"/>
      <c r="C72" s="102"/>
      <c r="D72" s="103"/>
      <c r="E72" s="103"/>
      <c r="F72" s="103"/>
      <c r="G72" s="103"/>
    </row>
    <row r="73" spans="2:8" ht="26.25" customHeight="1" x14ac:dyDescent="0.2">
      <c r="B73" s="102"/>
      <c r="C73" s="102"/>
      <c r="D73" s="103"/>
      <c r="E73" s="103"/>
      <c r="F73" s="103"/>
      <c r="G73" s="103"/>
      <c r="H73" s="117"/>
    </row>
    <row r="74" spans="2:8" ht="26.25" customHeight="1" x14ac:dyDescent="0.2">
      <c r="B74" s="151"/>
      <c r="C74" s="117"/>
      <c r="D74" s="117"/>
      <c r="E74" s="117"/>
      <c r="F74" s="117"/>
      <c r="G74" s="117"/>
      <c r="H74" s="117"/>
    </row>
    <row r="75" spans="2:8" ht="26.25" customHeight="1" x14ac:dyDescent="0.2">
      <c r="B75" s="152"/>
      <c r="C75" s="153"/>
      <c r="D75" s="103"/>
      <c r="E75" s="103"/>
      <c r="F75" s="103"/>
      <c r="G75" s="103"/>
      <c r="H75" s="154"/>
    </row>
    <row r="76" spans="2:8" ht="26.25" customHeight="1" x14ac:dyDescent="0.2">
      <c r="B76" s="102"/>
      <c r="C76" s="155"/>
      <c r="D76" s="103"/>
      <c r="E76" s="103"/>
      <c r="F76" s="103"/>
      <c r="G76" s="103"/>
      <c r="H76" s="117"/>
    </row>
    <row r="77" spans="2:8" ht="26.25" customHeight="1" x14ac:dyDescent="0.2">
      <c r="B77" s="152"/>
      <c r="C77" s="153"/>
      <c r="D77" s="103"/>
      <c r="E77" s="103"/>
      <c r="F77" s="103"/>
      <c r="G77" s="103"/>
      <c r="H77" s="117"/>
    </row>
    <row r="78" spans="2:8" ht="26.25" customHeight="1" x14ac:dyDescent="0.2">
      <c r="B78" s="152"/>
      <c r="C78" s="153"/>
      <c r="D78" s="103"/>
      <c r="E78" s="103"/>
      <c r="F78" s="103"/>
      <c r="G78" s="103"/>
      <c r="H78" s="117"/>
    </row>
    <row r="79" spans="2:8" ht="26.25" customHeight="1" x14ac:dyDescent="0.2">
      <c r="B79" s="152"/>
      <c r="C79" s="153"/>
      <c r="D79" s="103"/>
      <c r="E79" s="103"/>
      <c r="F79" s="103"/>
      <c r="G79" s="103"/>
      <c r="H79" s="117"/>
    </row>
    <row r="80" spans="2:8" ht="26.25" customHeight="1" x14ac:dyDescent="0.2">
      <c r="B80" s="152"/>
      <c r="C80" s="153"/>
      <c r="D80" s="103"/>
      <c r="E80" s="103"/>
      <c r="F80" s="103"/>
      <c r="G80" s="103"/>
      <c r="H80" s="117"/>
    </row>
    <row r="81" spans="2:8" ht="26.25" customHeight="1" x14ac:dyDescent="0.2">
      <c r="B81" s="156"/>
      <c r="C81" s="157"/>
      <c r="D81" s="103"/>
      <c r="E81" s="103"/>
      <c r="F81" s="103"/>
      <c r="G81" s="103"/>
      <c r="H81" s="117"/>
    </row>
    <row r="82" spans="2:8" ht="26.25" customHeight="1" x14ac:dyDescent="0.2">
      <c r="B82" s="117"/>
      <c r="C82" s="117"/>
      <c r="D82" s="117"/>
      <c r="E82" s="117"/>
      <c r="F82" s="117"/>
      <c r="G82" s="117"/>
      <c r="H82" s="117"/>
    </row>
    <row r="83" spans="2:8" ht="26.25" customHeight="1" x14ac:dyDescent="0.2">
      <c r="B83" s="117"/>
      <c r="C83" s="117"/>
      <c r="D83" s="117"/>
      <c r="E83" s="117"/>
      <c r="F83" s="117"/>
      <c r="G83" s="117"/>
      <c r="H83" s="117"/>
    </row>
    <row r="84" spans="2:8" ht="26.25" customHeight="1" x14ac:dyDescent="0.2">
      <c r="B84" s="117"/>
      <c r="C84" s="117"/>
      <c r="D84" s="117"/>
      <c r="E84" s="117"/>
      <c r="F84" s="117"/>
      <c r="G84" s="117"/>
      <c r="H84" s="117"/>
    </row>
    <row r="85" spans="2:8" ht="26.25" customHeight="1" x14ac:dyDescent="0.2">
      <c r="B85" s="117"/>
      <c r="C85" s="117"/>
      <c r="D85" s="117"/>
      <c r="E85" s="117"/>
      <c r="F85" s="117"/>
      <c r="G85" s="117"/>
      <c r="H85" s="117"/>
    </row>
    <row r="86" spans="2:8" ht="26.25" customHeight="1" x14ac:dyDescent="0.2"/>
    <row r="87" spans="2:8" ht="26.25" customHeight="1" x14ac:dyDescent="0.2"/>
    <row r="88" spans="2:8" ht="26.25" customHeight="1" x14ac:dyDescent="0.2"/>
    <row r="89" spans="2:8" ht="26.25" customHeight="1" x14ac:dyDescent="0.2"/>
    <row r="90" spans="2:8" ht="26.25" customHeight="1" x14ac:dyDescent="0.2"/>
    <row r="91" spans="2:8" ht="26.25" customHeight="1" x14ac:dyDescent="0.2"/>
    <row r="92" spans="2:8" ht="26.25" customHeight="1" x14ac:dyDescent="0.2"/>
    <row r="93" spans="2:8" ht="26.25" customHeight="1" x14ac:dyDescent="0.2"/>
    <row r="94" spans="2:8" ht="26.25" customHeight="1" x14ac:dyDescent="0.2"/>
    <row r="95" spans="2:8" ht="26.25" customHeight="1" x14ac:dyDescent="0.2"/>
    <row r="96" spans="2:8"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26.25" customHeight="1" x14ac:dyDescent="0.2"/>
    <row r="272" ht="26.25" customHeight="1" x14ac:dyDescent="0.2"/>
    <row r="273" ht="26.25" customHeight="1" x14ac:dyDescent="0.2"/>
    <row r="274" ht="26.25" customHeight="1" x14ac:dyDescent="0.2"/>
    <row r="275" ht="26.2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4">
    <mergeCell ref="D10:D13"/>
    <mergeCell ref="D15:D18"/>
    <mergeCell ref="H60:H63"/>
    <mergeCell ref="A9:A1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1011"/>
  <sheetViews>
    <sheetView zoomScale="108" workbookViewId="0">
      <selection activeCell="F19" sqref="F19"/>
    </sheetView>
  </sheetViews>
  <sheetFormatPr baseColWidth="10" defaultColWidth="14.5" defaultRowHeight="15" customHeight="1" x14ac:dyDescent="0.2"/>
  <cols>
    <col min="1" max="1" width="20.83203125" customWidth="1"/>
    <col min="2" max="2" width="105" customWidth="1"/>
    <col min="3" max="3" width="15.1640625" customWidth="1"/>
    <col min="4" max="4" width="30.33203125" customWidth="1"/>
    <col min="5" max="5" width="24.33203125" customWidth="1"/>
    <col min="6" max="6" width="18.5" customWidth="1"/>
    <col min="7" max="7" width="14" customWidth="1"/>
    <col min="8" max="10" width="12.33203125" customWidth="1"/>
    <col min="11" max="11" width="27.1640625" bestFit="1" customWidth="1"/>
    <col min="12" max="14" width="8.83203125" customWidth="1"/>
  </cols>
  <sheetData>
    <row r="1" spans="1:11" ht="80.25" customHeight="1" x14ac:dyDescent="0.2">
      <c r="A1" s="247"/>
      <c r="B1" s="433" t="s">
        <v>245</v>
      </c>
      <c r="C1" s="434" t="s">
        <v>246</v>
      </c>
      <c r="D1" s="434" t="s">
        <v>247</v>
      </c>
      <c r="E1" s="457" t="s">
        <v>536</v>
      </c>
      <c r="F1" s="1" t="s">
        <v>248</v>
      </c>
      <c r="H1" s="1">
        <v>590</v>
      </c>
      <c r="I1" s="1" t="s">
        <v>249</v>
      </c>
      <c r="J1" s="1" t="s">
        <v>250</v>
      </c>
    </row>
    <row r="2" spans="1:11" ht="14.25" customHeight="1" x14ac:dyDescent="0.2">
      <c r="A2" s="235"/>
      <c r="B2" s="432" t="s">
        <v>251</v>
      </c>
      <c r="C2" s="435">
        <v>29452.7</v>
      </c>
      <c r="D2" s="435">
        <v>47447.3</v>
      </c>
      <c r="E2" s="457"/>
      <c r="F2" s="56">
        <v>4.2</v>
      </c>
      <c r="G2" s="57">
        <v>3.44</v>
      </c>
      <c r="H2" s="58">
        <v>0.14199999999999999</v>
      </c>
      <c r="I2" s="1" t="s">
        <v>252</v>
      </c>
      <c r="J2" s="1">
        <v>2840.6945945945945</v>
      </c>
      <c r="K2" s="1">
        <v>7820.8297297297295</v>
      </c>
    </row>
    <row r="3" spans="1:11" ht="14.25" customHeight="1" x14ac:dyDescent="0.2">
      <c r="A3" s="235"/>
      <c r="B3" s="432" t="s">
        <v>253</v>
      </c>
      <c r="C3" s="435">
        <v>4691.5803648998108</v>
      </c>
      <c r="D3" s="435">
        <v>10584.396796704888</v>
      </c>
      <c r="E3" s="165"/>
    </row>
    <row r="4" spans="1:11" ht="14.25" customHeight="1" x14ac:dyDescent="0.2">
      <c r="A4" s="235"/>
      <c r="B4" s="432" t="s">
        <v>254</v>
      </c>
      <c r="C4" s="436">
        <v>110.15215893266695</v>
      </c>
      <c r="D4" s="436">
        <v>342.12947874289029</v>
      </c>
      <c r="E4" s="165"/>
      <c r="G4" s="129" t="s">
        <v>544</v>
      </c>
    </row>
    <row r="5" spans="1:11" ht="14.25" customHeight="1" x14ac:dyDescent="0.2">
      <c r="A5" s="235"/>
      <c r="B5" s="432" t="s">
        <v>255</v>
      </c>
      <c r="C5" s="436">
        <v>0</v>
      </c>
      <c r="D5" s="436">
        <v>9.3094769999999993</v>
      </c>
      <c r="E5" s="165"/>
      <c r="F5" s="1" t="s">
        <v>256</v>
      </c>
      <c r="G5" s="1" t="s">
        <v>257</v>
      </c>
      <c r="H5" s="1"/>
    </row>
    <row r="6" spans="1:11" ht="14.25" customHeight="1" x14ac:dyDescent="0.2">
      <c r="A6" s="466"/>
      <c r="B6" s="449" t="s">
        <v>258</v>
      </c>
      <c r="C6" s="437">
        <v>0.1</v>
      </c>
      <c r="D6" s="437">
        <v>0.08</v>
      </c>
      <c r="E6" s="465" t="s">
        <v>259</v>
      </c>
      <c r="F6" s="1" t="s">
        <v>260</v>
      </c>
      <c r="G6" s="450" t="s">
        <v>42</v>
      </c>
      <c r="H6" s="450" t="s">
        <v>45</v>
      </c>
      <c r="I6" s="450" t="s">
        <v>44</v>
      </c>
      <c r="J6" s="450" t="s">
        <v>46</v>
      </c>
      <c r="K6" s="451" t="s">
        <v>261</v>
      </c>
    </row>
    <row r="7" spans="1:11" ht="14.25" customHeight="1" x14ac:dyDescent="0.2">
      <c r="A7" s="467"/>
      <c r="B7" s="449" t="s">
        <v>262</v>
      </c>
      <c r="C7" s="437">
        <v>0.05</v>
      </c>
      <c r="D7" s="437">
        <v>0.08</v>
      </c>
      <c r="E7" s="465"/>
      <c r="F7" s="59" t="s">
        <v>49</v>
      </c>
      <c r="G7" s="452">
        <f>$C$6/SUM($C$6:$C$11)*$C$2*$C$4/($C$6/SUM($C$6:$C$11)*$C$2*$C$4+$D$6/SUM($D$6:$D$11)*$D$2*$D$4)</f>
        <v>0.2069326976244531</v>
      </c>
      <c r="H7" s="452">
        <f>$C$7/SUM($C$6:$C$11)*$C$2*$C$4/($C$7/SUM($C$6:$C$11)*$C$2*$C$4+$D$7/SUM($D$6:$D$11)*$D$2*$D$4)</f>
        <v>0.11540710008503202</v>
      </c>
      <c r="I7" s="452">
        <f>$C$8/SUM($C$6:$C$11)*$C$2*$C$4/($C$8/SUM($C$6:$C$11)*$C$2*$C$4+$D$8/SUM($D$6:$D$11)*$D$2*$D$4)</f>
        <v>0.34290677190492669</v>
      </c>
      <c r="J7" s="452">
        <f>$C$9/SUM($C$6:$C$11)*$C$2*$C$4/($C$9/SUM($C$6:$C$11)*$C$2*$C$4+$D$9/SUM($D$6:$D$11)*$D$2*$D$4)</f>
        <v>0.30905990962339219</v>
      </c>
      <c r="K7" s="453">
        <f>$C$10/SUM($C$6:$C$11)*$C$2*$C$4/($C$10/SUM($C$6:$C$11)*$C$2*$C$4+$D$10/SUM($D$6:$D$11)*$D$2*$D$4)</f>
        <v>4.6201189986377074E-2</v>
      </c>
    </row>
    <row r="8" spans="1:11" ht="14.25" customHeight="1" x14ac:dyDescent="0.2">
      <c r="A8" s="467"/>
      <c r="B8" s="449" t="s">
        <v>263</v>
      </c>
      <c r="C8" s="437">
        <v>0.2</v>
      </c>
      <c r="D8" s="437">
        <v>0.08</v>
      </c>
      <c r="E8" s="465"/>
      <c r="F8" s="59" t="s">
        <v>51</v>
      </c>
      <c r="G8" s="452">
        <f>$D$6/SUM($D$6:$D$11)*$D$2*$D$4/($C$6/SUM($C$6:$C$11)*$C$2*$C$4+$D$6/SUM($D$6:$D$11)*$D$2*$D$4)</f>
        <v>0.7930673023755469</v>
      </c>
      <c r="H8" s="452">
        <f>$D$7/SUM($D$6:$D$11)*$D$2*$D$4/($C$7/SUM($C$6:$C$11)*$C$2*$C$4+$D$7/SUM($D$6:$D$11)*$D$2*$D$4)</f>
        <v>0.88459289991496803</v>
      </c>
      <c r="I8" s="452">
        <f>$D$8/SUM($D$6:$D$11)*$D$2*$D$4/($C$8/SUM($C$6:$C$11)*$C$2*$C$4+$D$8/SUM($D$6:$D$11)*$D$2*$D$4)</f>
        <v>0.65709322809507331</v>
      </c>
      <c r="J8" s="452">
        <f>$D$9/SUM($D$6:$D$11)*$D$2*$D$4/($C$9/SUM($C$6:$C$11)*$C$2*$C$4+$D$9/SUM($D$6:$D$11)*$D$2*$D$4)</f>
        <v>0.69094009037660786</v>
      </c>
      <c r="K8" s="453">
        <f>$D$10/SUM($D$6:$D$11)*$D$2*$D$4/($C$10/SUM($C$6:$C$11)*$C$2*$C$4+$D$10/SUM($D$6:$D$11)*$D$2*$D$4)</f>
        <v>0.95379881001362288</v>
      </c>
    </row>
    <row r="9" spans="1:11" ht="14.25" customHeight="1" x14ac:dyDescent="0.2">
      <c r="A9" s="467"/>
      <c r="B9" s="449" t="s">
        <v>264</v>
      </c>
      <c r="C9" s="437">
        <v>0.15</v>
      </c>
      <c r="D9" s="437">
        <v>7.0000000000000007E-2</v>
      </c>
      <c r="E9" s="465"/>
      <c r="F9" s="59"/>
      <c r="G9" s="454">
        <f>G8+G7</f>
        <v>1</v>
      </c>
      <c r="H9" s="454">
        <f t="shared" ref="H9:K9" si="0">H8+H7</f>
        <v>1</v>
      </c>
      <c r="I9" s="454">
        <f t="shared" si="0"/>
        <v>1</v>
      </c>
      <c r="J9" s="454">
        <f t="shared" si="0"/>
        <v>1</v>
      </c>
      <c r="K9" s="454">
        <f t="shared" si="0"/>
        <v>1</v>
      </c>
    </row>
    <row r="10" spans="1:11" ht="14.25" customHeight="1" x14ac:dyDescent="0.2">
      <c r="A10" s="467"/>
      <c r="B10" s="449" t="s">
        <v>265</v>
      </c>
      <c r="C10" s="437">
        <v>5.61865E-2</v>
      </c>
      <c r="D10" s="437">
        <v>0.2421278</v>
      </c>
      <c r="E10" s="465"/>
      <c r="G10" s="23"/>
      <c r="H10" s="23"/>
    </row>
    <row r="11" spans="1:11" ht="14.25" customHeight="1" x14ac:dyDescent="0.2">
      <c r="A11" s="468"/>
      <c r="B11" s="449" t="s">
        <v>266</v>
      </c>
      <c r="C11" s="437">
        <v>1.06572E-2</v>
      </c>
      <c r="D11" s="437">
        <v>3.9919299999999998E-2</v>
      </c>
      <c r="E11" s="465"/>
      <c r="G11" s="1" t="s">
        <v>267</v>
      </c>
      <c r="H11" s="23"/>
    </row>
    <row r="12" spans="1:11" ht="14.25" customHeight="1" x14ac:dyDescent="0.2">
      <c r="A12" s="15"/>
      <c r="B12" s="55" t="s">
        <v>543</v>
      </c>
      <c r="C12" s="55"/>
      <c r="D12" s="55"/>
      <c r="F12" s="1" t="s">
        <v>268</v>
      </c>
      <c r="G12" s="455">
        <f>$C$6/SUM($C$6:$C$11)*$C$2*$C$4</f>
        <v>572340.92773654545</v>
      </c>
      <c r="H12" s="455">
        <f>$D$6/SUM($D$6:$D$11)*$D$2*$D$4</f>
        <v>2193490.3512585452</v>
      </c>
    </row>
    <row r="13" spans="1:11" ht="14.25" customHeight="1" x14ac:dyDescent="0.2">
      <c r="A13" s="463" t="s">
        <v>541</v>
      </c>
      <c r="B13" s="431" t="s">
        <v>269</v>
      </c>
      <c r="C13" s="437">
        <v>9.1366799999999998E-2</v>
      </c>
      <c r="D13" s="437">
        <v>0.11561250000000001</v>
      </c>
      <c r="E13" s="469" t="s">
        <v>259</v>
      </c>
      <c r="F13" s="23" t="s">
        <v>261</v>
      </c>
      <c r="G13" s="455">
        <f>$C$10/SUM($C$6:$C$11)*$C$2*$C$4</f>
        <v>321578.33536269405</v>
      </c>
      <c r="H13" s="455">
        <f>$D$10/SUM($D$6:$D$11)*$D$2*$D$4</f>
        <v>6638812.4133932348</v>
      </c>
    </row>
    <row r="14" spans="1:11" ht="14.25" customHeight="1" x14ac:dyDescent="0.2">
      <c r="A14" s="464"/>
      <c r="B14" s="431" t="s">
        <v>270</v>
      </c>
      <c r="C14" s="437">
        <v>0</v>
      </c>
      <c r="D14" s="437">
        <v>0</v>
      </c>
      <c r="E14" s="469"/>
      <c r="F14" s="23" t="s">
        <v>271</v>
      </c>
      <c r="G14" s="456">
        <f t="shared" ref="G14:H14" si="1">C11/SUM(C6:C11)*C2*C4</f>
        <v>60995.517350739108</v>
      </c>
      <c r="H14" s="456">
        <f t="shared" si="1"/>
        <v>1094532.4922374405</v>
      </c>
    </row>
    <row r="15" spans="1:11" ht="14.25" customHeight="1" x14ac:dyDescent="0.2">
      <c r="A15" s="464"/>
      <c r="B15" s="431" t="s">
        <v>272</v>
      </c>
      <c r="C15" s="437">
        <v>0</v>
      </c>
      <c r="D15" s="437">
        <v>0</v>
      </c>
      <c r="E15" s="469"/>
      <c r="F15" s="23" t="s">
        <v>190</v>
      </c>
      <c r="G15" s="456">
        <f t="shared" ref="G15:H15" si="2">C2*C4</f>
        <v>3244278.4913961599</v>
      </c>
      <c r="H15" s="456">
        <f t="shared" si="2"/>
        <v>16233120.016757539</v>
      </c>
    </row>
    <row r="16" spans="1:11" ht="14.25" customHeight="1" x14ac:dyDescent="0.2">
      <c r="A16" s="464"/>
      <c r="B16" s="431" t="s">
        <v>273</v>
      </c>
      <c r="C16" s="437">
        <v>0.41068729999999998</v>
      </c>
      <c r="D16" s="437">
        <v>0.35118470000000002</v>
      </c>
      <c r="E16" s="469"/>
      <c r="G16" s="455">
        <f t="shared" ref="G16:H16" si="3">SUM(G12:G14)</f>
        <v>954914.78044997854</v>
      </c>
      <c r="H16" s="455">
        <f t="shared" si="3"/>
        <v>9926835.2568892203</v>
      </c>
    </row>
    <row r="17" spans="1:5" ht="14.25" customHeight="1" x14ac:dyDescent="0.2">
      <c r="A17" s="464"/>
      <c r="B17" s="431" t="s">
        <v>274</v>
      </c>
      <c r="C17" s="437">
        <v>0</v>
      </c>
      <c r="D17" s="437">
        <v>0</v>
      </c>
      <c r="E17" s="469"/>
    </row>
    <row r="18" spans="1:5" ht="14.25" customHeight="1" x14ac:dyDescent="0.2">
      <c r="A18" s="464"/>
      <c r="B18" s="431" t="s">
        <v>275</v>
      </c>
      <c r="C18" s="437">
        <v>0</v>
      </c>
      <c r="D18" s="437">
        <v>0</v>
      </c>
      <c r="E18" s="469"/>
    </row>
    <row r="19" spans="1:5" ht="14.25" customHeight="1" x14ac:dyDescent="0.2">
      <c r="A19" s="464"/>
      <c r="B19" s="431" t="s">
        <v>276</v>
      </c>
      <c r="C19" s="437">
        <v>0</v>
      </c>
      <c r="D19" s="437">
        <v>5.1514000000000004E-3</v>
      </c>
      <c r="E19" s="469"/>
    </row>
    <row r="20" spans="1:5" ht="14.25" customHeight="1" x14ac:dyDescent="0.2">
      <c r="A20" s="464"/>
      <c r="B20" s="431" t="s">
        <v>277</v>
      </c>
      <c r="C20" s="437">
        <v>0.32233099999999998</v>
      </c>
      <c r="D20" s="437">
        <v>0.40070909999999998</v>
      </c>
      <c r="E20" s="469"/>
    </row>
    <row r="21" spans="1:5" ht="14.25" customHeight="1" x14ac:dyDescent="0.2">
      <c r="A21" s="464"/>
      <c r="B21" s="439" t="s">
        <v>278</v>
      </c>
      <c r="C21" s="437">
        <v>3.7947300000000003E-2</v>
      </c>
      <c r="D21" s="448">
        <v>2.4188999999999999E-2</v>
      </c>
      <c r="E21" s="469"/>
    </row>
    <row r="22" spans="1:5" ht="14.25" customHeight="1" x14ac:dyDescent="0.2">
      <c r="A22" s="464"/>
      <c r="B22" s="440" t="s">
        <v>279</v>
      </c>
      <c r="C22" s="438">
        <v>0</v>
      </c>
      <c r="D22" s="447">
        <v>1.8204E-3</v>
      </c>
      <c r="E22" s="469"/>
    </row>
    <row r="23" spans="1:5" ht="14.25" customHeight="1" x14ac:dyDescent="0.2">
      <c r="A23" s="464"/>
      <c r="B23" s="441" t="s">
        <v>280</v>
      </c>
      <c r="C23" s="447">
        <v>0</v>
      </c>
      <c r="D23" s="442">
        <v>2.7959999999999999E-3</v>
      </c>
      <c r="E23" s="469"/>
    </row>
    <row r="24" spans="1:5" ht="14.25" customHeight="1" x14ac:dyDescent="0.2">
      <c r="A24" s="443"/>
      <c r="B24" s="444" t="s">
        <v>281</v>
      </c>
      <c r="C24" s="445">
        <f>SUM(C13:C23)</f>
        <v>0.8623324</v>
      </c>
      <c r="D24" s="446">
        <f>SUM(D13:D23)</f>
        <v>0.90146310000000007</v>
      </c>
      <c r="E24" s="24" t="s">
        <v>542</v>
      </c>
    </row>
    <row r="25" spans="1:5" ht="14.25" customHeight="1" x14ac:dyDescent="0.2">
      <c r="B25" s="12"/>
    </row>
    <row r="26" spans="1:5" ht="14.25" customHeight="1" x14ac:dyDescent="0.2">
      <c r="B26" s="158" t="s">
        <v>539</v>
      </c>
      <c r="C26" s="61"/>
      <c r="D26" s="61"/>
    </row>
    <row r="27" spans="1:5" ht="14.25" customHeight="1" x14ac:dyDescent="0.2">
      <c r="B27" s="329" t="s">
        <v>282</v>
      </c>
      <c r="C27" s="330" t="s">
        <v>49</v>
      </c>
      <c r="D27" s="331" t="s">
        <v>51</v>
      </c>
    </row>
    <row r="28" spans="1:5" ht="14.25" customHeight="1" x14ac:dyDescent="0.2">
      <c r="B28" s="332" t="s">
        <v>34</v>
      </c>
      <c r="C28" s="333">
        <f t="shared" ref="C28:D28" si="4">C$2*C$4*C16/SUM(C13:C23)</f>
        <v>1545093.2541553143</v>
      </c>
      <c r="D28" s="333">
        <f t="shared" si="4"/>
        <v>6323967.5402675839</v>
      </c>
      <c r="E28" s="1" t="s">
        <v>283</v>
      </c>
    </row>
    <row r="29" spans="1:5" ht="14.25" customHeight="1" x14ac:dyDescent="0.2">
      <c r="B29" s="334" t="s">
        <v>36</v>
      </c>
      <c r="C29" s="335">
        <v>0</v>
      </c>
      <c r="D29" s="336" t="s">
        <v>284</v>
      </c>
    </row>
    <row r="30" spans="1:5" ht="14.25" customHeight="1" x14ac:dyDescent="0.2">
      <c r="B30" s="332" t="s">
        <v>38</v>
      </c>
      <c r="C30" s="333">
        <f t="shared" ref="C30:D30" si="5">C2*C4*SUM(C13:C15,C18,C20)/SUM(C13:C23)</f>
        <v>1556419.3975292013</v>
      </c>
      <c r="D30" s="333">
        <f t="shared" si="5"/>
        <v>9297674.5249409284</v>
      </c>
      <c r="E30" s="1" t="s">
        <v>285</v>
      </c>
    </row>
    <row r="31" spans="1:5" ht="14.25" customHeight="1" x14ac:dyDescent="0.2">
      <c r="B31" s="332" t="s">
        <v>40</v>
      </c>
      <c r="C31" s="333">
        <f t="shared" ref="C31:D31" si="6">C2*C4*C17/SUM(C13:C23)</f>
        <v>0</v>
      </c>
      <c r="D31" s="333">
        <f t="shared" si="6"/>
        <v>0</v>
      </c>
      <c r="E31" s="1" t="s">
        <v>286</v>
      </c>
    </row>
    <row r="32" spans="1:5" ht="14.25" customHeight="1" x14ac:dyDescent="0.2">
      <c r="B32" s="334" t="s">
        <v>42</v>
      </c>
      <c r="C32" s="333">
        <v>0</v>
      </c>
      <c r="D32" s="333">
        <v>0</v>
      </c>
      <c r="E32" s="1" t="s">
        <v>287</v>
      </c>
    </row>
    <row r="33" spans="2:5" ht="14.25" customHeight="1" x14ac:dyDescent="0.2">
      <c r="B33" s="334" t="s">
        <v>44</v>
      </c>
      <c r="C33" s="333">
        <v>0</v>
      </c>
      <c r="D33" s="333">
        <v>0</v>
      </c>
      <c r="E33" s="1" t="s">
        <v>287</v>
      </c>
    </row>
    <row r="34" spans="2:5" ht="14.25" customHeight="1" x14ac:dyDescent="0.2">
      <c r="B34" s="334" t="s">
        <v>45</v>
      </c>
      <c r="C34" s="333">
        <v>0</v>
      </c>
      <c r="D34" s="333">
        <v>0</v>
      </c>
      <c r="E34" s="1" t="s">
        <v>287</v>
      </c>
    </row>
    <row r="35" spans="2:5" ht="14.25" customHeight="1" x14ac:dyDescent="0.2">
      <c r="B35" s="334" t="s">
        <v>46</v>
      </c>
      <c r="C35" s="333">
        <v>0</v>
      </c>
      <c r="D35" s="333">
        <v>0</v>
      </c>
      <c r="E35" s="1" t="s">
        <v>287</v>
      </c>
    </row>
    <row r="36" spans="2:5" ht="14.25" customHeight="1" x14ac:dyDescent="0.2">
      <c r="B36" s="332" t="s">
        <v>47</v>
      </c>
      <c r="C36" s="333">
        <f t="shared" ref="C36:D36" si="7">C2*C4*C22/SUM(C13:C23)</f>
        <v>0</v>
      </c>
      <c r="D36" s="333">
        <f t="shared" si="7"/>
        <v>32780.899937563081</v>
      </c>
      <c r="E36" s="1" t="s">
        <v>288</v>
      </c>
    </row>
    <row r="37" spans="2:5" ht="14.25" customHeight="1" x14ac:dyDescent="0.2">
      <c r="B37" s="332" t="s">
        <v>49</v>
      </c>
      <c r="C37" s="333">
        <v>0</v>
      </c>
      <c r="D37" s="333">
        <v>0</v>
      </c>
      <c r="E37" s="1" t="s">
        <v>289</v>
      </c>
    </row>
    <row r="38" spans="2:5" ht="14.25" customHeight="1" x14ac:dyDescent="0.2">
      <c r="B38" s="332" t="s">
        <v>51</v>
      </c>
      <c r="C38" s="333">
        <v>0</v>
      </c>
      <c r="D38" s="333">
        <v>0</v>
      </c>
      <c r="E38" s="1" t="s">
        <v>289</v>
      </c>
    </row>
    <row r="39" spans="2:5" ht="14.25" customHeight="1" x14ac:dyDescent="0.2">
      <c r="B39" s="332" t="s">
        <v>52</v>
      </c>
      <c r="C39" s="333">
        <f t="shared" ref="C39:D39" si="8">C2*C4*C19/SUM(C13:C23)</f>
        <v>0</v>
      </c>
      <c r="D39" s="333">
        <f t="shared" si="8"/>
        <v>92763.968324743168</v>
      </c>
      <c r="E39" s="1" t="s">
        <v>290</v>
      </c>
    </row>
    <row r="40" spans="2:5" ht="14.25" customHeight="1" x14ac:dyDescent="0.2">
      <c r="B40" s="332" t="s">
        <v>54</v>
      </c>
      <c r="C40" s="333">
        <v>0</v>
      </c>
      <c r="D40" s="333">
        <v>0</v>
      </c>
      <c r="E40" s="1" t="s">
        <v>291</v>
      </c>
    </row>
    <row r="41" spans="2:5" ht="14.25" customHeight="1" x14ac:dyDescent="0.2">
      <c r="B41" s="332" t="s">
        <v>56</v>
      </c>
      <c r="C41" s="333">
        <v>0</v>
      </c>
      <c r="D41" s="333">
        <v>0</v>
      </c>
      <c r="E41" s="1" t="s">
        <v>292</v>
      </c>
    </row>
    <row r="42" spans="2:5" ht="14.25" customHeight="1" x14ac:dyDescent="0.2">
      <c r="B42" s="332" t="s">
        <v>58</v>
      </c>
      <c r="C42" s="333">
        <v>0</v>
      </c>
      <c r="D42" s="333">
        <v>0</v>
      </c>
      <c r="E42" s="1" t="s">
        <v>293</v>
      </c>
    </row>
    <row r="43" spans="2:5" ht="14.25" customHeight="1" x14ac:dyDescent="0.2">
      <c r="B43" s="332" t="s">
        <v>61</v>
      </c>
      <c r="C43" s="333">
        <f t="shared" ref="C43:D43" si="9">C2*C4*C23/SUM(C13:C23)</f>
        <v>0</v>
      </c>
      <c r="D43" s="333">
        <f t="shared" si="9"/>
        <v>50349.042092631491</v>
      </c>
      <c r="E43" s="1" t="s">
        <v>294</v>
      </c>
    </row>
    <row r="44" spans="2:5" ht="14.25" customHeight="1" x14ac:dyDescent="0.2">
      <c r="B44" s="337" t="s">
        <v>63</v>
      </c>
      <c r="C44" s="333">
        <f t="shared" ref="C44:D44" si="10">C2*C4*C21/SUM(C13:C23)</f>
        <v>142765.83971164425</v>
      </c>
      <c r="D44" s="333">
        <f t="shared" si="10"/>
        <v>435584.04119408556</v>
      </c>
      <c r="E44" s="1" t="s">
        <v>295</v>
      </c>
    </row>
    <row r="45" spans="2:5" ht="14.25" customHeight="1" x14ac:dyDescent="0.2">
      <c r="B45" s="332" t="s">
        <v>65</v>
      </c>
      <c r="C45" s="333">
        <f t="shared" ref="C45:D45" si="11">SUM(C28:C44)</f>
        <v>3244278.4913961599</v>
      </c>
      <c r="D45" s="338">
        <f t="shared" si="11"/>
        <v>16233120.016757535</v>
      </c>
      <c r="E45" s="1" t="s">
        <v>296</v>
      </c>
    </row>
    <row r="46" spans="2:5" ht="14.25" customHeight="1" x14ac:dyDescent="0.2">
      <c r="B46" s="332" t="s">
        <v>67</v>
      </c>
      <c r="C46" s="339">
        <f t="shared" ref="C46:D46" si="12">C2*C4</f>
        <v>3244278.4913961599</v>
      </c>
      <c r="D46" s="340">
        <f t="shared" si="12"/>
        <v>16233120.016757539</v>
      </c>
      <c r="E46" s="1" t="s">
        <v>297</v>
      </c>
    </row>
    <row r="47" spans="2:5" ht="14.25" customHeight="1" x14ac:dyDescent="0.2">
      <c r="B47" s="332" t="s">
        <v>69</v>
      </c>
      <c r="C47" s="333">
        <f t="shared" ref="C47:D47" si="13">C46-C45</f>
        <v>0</v>
      </c>
      <c r="D47" s="338">
        <f t="shared" si="13"/>
        <v>0</v>
      </c>
    </row>
    <row r="48" spans="2:5" ht="14.25" customHeight="1" x14ac:dyDescent="0.2">
      <c r="B48" s="341" t="s">
        <v>71</v>
      </c>
      <c r="C48" s="342">
        <f t="shared" ref="C48:D48" si="14">C47/C46</f>
        <v>0</v>
      </c>
      <c r="D48" s="343">
        <f t="shared" si="14"/>
        <v>0</v>
      </c>
    </row>
    <row r="49" spans="2:14" ht="14.25" customHeight="1" x14ac:dyDescent="0.2"/>
    <row r="50" spans="2:14" ht="14.25" customHeight="1" x14ac:dyDescent="0.2"/>
    <row r="51" spans="2:14" ht="14.25" customHeight="1" x14ac:dyDescent="0.2"/>
    <row r="52" spans="2:14" ht="14.25" customHeight="1" x14ac:dyDescent="0.2"/>
    <row r="53" spans="2:14" ht="14.25" customHeight="1" x14ac:dyDescent="0.2">
      <c r="B53" s="24" t="s">
        <v>540</v>
      </c>
      <c r="I53" s="24" t="s">
        <v>540</v>
      </c>
    </row>
    <row r="54" spans="2:14" ht="14.25" customHeight="1" x14ac:dyDescent="0.2">
      <c r="B54" s="34" t="s">
        <v>0</v>
      </c>
      <c r="C54" s="35" t="s">
        <v>1</v>
      </c>
      <c r="D54" s="36" t="s">
        <v>2</v>
      </c>
      <c r="E54" s="36" t="s">
        <v>3</v>
      </c>
      <c r="F54" s="36" t="s">
        <v>4</v>
      </c>
      <c r="G54" s="36" t="s">
        <v>5</v>
      </c>
      <c r="I54" s="34" t="s">
        <v>0</v>
      </c>
      <c r="J54" s="35" t="s">
        <v>1</v>
      </c>
      <c r="K54" s="36" t="s">
        <v>2</v>
      </c>
      <c r="L54" s="36" t="s">
        <v>3</v>
      </c>
      <c r="M54" s="36" t="s">
        <v>4</v>
      </c>
      <c r="N54" s="36" t="s">
        <v>5</v>
      </c>
    </row>
    <row r="55" spans="2:14" ht="14.25" customHeight="1" x14ac:dyDescent="0.2">
      <c r="B55" s="183" t="str">
        <f t="shared" ref="B55:C55" si="15">B2</f>
        <v>What is the population of the communities constituting this local economy? (Number of people)</v>
      </c>
      <c r="C55" s="328">
        <f t="shared" si="15"/>
        <v>29452.7</v>
      </c>
      <c r="D55" s="183" t="s">
        <v>299</v>
      </c>
      <c r="E55" s="183">
        <v>0</v>
      </c>
      <c r="F55" s="183">
        <v>1000000</v>
      </c>
      <c r="G55" s="183">
        <v>1</v>
      </c>
      <c r="I55" s="183" t="str">
        <f>B2</f>
        <v>What is the population of the communities constituting this local economy? (Number of people)</v>
      </c>
      <c r="J55" s="327">
        <f>D2</f>
        <v>47447.3</v>
      </c>
      <c r="K55" s="183" t="s">
        <v>298</v>
      </c>
      <c r="L55" s="183">
        <v>0</v>
      </c>
      <c r="M55" s="183">
        <v>1000000</v>
      </c>
      <c r="N55" s="183">
        <v>1</v>
      </c>
    </row>
    <row r="56" spans="2:14" ht="14.25" customHeight="1" x14ac:dyDescent="0.2">
      <c r="B56" s="183" t="str">
        <f t="shared" ref="B56:C56" si="16">B3</f>
        <v>How many households are in this local economy? (Number of households)</v>
      </c>
      <c r="C56" s="328">
        <f t="shared" si="16"/>
        <v>4691.5803648998108</v>
      </c>
      <c r="D56" s="183" t="s">
        <v>301</v>
      </c>
      <c r="E56" s="183">
        <v>0</v>
      </c>
      <c r="F56" s="183">
        <v>1000000</v>
      </c>
      <c r="G56" s="183">
        <v>1</v>
      </c>
      <c r="I56" s="183" t="str">
        <f>B3</f>
        <v>How many households are in this local economy? (Number of households)</v>
      </c>
      <c r="J56" s="327">
        <f>D3</f>
        <v>10584.396796704888</v>
      </c>
      <c r="K56" s="183" t="s">
        <v>300</v>
      </c>
      <c r="L56" s="183">
        <v>0</v>
      </c>
      <c r="M56" s="183">
        <v>1000000</v>
      </c>
      <c r="N56" s="183">
        <v>1</v>
      </c>
    </row>
    <row r="57" spans="2:14" ht="14.25" customHeight="1" x14ac:dyDescent="0.2">
      <c r="B57" s="183" t="str">
        <f t="shared" ref="B57:C57" si="17">B4</f>
        <v>About what is the average annual per-capita income of households in this region (US$)?</v>
      </c>
      <c r="C57" s="328">
        <f t="shared" si="17"/>
        <v>110.15215893266695</v>
      </c>
      <c r="D57" s="183" t="s">
        <v>303</v>
      </c>
      <c r="E57" s="183">
        <v>0</v>
      </c>
      <c r="F57" s="183">
        <v>1000000</v>
      </c>
      <c r="G57" s="183">
        <v>1</v>
      </c>
      <c r="I57" s="183" t="str">
        <f>B4</f>
        <v>About what is the average annual per-capita income of households in this region (US$)?</v>
      </c>
      <c r="J57" s="328">
        <f>D4</f>
        <v>342.12947874289029</v>
      </c>
      <c r="K57" s="183" t="s">
        <v>302</v>
      </c>
      <c r="L57" s="183">
        <v>0</v>
      </c>
      <c r="M57" s="183">
        <v>1000000</v>
      </c>
      <c r="N57" s="183">
        <v>1</v>
      </c>
    </row>
    <row r="58" spans="2:14" ht="14.25" customHeight="1" x14ac:dyDescent="0.2">
      <c r="B58" s="183" t="str">
        <f t="shared" ref="B58:C58" si="18">B5</f>
        <v>About what is the average annual government transfers (e.g., SCTs) to households in this region?</v>
      </c>
      <c r="C58" s="328">
        <f t="shared" si="18"/>
        <v>0</v>
      </c>
      <c r="D58" s="183" t="s">
        <v>305</v>
      </c>
      <c r="E58" s="183">
        <v>0</v>
      </c>
      <c r="F58" s="183">
        <v>1000000</v>
      </c>
      <c r="G58" s="183">
        <v>1</v>
      </c>
      <c r="I58" s="183" t="str">
        <f>B5</f>
        <v>About what is the average annual government transfers (e.g., SCTs) to households in this region?</v>
      </c>
      <c r="J58" s="328">
        <f>D5</f>
        <v>9.3094769999999993</v>
      </c>
      <c r="K58" s="183" t="s">
        <v>304</v>
      </c>
      <c r="L58" s="183">
        <v>0</v>
      </c>
      <c r="M58" s="183">
        <v>1000000</v>
      </c>
      <c r="N58" s="183">
        <v>1</v>
      </c>
    </row>
    <row r="59" spans="2:14" ht="14.25" customHeight="1" x14ac:dyDescent="0.2">
      <c r="B59" s="34" t="s">
        <v>0</v>
      </c>
      <c r="C59" s="35" t="s">
        <v>1</v>
      </c>
      <c r="D59" s="36" t="s">
        <v>2</v>
      </c>
      <c r="E59" s="36" t="s">
        <v>3</v>
      </c>
      <c r="F59" s="36" t="s">
        <v>4</v>
      </c>
      <c r="G59" s="36" t="s">
        <v>5</v>
      </c>
      <c r="I59" s="34" t="s">
        <v>0</v>
      </c>
      <c r="J59" s="35" t="s">
        <v>1</v>
      </c>
      <c r="K59" s="36" t="s">
        <v>2</v>
      </c>
      <c r="L59" s="36" t="s">
        <v>3</v>
      </c>
      <c r="M59" s="36" t="s">
        <v>4</v>
      </c>
      <c r="N59" s="36" t="s">
        <v>5</v>
      </c>
    </row>
    <row r="60" spans="2:14" ht="14.25" customHeight="1" x14ac:dyDescent="0.2">
      <c r="B60" s="183" t="str">
        <f>B6</f>
        <v>About what % of household income comes from wages earned by male unskilled workers in the household?</v>
      </c>
      <c r="C60" s="183">
        <f>C6*100</f>
        <v>10</v>
      </c>
      <c r="D60" s="183" t="s">
        <v>385</v>
      </c>
      <c r="E60" s="183">
        <v>0</v>
      </c>
      <c r="F60" s="183">
        <v>100</v>
      </c>
      <c r="G60" s="183">
        <v>0.01</v>
      </c>
      <c r="I60" s="183" t="str">
        <f>B60</f>
        <v>About what % of household income comes from wages earned by male unskilled workers in the household?</v>
      </c>
      <c r="J60" s="183">
        <f>D6*100</f>
        <v>8</v>
      </c>
      <c r="K60" s="183" t="s">
        <v>389</v>
      </c>
      <c r="L60" s="183">
        <v>0</v>
      </c>
      <c r="M60" s="183">
        <v>100</v>
      </c>
      <c r="N60" s="183">
        <v>0.01</v>
      </c>
    </row>
    <row r="61" spans="2:14" ht="14.25" customHeight="1" x14ac:dyDescent="0.2">
      <c r="B61" s="183" t="str">
        <f t="shared" ref="B61:B63" si="19">B7</f>
        <v>About what % of household income comes from wages earned by male skilled workers in the household?</v>
      </c>
      <c r="C61" s="183">
        <f t="shared" ref="C61:C63" si="20">C7*100</f>
        <v>5</v>
      </c>
      <c r="D61" s="183" t="s">
        <v>386</v>
      </c>
      <c r="E61" s="183">
        <v>0</v>
      </c>
      <c r="F61" s="183">
        <v>100</v>
      </c>
      <c r="G61" s="183">
        <v>0.01</v>
      </c>
      <c r="I61" s="183" t="str">
        <f t="shared" ref="I61:I65" si="21">B61</f>
        <v>About what % of household income comes from wages earned by male skilled workers in the household?</v>
      </c>
      <c r="J61" s="183">
        <f t="shared" ref="J61:J65" si="22">D7*100</f>
        <v>8</v>
      </c>
      <c r="K61" s="183" t="s">
        <v>390</v>
      </c>
      <c r="L61" s="183">
        <v>0</v>
      </c>
      <c r="M61" s="183">
        <v>100</v>
      </c>
      <c r="N61" s="183">
        <v>0.01</v>
      </c>
    </row>
    <row r="62" spans="2:14" ht="14.25" customHeight="1" x14ac:dyDescent="0.2">
      <c r="B62" s="183" t="str">
        <f t="shared" si="19"/>
        <v>About what % of household income comes from wages earned by female unskilled workers in the household?</v>
      </c>
      <c r="C62" s="183">
        <f t="shared" si="20"/>
        <v>20</v>
      </c>
      <c r="D62" s="183" t="s">
        <v>387</v>
      </c>
      <c r="E62" s="183">
        <v>0</v>
      </c>
      <c r="F62" s="183">
        <v>100</v>
      </c>
      <c r="G62" s="183">
        <v>0.01</v>
      </c>
      <c r="I62" s="183" t="str">
        <f t="shared" si="21"/>
        <v>About what % of household income comes from wages earned by female unskilled workers in the household?</v>
      </c>
      <c r="J62" s="183">
        <f t="shared" si="22"/>
        <v>8</v>
      </c>
      <c r="K62" s="183" t="s">
        <v>391</v>
      </c>
      <c r="L62" s="183">
        <v>0</v>
      </c>
      <c r="M62" s="183">
        <v>100</v>
      </c>
      <c r="N62" s="183">
        <v>0.01</v>
      </c>
    </row>
    <row r="63" spans="2:14" ht="14.25" customHeight="1" x14ac:dyDescent="0.2">
      <c r="B63" s="183" t="str">
        <f t="shared" si="19"/>
        <v>About what % of household income comes from wages earned by female skilled workers in the household?</v>
      </c>
      <c r="C63" s="183">
        <f t="shared" si="20"/>
        <v>15</v>
      </c>
      <c r="D63" s="183" t="s">
        <v>388</v>
      </c>
      <c r="E63" s="183">
        <v>0</v>
      </c>
      <c r="F63" s="183">
        <v>100</v>
      </c>
      <c r="G63" s="183">
        <v>0.01</v>
      </c>
      <c r="I63" s="183" t="str">
        <f t="shared" si="21"/>
        <v>About what % of household income comes from wages earned by female skilled workers in the household?</v>
      </c>
      <c r="J63" s="183">
        <f t="shared" si="22"/>
        <v>7.0000000000000009</v>
      </c>
      <c r="K63" s="183" t="s">
        <v>392</v>
      </c>
      <c r="L63" s="183">
        <v>0</v>
      </c>
      <c r="M63" s="183">
        <v>100</v>
      </c>
      <c r="N63" s="183">
        <v>0.01</v>
      </c>
    </row>
    <row r="64" spans="2:14" ht="14.25" customHeight="1" x14ac:dyDescent="0.2">
      <c r="B64" s="183" t="str">
        <f t="shared" ref="B64:B66" si="23">B10</f>
        <v>About what % of household incomes comes from profits from household-owned farms or businesses or renting property the household owns?</v>
      </c>
      <c r="C64" s="183">
        <f t="shared" ref="C64:C65" si="24">C10*100</f>
        <v>5.6186499999999997</v>
      </c>
      <c r="D64" s="183" t="s">
        <v>307</v>
      </c>
      <c r="E64" s="183">
        <v>0</v>
      </c>
      <c r="F64" s="183">
        <v>100</v>
      </c>
      <c r="G64" s="183">
        <v>0.01</v>
      </c>
      <c r="I64" s="183" t="str">
        <f t="shared" si="21"/>
        <v>About what % of household incomes comes from profits from household-owned farms or businesses or renting property the household owns?</v>
      </c>
      <c r="J64" s="183">
        <f t="shared" si="22"/>
        <v>24.212780000000002</v>
      </c>
      <c r="K64" s="183" t="s">
        <v>306</v>
      </c>
      <c r="L64" s="183">
        <v>0</v>
      </c>
      <c r="M64" s="183">
        <v>100</v>
      </c>
      <c r="N64" s="183">
        <v>0.01</v>
      </c>
    </row>
    <row r="65" spans="2:14" ht="14.25" customHeight="1" x14ac:dyDescent="0.2">
      <c r="B65" s="183" t="str">
        <f t="shared" si="23"/>
        <v>About what % of household incomes comes from migrant remittances (domestic and foreign?</v>
      </c>
      <c r="C65" s="183">
        <f t="shared" si="24"/>
        <v>1.06572</v>
      </c>
      <c r="D65" s="183" t="s">
        <v>309</v>
      </c>
      <c r="E65" s="183">
        <v>0</v>
      </c>
      <c r="F65" s="183">
        <v>100</v>
      </c>
      <c r="G65" s="183">
        <v>0.01</v>
      </c>
      <c r="I65" s="183" t="str">
        <f t="shared" si="21"/>
        <v>About what % of household incomes comes from migrant remittances (domestic and foreign?</v>
      </c>
      <c r="J65" s="183">
        <f t="shared" si="22"/>
        <v>3.99193</v>
      </c>
      <c r="K65" s="183" t="s">
        <v>308</v>
      </c>
      <c r="L65" s="183">
        <v>0</v>
      </c>
      <c r="M65" s="183">
        <v>100</v>
      </c>
      <c r="N65" s="183">
        <v>0.01</v>
      </c>
    </row>
    <row r="66" spans="2:14" ht="14.25" customHeight="1" x14ac:dyDescent="0.2">
      <c r="B66" s="62" t="str">
        <f t="shared" si="23"/>
        <v>About what percentage of households' spending each month is on…</v>
      </c>
      <c r="C66" s="1">
        <f>C12</f>
        <v>0</v>
      </c>
      <c r="I66" s="62" t="str">
        <f>B12</f>
        <v>About what percentage of households' spending each month is on…</v>
      </c>
      <c r="J66" s="1">
        <f>D12</f>
        <v>0</v>
      </c>
    </row>
    <row r="67" spans="2:14" ht="14.25" customHeight="1" x14ac:dyDescent="0.2">
      <c r="B67" s="34" t="s">
        <v>0</v>
      </c>
      <c r="C67" s="35" t="s">
        <v>1</v>
      </c>
      <c r="D67" s="36" t="s">
        <v>2</v>
      </c>
      <c r="E67" s="36" t="s">
        <v>3</v>
      </c>
      <c r="F67" s="36" t="s">
        <v>4</v>
      </c>
      <c r="G67" s="36" t="s">
        <v>5</v>
      </c>
      <c r="I67" s="34" t="s">
        <v>0</v>
      </c>
      <c r="J67" s="35" t="s">
        <v>1</v>
      </c>
      <c r="K67" s="36" t="s">
        <v>2</v>
      </c>
      <c r="L67" s="36" t="s">
        <v>3</v>
      </c>
      <c r="M67" s="36" t="s">
        <v>4</v>
      </c>
      <c r="N67" s="36" t="s">
        <v>5</v>
      </c>
    </row>
    <row r="68" spans="2:14" ht="14.25" customHeight="1" x14ac:dyDescent="0.2">
      <c r="B68" s="183" t="str">
        <f t="shared" ref="B68:B79" si="25">B13</f>
        <v>Food bought from Local grocery stores</v>
      </c>
      <c r="C68" s="183">
        <f t="shared" ref="C68:C79" si="26">C13*100</f>
        <v>9.1366800000000001</v>
      </c>
      <c r="D68" s="183" t="s">
        <v>311</v>
      </c>
      <c r="E68" s="183">
        <v>0</v>
      </c>
      <c r="F68" s="183">
        <v>100</v>
      </c>
      <c r="G68" s="183">
        <v>0.01</v>
      </c>
      <c r="I68" s="183" t="str">
        <f t="shared" ref="I68:I79" si="27">B13</f>
        <v>Food bought from Local grocery stores</v>
      </c>
      <c r="J68" s="183">
        <f t="shared" ref="J68:J79" si="28">D13*100</f>
        <v>11.561250000000001</v>
      </c>
      <c r="K68" s="183" t="s">
        <v>310</v>
      </c>
      <c r="L68" s="183">
        <v>0</v>
      </c>
      <c r="M68" s="183">
        <v>100</v>
      </c>
      <c r="N68" s="183">
        <v>0.01</v>
      </c>
    </row>
    <row r="69" spans="2:14" ht="14.25" customHeight="1" x14ac:dyDescent="0.2">
      <c r="B69" s="183" t="str">
        <f t="shared" si="25"/>
        <v>Other goods from local grocery stores</v>
      </c>
      <c r="C69" s="183">
        <f t="shared" si="26"/>
        <v>0</v>
      </c>
      <c r="D69" s="183" t="s">
        <v>313</v>
      </c>
      <c r="E69" s="183">
        <v>0</v>
      </c>
      <c r="F69" s="183">
        <v>100</v>
      </c>
      <c r="G69" s="183">
        <v>0.01</v>
      </c>
      <c r="I69" s="183" t="str">
        <f t="shared" si="27"/>
        <v>Other goods from local grocery stores</v>
      </c>
      <c r="J69" s="183">
        <f t="shared" si="28"/>
        <v>0</v>
      </c>
      <c r="K69" s="183" t="s">
        <v>312</v>
      </c>
      <c r="L69" s="183">
        <v>0</v>
      </c>
      <c r="M69" s="183">
        <v>100</v>
      </c>
      <c r="N69" s="183">
        <v>0.01</v>
      </c>
    </row>
    <row r="70" spans="2:14" ht="14.25" customHeight="1" x14ac:dyDescent="0.2">
      <c r="B70" s="183" t="str">
        <f t="shared" si="25"/>
        <v>Food from Periodic markets</v>
      </c>
      <c r="C70" s="183">
        <f t="shared" si="26"/>
        <v>0</v>
      </c>
      <c r="D70" s="183" t="s">
        <v>315</v>
      </c>
      <c r="E70" s="183">
        <v>0</v>
      </c>
      <c r="F70" s="183">
        <v>100</v>
      </c>
      <c r="G70" s="183">
        <v>0.01</v>
      </c>
      <c r="I70" s="183" t="str">
        <f t="shared" si="27"/>
        <v>Food from Periodic markets</v>
      </c>
      <c r="J70" s="183">
        <f t="shared" si="28"/>
        <v>0</v>
      </c>
      <c r="K70" s="183" t="s">
        <v>314</v>
      </c>
      <c r="L70" s="183">
        <v>0</v>
      </c>
      <c r="M70" s="183">
        <v>100</v>
      </c>
      <c r="N70" s="183">
        <v>0.01</v>
      </c>
    </row>
    <row r="71" spans="2:14" ht="14.25" customHeight="1" x14ac:dyDescent="0.2">
      <c r="B71" s="183" t="str">
        <f t="shared" si="25"/>
        <v>Buying food direct from local farmers or your own farm</v>
      </c>
      <c r="C71" s="183">
        <f t="shared" si="26"/>
        <v>41.068729999999995</v>
      </c>
      <c r="D71" s="183" t="s">
        <v>317</v>
      </c>
      <c r="E71" s="183">
        <v>0</v>
      </c>
      <c r="F71" s="183">
        <v>100</v>
      </c>
      <c r="G71" s="183">
        <v>0.01</v>
      </c>
      <c r="I71" s="183" t="str">
        <f t="shared" si="27"/>
        <v>Buying food direct from local farmers or your own farm</v>
      </c>
      <c r="J71" s="183">
        <f t="shared" si="28"/>
        <v>35.118470000000002</v>
      </c>
      <c r="K71" s="183" t="s">
        <v>316</v>
      </c>
      <c r="L71" s="183">
        <v>0</v>
      </c>
      <c r="M71" s="183">
        <v>100</v>
      </c>
      <c r="N71" s="183">
        <v>0.01</v>
      </c>
    </row>
    <row r="72" spans="2:14" ht="14.25" customHeight="1" x14ac:dyDescent="0.2">
      <c r="B72" s="183" t="str">
        <f t="shared" si="25"/>
        <v>Buying local fish</v>
      </c>
      <c r="C72" s="183">
        <f t="shared" si="26"/>
        <v>0</v>
      </c>
      <c r="D72" s="183" t="s">
        <v>319</v>
      </c>
      <c r="E72" s="183">
        <v>0</v>
      </c>
      <c r="F72" s="183">
        <v>100</v>
      </c>
      <c r="G72" s="183">
        <v>0.01</v>
      </c>
      <c r="I72" s="183" t="str">
        <f t="shared" si="27"/>
        <v>Buying local fish</v>
      </c>
      <c r="J72" s="183">
        <f t="shared" si="28"/>
        <v>0</v>
      </c>
      <c r="K72" s="183" t="s">
        <v>318</v>
      </c>
      <c r="L72" s="183">
        <v>0</v>
      </c>
      <c r="M72" s="183">
        <v>100</v>
      </c>
      <c r="N72" s="183">
        <v>0.01</v>
      </c>
    </row>
    <row r="73" spans="2:14" ht="14.25" customHeight="1" x14ac:dyDescent="0.2">
      <c r="B73" s="183" t="str">
        <f t="shared" si="25"/>
        <v>Buying from local food processors, including neighbors who sell foods they prepare for sale</v>
      </c>
      <c r="C73" s="183">
        <f t="shared" si="26"/>
        <v>0</v>
      </c>
      <c r="D73" s="183" t="s">
        <v>321</v>
      </c>
      <c r="E73" s="183">
        <v>0</v>
      </c>
      <c r="F73" s="183">
        <v>100</v>
      </c>
      <c r="G73" s="183">
        <v>0.01</v>
      </c>
      <c r="I73" s="183" t="str">
        <f t="shared" si="27"/>
        <v>Buying from local food processors, including neighbors who sell foods they prepare for sale</v>
      </c>
      <c r="J73" s="183">
        <f t="shared" si="28"/>
        <v>0</v>
      </c>
      <c r="K73" s="183" t="s">
        <v>320</v>
      </c>
      <c r="L73" s="183">
        <v>0</v>
      </c>
      <c r="M73" s="183">
        <v>100</v>
      </c>
      <c r="N73" s="183">
        <v>0.01</v>
      </c>
    </row>
    <row r="74" spans="2:14" ht="14.25" customHeight="1" x14ac:dyDescent="0.2">
      <c r="B74" s="183" t="str">
        <f t="shared" si="25"/>
        <v>Buying food and drink at local restaurants (food and drink)</v>
      </c>
      <c r="C74" s="183">
        <f t="shared" si="26"/>
        <v>0</v>
      </c>
      <c r="D74" s="183" t="s">
        <v>323</v>
      </c>
      <c r="E74" s="183">
        <v>0</v>
      </c>
      <c r="F74" s="183">
        <v>100</v>
      </c>
      <c r="G74" s="183">
        <v>0.01</v>
      </c>
      <c r="I74" s="183" t="str">
        <f t="shared" si="27"/>
        <v>Buying food and drink at local restaurants (food and drink)</v>
      </c>
      <c r="J74" s="183">
        <f t="shared" si="28"/>
        <v>0.51514000000000004</v>
      </c>
      <c r="K74" s="183" t="s">
        <v>322</v>
      </c>
      <c r="L74" s="183">
        <v>0</v>
      </c>
      <c r="M74" s="183">
        <v>100</v>
      </c>
      <c r="N74" s="183">
        <v>0.01</v>
      </c>
    </row>
    <row r="75" spans="2:14" ht="14.25" customHeight="1" x14ac:dyDescent="0.2">
      <c r="B75" s="183" t="str">
        <f t="shared" si="25"/>
        <v>Things besides food that are sold by people or businesses in your community, including services</v>
      </c>
      <c r="C75" s="183">
        <f t="shared" si="26"/>
        <v>32.2331</v>
      </c>
      <c r="D75" s="183" t="s">
        <v>325</v>
      </c>
      <c r="E75" s="183">
        <v>0</v>
      </c>
      <c r="F75" s="183">
        <v>100</v>
      </c>
      <c r="G75" s="183">
        <v>0.01</v>
      </c>
      <c r="I75" s="183" t="str">
        <f t="shared" si="27"/>
        <v>Things besides food that are sold by people or businesses in your community, including services</v>
      </c>
      <c r="J75" s="183">
        <f t="shared" si="28"/>
        <v>40.070909999999998</v>
      </c>
      <c r="K75" s="183" t="s">
        <v>324</v>
      </c>
      <c r="L75" s="183">
        <v>0</v>
      </c>
      <c r="M75" s="183">
        <v>100</v>
      </c>
      <c r="N75" s="183">
        <v>0.01</v>
      </c>
    </row>
    <row r="76" spans="2:14" ht="14.25" customHeight="1" x14ac:dyDescent="0.2">
      <c r="B76" s="183" t="str">
        <f t="shared" si="25"/>
        <v>Things you buy from businesses, etc., in places outside your community</v>
      </c>
      <c r="C76" s="183">
        <f t="shared" si="26"/>
        <v>3.7947300000000004</v>
      </c>
      <c r="D76" s="183" t="s">
        <v>327</v>
      </c>
      <c r="E76" s="183">
        <v>0</v>
      </c>
      <c r="F76" s="183">
        <v>100</v>
      </c>
      <c r="G76" s="183">
        <v>0.01</v>
      </c>
      <c r="I76" s="183" t="str">
        <f t="shared" si="27"/>
        <v>Things you buy from businesses, etc., in places outside your community</v>
      </c>
      <c r="J76" s="183">
        <f t="shared" si="28"/>
        <v>2.4188999999999998</v>
      </c>
      <c r="K76" s="183" t="s">
        <v>326</v>
      </c>
      <c r="L76" s="183">
        <v>0</v>
      </c>
      <c r="M76" s="183">
        <v>100</v>
      </c>
      <c r="N76" s="183">
        <v>0.01</v>
      </c>
    </row>
    <row r="77" spans="2:14" ht="14.25" customHeight="1" x14ac:dyDescent="0.2">
      <c r="B77" s="183" t="str">
        <f t="shared" si="25"/>
        <v>Rent (if household rents its house; don't include business rentals here)</v>
      </c>
      <c r="C77" s="183">
        <f t="shared" si="26"/>
        <v>0</v>
      </c>
      <c r="D77" s="183" t="s">
        <v>329</v>
      </c>
      <c r="E77" s="183">
        <v>0</v>
      </c>
      <c r="F77" s="183">
        <v>100</v>
      </c>
      <c r="G77" s="183">
        <v>0.01</v>
      </c>
      <c r="I77" s="183" t="str">
        <f t="shared" si="27"/>
        <v>Rent (if household rents its house; don't include business rentals here)</v>
      </c>
      <c r="J77" s="183">
        <f t="shared" si="28"/>
        <v>0.18204000000000001</v>
      </c>
      <c r="K77" s="183" t="s">
        <v>328</v>
      </c>
      <c r="L77" s="183">
        <v>0</v>
      </c>
      <c r="M77" s="183">
        <v>100</v>
      </c>
      <c r="N77" s="183">
        <v>0.01</v>
      </c>
    </row>
    <row r="78" spans="2:14" ht="14.25" customHeight="1" x14ac:dyDescent="0.2">
      <c r="B78" s="183" t="str">
        <f t="shared" si="25"/>
        <v>Household income tax payments</v>
      </c>
      <c r="C78" s="183">
        <f t="shared" si="26"/>
        <v>0</v>
      </c>
      <c r="D78" s="183" t="s">
        <v>331</v>
      </c>
      <c r="E78" s="183">
        <v>0</v>
      </c>
      <c r="F78" s="183">
        <v>100</v>
      </c>
      <c r="G78" s="183">
        <v>0.01</v>
      </c>
      <c r="I78" s="183" t="str">
        <f t="shared" si="27"/>
        <v>Household income tax payments</v>
      </c>
      <c r="J78" s="183">
        <f t="shared" si="28"/>
        <v>0.27959999999999996</v>
      </c>
      <c r="K78" s="183" t="s">
        <v>330</v>
      </c>
      <c r="L78" s="183">
        <v>0</v>
      </c>
      <c r="M78" s="183">
        <v>100</v>
      </c>
      <c r="N78" s="183">
        <v>0.01</v>
      </c>
    </row>
    <row r="79" spans="2:14" ht="14.25" customHeight="1" x14ac:dyDescent="0.2">
      <c r="B79" s="1" t="str">
        <f t="shared" si="25"/>
        <v>Total (should equal 100%)</v>
      </c>
      <c r="C79" s="1">
        <f t="shared" si="26"/>
        <v>86.233239999999995</v>
      </c>
      <c r="I79" s="1" t="str">
        <f t="shared" si="27"/>
        <v>Total (should equal 100%)</v>
      </c>
      <c r="J79" s="1">
        <f t="shared" si="28"/>
        <v>90.146310000000014</v>
      </c>
    </row>
    <row r="80" spans="2:14" ht="14.25" customHeight="1" x14ac:dyDescent="0.2"/>
    <row r="81" spans="4:11" ht="14.25" customHeight="1" x14ac:dyDescent="0.2">
      <c r="K81" s="103"/>
    </row>
    <row r="82" spans="4:11" ht="14.25" customHeight="1" x14ac:dyDescent="0.2"/>
    <row r="83" spans="4:11" ht="14.25" customHeight="1" x14ac:dyDescent="0.2"/>
    <row r="84" spans="4:11" ht="14.25" customHeight="1" x14ac:dyDescent="0.2">
      <c r="D84" s="103"/>
    </row>
    <row r="85" spans="4:11" ht="14.25" customHeight="1" x14ac:dyDescent="0.2"/>
    <row r="86" spans="4:11" ht="14.25" customHeight="1" x14ac:dyDescent="0.2"/>
    <row r="87" spans="4:11" ht="14.25" customHeight="1" x14ac:dyDescent="0.2"/>
    <row r="88" spans="4:11" ht="14.25" customHeight="1" x14ac:dyDescent="0.2"/>
    <row r="89" spans="4:11" ht="14.25" customHeight="1" x14ac:dyDescent="0.2"/>
    <row r="90" spans="4:11" ht="14.25" customHeight="1" x14ac:dyDescent="0.2"/>
    <row r="91" spans="4:11" ht="14.25" customHeight="1" x14ac:dyDescent="0.2"/>
    <row r="92" spans="4:11" ht="14.25" customHeight="1" x14ac:dyDescent="0.2"/>
    <row r="93" spans="4:11" ht="14.25" customHeight="1" x14ac:dyDescent="0.2"/>
    <row r="94" spans="4:11" ht="14.25" customHeight="1" x14ac:dyDescent="0.2"/>
    <row r="95" spans="4:11" ht="14.25" customHeight="1" x14ac:dyDescent="0.2"/>
    <row r="96" spans="4:11"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sheetData>
  <mergeCells count="4">
    <mergeCell ref="A13:A23"/>
    <mergeCell ref="E6:E11"/>
    <mergeCell ref="A6:A11"/>
    <mergeCell ref="E13:E23"/>
  </mergeCells>
  <pageMargins left="0.7" right="0.7" top="0.75" bottom="0.75" header="0" footer="0"/>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011"/>
  <sheetViews>
    <sheetView zoomScale="125" workbookViewId="0">
      <selection activeCell="C6" sqref="C6"/>
    </sheetView>
  </sheetViews>
  <sheetFormatPr baseColWidth="10" defaultColWidth="14.5" defaultRowHeight="15" customHeight="1" x14ac:dyDescent="0.2"/>
  <cols>
    <col min="1" max="1" width="15" customWidth="1"/>
    <col min="2" max="2" width="63.1640625" customWidth="1"/>
    <col min="3" max="3" width="19.5" customWidth="1"/>
    <col min="4" max="4" width="28.83203125" customWidth="1"/>
    <col min="5" max="5" width="15" customWidth="1"/>
    <col min="6" max="6" width="17.83203125" customWidth="1"/>
    <col min="7" max="7" width="8.83203125" customWidth="1"/>
    <col min="8" max="8" width="36" customWidth="1"/>
  </cols>
  <sheetData>
    <row r="1" spans="1:7" ht="26.25" customHeight="1" x14ac:dyDescent="0.2">
      <c r="B1" s="1" t="s">
        <v>332</v>
      </c>
    </row>
    <row r="2" spans="1:7" ht="26.25" customHeight="1" x14ac:dyDescent="0.2">
      <c r="A2" s="297"/>
      <c r="B2" s="1" t="s">
        <v>216</v>
      </c>
    </row>
    <row r="3" spans="1:7" ht="26.25" customHeight="1" x14ac:dyDescent="0.2">
      <c r="A3" s="259"/>
      <c r="B3" s="261" t="s">
        <v>0</v>
      </c>
      <c r="C3" s="262" t="s">
        <v>1</v>
      </c>
      <c r="E3" s="11"/>
      <c r="F3" s="11"/>
      <c r="G3" s="11"/>
    </row>
    <row r="4" spans="1:7" ht="26.25" customHeight="1" x14ac:dyDescent="0.2">
      <c r="A4" s="259"/>
      <c r="B4" s="301" t="s">
        <v>234</v>
      </c>
      <c r="C4" s="302">
        <f>2276283.982368</f>
        <v>2276283.9823679999</v>
      </c>
      <c r="D4" s="129" t="s">
        <v>536</v>
      </c>
      <c r="E4" s="44"/>
      <c r="F4" s="6"/>
      <c r="G4" s="18"/>
    </row>
    <row r="5" spans="1:7" ht="26.25" customHeight="1" x14ac:dyDescent="0.2">
      <c r="A5" s="299"/>
      <c r="B5" s="303" t="s">
        <v>236</v>
      </c>
      <c r="C5" s="304">
        <f>26565125</f>
        <v>26565125</v>
      </c>
      <c r="D5" s="46" t="s">
        <v>494</v>
      </c>
      <c r="E5" s="47"/>
      <c r="F5" s="47"/>
      <c r="G5" s="48"/>
    </row>
    <row r="6" spans="1:7" ht="26.25" customHeight="1" x14ac:dyDescent="0.2">
      <c r="A6" s="299"/>
      <c r="B6" s="303" t="s">
        <v>497</v>
      </c>
      <c r="C6" s="471">
        <v>0.2</v>
      </c>
      <c r="D6" s="46" t="s">
        <v>513</v>
      </c>
      <c r="E6" s="150"/>
      <c r="F6" s="150"/>
      <c r="G6" s="150"/>
    </row>
    <row r="7" spans="1:7" ht="26.25" customHeight="1" x14ac:dyDescent="0.2">
      <c r="A7" s="259"/>
      <c r="B7" s="303" t="s">
        <v>237</v>
      </c>
      <c r="C7" s="305">
        <f>C5-C4</f>
        <v>24288841.017632</v>
      </c>
      <c r="E7" s="49"/>
      <c r="F7" s="50"/>
      <c r="G7" s="50"/>
    </row>
    <row r="8" spans="1:7" ht="26.25" customHeight="1" x14ac:dyDescent="0.2">
      <c r="A8" s="298" t="s">
        <v>8</v>
      </c>
      <c r="B8" s="300" t="s">
        <v>534</v>
      </c>
      <c r="C8" s="300"/>
    </row>
    <row r="9" spans="1:7" ht="37.5" customHeight="1" x14ac:dyDescent="0.2">
      <c r="A9" s="247"/>
      <c r="B9" s="166" t="s">
        <v>0</v>
      </c>
      <c r="C9" s="170" t="s">
        <v>510</v>
      </c>
      <c r="E9" s="286" t="s">
        <v>538</v>
      </c>
      <c r="F9" s="286"/>
      <c r="G9" s="11"/>
    </row>
    <row r="10" spans="1:7" ht="34.5" customHeight="1" x14ac:dyDescent="0.2">
      <c r="A10" s="458" t="s">
        <v>537</v>
      </c>
      <c r="B10" s="173" t="s">
        <v>75</v>
      </c>
      <c r="C10" s="306">
        <v>1.6699212916508013E-2</v>
      </c>
      <c r="D10" s="12"/>
      <c r="E10" s="287">
        <v>38012.150880000001</v>
      </c>
      <c r="F10" s="289">
        <f>E10/SUM($E$10:$E$19)</f>
        <v>1.6699212916508013E-2</v>
      </c>
    </row>
    <row r="11" spans="1:7" ht="34.5" customHeight="1" x14ac:dyDescent="0.2">
      <c r="A11" s="459"/>
      <c r="B11" s="173" t="s">
        <v>77</v>
      </c>
      <c r="C11" s="306">
        <v>1.8554681018342237E-3</v>
      </c>
      <c r="D11" s="12"/>
      <c r="E11" s="287">
        <v>4223.5723200000002</v>
      </c>
      <c r="F11" s="289">
        <f t="shared" ref="F11:F19" si="0">E11/SUM($E$10:$E$19)</f>
        <v>1.8554681018342237E-3</v>
      </c>
    </row>
    <row r="12" spans="1:7" ht="30.75" customHeight="1" x14ac:dyDescent="0.2">
      <c r="A12" s="459"/>
      <c r="B12" s="173" t="s">
        <v>78</v>
      </c>
      <c r="C12" s="306">
        <v>0.36762577973661364</v>
      </c>
      <c r="E12" s="287">
        <v>836820.67392000009</v>
      </c>
      <c r="F12" s="289">
        <f t="shared" si="0"/>
        <v>0.36762577973661364</v>
      </c>
    </row>
    <row r="13" spans="1:7" ht="30.75" customHeight="1" x14ac:dyDescent="0.2">
      <c r="A13" s="459"/>
      <c r="B13" s="173" t="s">
        <v>79</v>
      </c>
      <c r="C13" s="306">
        <v>7.6794931280125087E-2</v>
      </c>
      <c r="E13" s="287">
        <v>174807.07200000001</v>
      </c>
      <c r="F13" s="289">
        <f t="shared" si="0"/>
        <v>7.6794931280125087E-2</v>
      </c>
    </row>
    <row r="14" spans="1:7" ht="30.75" customHeight="1" x14ac:dyDescent="0.2">
      <c r="A14" s="459"/>
      <c r="B14" s="173" t="s">
        <v>218</v>
      </c>
      <c r="C14" s="306">
        <v>4.8015098663700233E-3</v>
      </c>
      <c r="E14" s="287">
        <v>10929.6</v>
      </c>
      <c r="F14" s="289">
        <f t="shared" si="0"/>
        <v>4.8015098663700233E-3</v>
      </c>
    </row>
    <row r="15" spans="1:7" ht="27" customHeight="1" x14ac:dyDescent="0.2">
      <c r="A15" s="459"/>
      <c r="B15" s="173" t="s">
        <v>171</v>
      </c>
      <c r="C15" s="306">
        <v>4.558211701690295E-2</v>
      </c>
      <c r="D15" s="12"/>
      <c r="E15" s="287">
        <v>103757.84284800001</v>
      </c>
      <c r="F15" s="289">
        <f t="shared" si="0"/>
        <v>4.558211701690295E-2</v>
      </c>
    </row>
    <row r="16" spans="1:7" ht="26.25" customHeight="1" x14ac:dyDescent="0.2">
      <c r="A16" s="459"/>
      <c r="B16" s="173" t="s">
        <v>219</v>
      </c>
      <c r="C16" s="306">
        <v>0</v>
      </c>
      <c r="D16" s="12"/>
      <c r="E16" s="287">
        <v>0</v>
      </c>
      <c r="F16" s="289">
        <f t="shared" si="0"/>
        <v>0</v>
      </c>
    </row>
    <row r="17" spans="1:8" ht="26.25" customHeight="1" x14ac:dyDescent="0.2">
      <c r="A17" s="459"/>
      <c r="B17" s="173" t="s">
        <v>172</v>
      </c>
      <c r="C17" s="306">
        <v>0.14896647247293257</v>
      </c>
      <c r="E17" s="287">
        <v>339089.9952</v>
      </c>
      <c r="F17" s="289">
        <f t="shared" si="0"/>
        <v>0.14896647247293257</v>
      </c>
    </row>
    <row r="18" spans="1:8" ht="33" customHeight="1" x14ac:dyDescent="0.2">
      <c r="A18" s="459"/>
      <c r="B18" s="173" t="s">
        <v>115</v>
      </c>
      <c r="C18" s="306">
        <v>0.27975207793956675</v>
      </c>
      <c r="E18" s="287">
        <v>636795.17404800002</v>
      </c>
      <c r="F18" s="289">
        <f t="shared" si="0"/>
        <v>0.27975207793956675</v>
      </c>
    </row>
    <row r="19" spans="1:8" ht="20.25" customHeight="1" x14ac:dyDescent="0.2">
      <c r="A19" s="460"/>
      <c r="B19" s="173" t="s">
        <v>220</v>
      </c>
      <c r="C19" s="306">
        <v>5.7922430669146867E-2</v>
      </c>
      <c r="E19" s="287">
        <v>131847.90115200001</v>
      </c>
      <c r="F19" s="289">
        <f t="shared" si="0"/>
        <v>5.7922430669146867E-2</v>
      </c>
    </row>
    <row r="20" spans="1:8" ht="20.25" customHeight="1" x14ac:dyDescent="0.2">
      <c r="A20" s="247"/>
      <c r="B20" s="290" t="s">
        <v>221</v>
      </c>
      <c r="C20" s="307">
        <v>0.46300000000000002</v>
      </c>
      <c r="D20" s="46"/>
      <c r="E20" s="308">
        <v>0.46300000000000002</v>
      </c>
      <c r="F20" s="289"/>
    </row>
    <row r="21" spans="1:8" ht="20.25" customHeight="1" x14ac:dyDescent="0.2">
      <c r="C21" s="129" t="s">
        <v>536</v>
      </c>
      <c r="H21" s="51"/>
    </row>
    <row r="22" spans="1:8" ht="26.25" customHeight="1" x14ac:dyDescent="0.2">
      <c r="C22" s="52"/>
      <c r="D22" s="51"/>
    </row>
    <row r="23" spans="1:8" ht="15.75" customHeight="1" x14ac:dyDescent="0.2">
      <c r="B23" s="12"/>
      <c r="D23" s="53"/>
    </row>
    <row r="24" spans="1:8" ht="15.75" customHeight="1" x14ac:dyDescent="0.2">
      <c r="B24" s="158" t="s">
        <v>539</v>
      </c>
      <c r="D24" s="53"/>
    </row>
    <row r="25" spans="1:8" ht="15.75" customHeight="1" x14ac:dyDescent="0.2">
      <c r="B25" s="344" t="s">
        <v>176</v>
      </c>
      <c r="C25" s="345" t="s">
        <v>222</v>
      </c>
      <c r="D25" s="346"/>
    </row>
    <row r="26" spans="1:8" ht="15.75" customHeight="1" x14ac:dyDescent="0.2">
      <c r="B26" s="332" t="s">
        <v>34</v>
      </c>
      <c r="C26" s="428">
        <f>C15*C4</f>
        <v>103757.84284800001</v>
      </c>
      <c r="D26" s="348" t="s">
        <v>333</v>
      </c>
    </row>
    <row r="27" spans="1:8" ht="14.25" customHeight="1" x14ac:dyDescent="0.2">
      <c r="B27" s="334" t="s">
        <v>36</v>
      </c>
      <c r="C27" s="429">
        <v>0</v>
      </c>
      <c r="D27" s="350" t="s">
        <v>334</v>
      </c>
    </row>
    <row r="28" spans="1:8" ht="15.75" customHeight="1" x14ac:dyDescent="0.2">
      <c r="B28" s="332" t="s">
        <v>38</v>
      </c>
      <c r="C28" s="428">
        <f>SUM(C17:C18)*C4</f>
        <v>975885.16924800002</v>
      </c>
      <c r="D28" s="348" t="s">
        <v>335</v>
      </c>
    </row>
    <row r="29" spans="1:8" ht="15.75" customHeight="1" x14ac:dyDescent="0.2">
      <c r="B29" s="332" t="s">
        <v>40</v>
      </c>
      <c r="C29" s="428">
        <f>C16*C4</f>
        <v>0</v>
      </c>
      <c r="D29" s="348" t="s">
        <v>336</v>
      </c>
    </row>
    <row r="30" spans="1:8" ht="15.75" customHeight="1" x14ac:dyDescent="0.2">
      <c r="B30" s="334" t="s">
        <v>42</v>
      </c>
      <c r="C30" s="428">
        <f>C10*C4*C20</f>
        <v>17599.625857440002</v>
      </c>
      <c r="D30" s="352" t="s">
        <v>93</v>
      </c>
    </row>
    <row r="31" spans="1:8" ht="15.75" customHeight="1" x14ac:dyDescent="0.2">
      <c r="B31" s="334" t="s">
        <v>44</v>
      </c>
      <c r="C31" s="428">
        <f>C11*C4*C20</f>
        <v>1955.5139841600003</v>
      </c>
      <c r="D31" s="352" t="s">
        <v>94</v>
      </c>
    </row>
    <row r="32" spans="1:8" ht="15.75" customHeight="1" x14ac:dyDescent="0.2">
      <c r="B32" s="334" t="s">
        <v>45</v>
      </c>
      <c r="C32" s="428">
        <f>C12*C4*C20</f>
        <v>387447.97202496004</v>
      </c>
      <c r="D32" s="352" t="s">
        <v>95</v>
      </c>
    </row>
    <row r="33" spans="2:6" ht="15.75" customHeight="1" x14ac:dyDescent="0.2">
      <c r="B33" s="334" t="s">
        <v>46</v>
      </c>
      <c r="C33" s="428">
        <f>C13*C4*C20</f>
        <v>80935.674336000011</v>
      </c>
      <c r="D33" s="352" t="s">
        <v>96</v>
      </c>
    </row>
    <row r="34" spans="2:6" ht="15.75" customHeight="1" x14ac:dyDescent="0.2">
      <c r="B34" s="332" t="s">
        <v>47</v>
      </c>
      <c r="C34" s="428">
        <f>C14*C4</f>
        <v>10929.599999999999</v>
      </c>
      <c r="D34" s="352" t="s">
        <v>97</v>
      </c>
    </row>
    <row r="35" spans="2:6" ht="15.75" customHeight="1" x14ac:dyDescent="0.2">
      <c r="B35" s="332" t="s">
        <v>49</v>
      </c>
      <c r="C35" s="430">
        <v>0</v>
      </c>
      <c r="D35" s="352" t="s">
        <v>337</v>
      </c>
    </row>
    <row r="36" spans="2:6" ht="15.75" customHeight="1" x14ac:dyDescent="0.2">
      <c r="B36" s="332" t="s">
        <v>51</v>
      </c>
      <c r="C36" s="430">
        <v>0</v>
      </c>
      <c r="D36" s="352" t="s">
        <v>337</v>
      </c>
    </row>
    <row r="37" spans="2:6" ht="15.75" customHeight="1" x14ac:dyDescent="0.2">
      <c r="B37" s="332" t="s">
        <v>52</v>
      </c>
      <c r="C37" s="428">
        <v>0</v>
      </c>
      <c r="D37" s="352" t="s">
        <v>338</v>
      </c>
    </row>
    <row r="38" spans="2:6" ht="15.75" customHeight="1" x14ac:dyDescent="0.2">
      <c r="B38" s="332" t="s">
        <v>54</v>
      </c>
      <c r="C38" s="428">
        <v>0</v>
      </c>
      <c r="D38" s="352" t="s">
        <v>339</v>
      </c>
    </row>
    <row r="39" spans="2:6" ht="15.75" customHeight="1" x14ac:dyDescent="0.2">
      <c r="B39" s="332" t="s">
        <v>56</v>
      </c>
      <c r="C39" s="428">
        <v>0</v>
      </c>
      <c r="D39" s="352" t="s">
        <v>340</v>
      </c>
    </row>
    <row r="40" spans="2:6" ht="15.75" customHeight="1" x14ac:dyDescent="0.2">
      <c r="B40" s="332" t="s">
        <v>58</v>
      </c>
      <c r="C40" s="428">
        <v>0</v>
      </c>
      <c r="D40" s="352" t="s">
        <v>338</v>
      </c>
    </row>
    <row r="41" spans="2:6" ht="15.75" customHeight="1" x14ac:dyDescent="0.2">
      <c r="B41" s="332" t="s">
        <v>341</v>
      </c>
      <c r="C41" s="428">
        <f>C6*C5</f>
        <v>5313025</v>
      </c>
      <c r="D41" s="355" t="s">
        <v>342</v>
      </c>
    </row>
    <row r="42" spans="2:6" ht="15.75" customHeight="1" x14ac:dyDescent="0.2">
      <c r="B42" s="332" t="s">
        <v>61</v>
      </c>
      <c r="C42" s="428">
        <f>IF(C7-C41&gt;0,C7-C41,0)</f>
        <v>18975816.017632</v>
      </c>
      <c r="D42" s="355" t="s">
        <v>343</v>
      </c>
    </row>
    <row r="43" spans="2:6" ht="15.75" customHeight="1" x14ac:dyDescent="0.2">
      <c r="B43" s="337" t="s">
        <v>63</v>
      </c>
      <c r="C43" s="428">
        <f>C19*C4</f>
        <v>131847.90115200001</v>
      </c>
      <c r="D43" s="356" t="s">
        <v>187</v>
      </c>
    </row>
    <row r="44" spans="2:6" ht="15.75" customHeight="1" x14ac:dyDescent="0.2">
      <c r="B44" s="332" t="s">
        <v>65</v>
      </c>
      <c r="C44" s="428">
        <f>SUM(C26:C43)</f>
        <v>25999200.317082562</v>
      </c>
      <c r="D44" s="355" t="s">
        <v>188</v>
      </c>
      <c r="F44" s="101">
        <f>C44-C4</f>
        <v>23722916.334714562</v>
      </c>
    </row>
    <row r="45" spans="2:6" ht="15.75" customHeight="1" x14ac:dyDescent="0.2">
      <c r="B45" s="332" t="s">
        <v>67</v>
      </c>
      <c r="C45" s="428">
        <f>C5</f>
        <v>26565125</v>
      </c>
      <c r="D45" s="355" t="s">
        <v>189</v>
      </c>
    </row>
    <row r="46" spans="2:6" ht="15.75" customHeight="1" x14ac:dyDescent="0.2">
      <c r="B46" s="332" t="s">
        <v>232</v>
      </c>
      <c r="C46" s="430">
        <f>MAX(0,(C44-C45))</f>
        <v>0</v>
      </c>
      <c r="D46" s="346"/>
    </row>
    <row r="47" spans="2:6" ht="15.75" customHeight="1" x14ac:dyDescent="0.2"/>
    <row r="48" spans="2:6" ht="15.75" customHeight="1" x14ac:dyDescent="0.2">
      <c r="B48" s="63" t="s">
        <v>233</v>
      </c>
      <c r="C48" s="23">
        <f>C46/C44</f>
        <v>0</v>
      </c>
    </row>
    <row r="49" spans="2:8" ht="15.75" customHeight="1" x14ac:dyDescent="0.2"/>
    <row r="50" spans="2:8" ht="15.75" customHeight="1" x14ac:dyDescent="0.2"/>
    <row r="51" spans="2:8" s="117" customFormat="1" ht="15.75" customHeight="1" x14ac:dyDescent="0.2">
      <c r="B51" s="140"/>
      <c r="C51" s="141"/>
      <c r="D51" s="103"/>
      <c r="E51" s="103"/>
      <c r="F51" s="103"/>
      <c r="G51" s="103"/>
    </row>
    <row r="52" spans="2:8" ht="15.75" customHeight="1" x14ac:dyDescent="0.2">
      <c r="B52" s="146" t="s">
        <v>0</v>
      </c>
      <c r="C52" s="147" t="s">
        <v>1</v>
      </c>
      <c r="D52" s="148" t="s">
        <v>2</v>
      </c>
      <c r="E52" s="148" t="s">
        <v>3</v>
      </c>
      <c r="F52" s="148" t="s">
        <v>4</v>
      </c>
      <c r="G52" s="149" t="s">
        <v>5</v>
      </c>
    </row>
    <row r="53" spans="2:8" ht="15.75" customHeight="1" x14ac:dyDescent="0.2">
      <c r="B53" s="318" t="s">
        <v>236</v>
      </c>
      <c r="C53" s="319">
        <f>C5</f>
        <v>26565125</v>
      </c>
      <c r="D53" s="187" t="s">
        <v>496</v>
      </c>
      <c r="E53" s="320">
        <v>0</v>
      </c>
      <c r="F53" s="187">
        <v>100000000</v>
      </c>
      <c r="G53" s="188">
        <v>1</v>
      </c>
    </row>
    <row r="54" spans="2:8" ht="15.75" customHeight="1" x14ac:dyDescent="0.2">
      <c r="B54" s="318" t="s">
        <v>234</v>
      </c>
      <c r="C54" s="319">
        <f>C4</f>
        <v>2276283.9823679999</v>
      </c>
      <c r="D54" s="187" t="s">
        <v>235</v>
      </c>
      <c r="E54" s="320">
        <v>0</v>
      </c>
      <c r="F54" s="187">
        <v>100000000</v>
      </c>
      <c r="G54" s="188">
        <v>1</v>
      </c>
      <c r="H54" s="46"/>
    </row>
    <row r="55" spans="2:8" ht="15.75" customHeight="1" x14ac:dyDescent="0.2">
      <c r="B55" s="142" t="s">
        <v>237</v>
      </c>
      <c r="C55" s="143">
        <f>C53-C54</f>
        <v>24288841.017632</v>
      </c>
      <c r="D55" s="144"/>
      <c r="E55" s="145"/>
      <c r="F55" s="144"/>
      <c r="G55" s="144">
        <v>1</v>
      </c>
    </row>
    <row r="56" spans="2:8" ht="26.25" customHeight="1" x14ac:dyDescent="0.2">
      <c r="B56" s="16"/>
      <c r="C56" s="16"/>
    </row>
    <row r="57" spans="2:8" ht="26.25" customHeight="1" x14ac:dyDescent="0.2">
      <c r="B57" s="34" t="s">
        <v>0</v>
      </c>
      <c r="C57" s="35" t="s">
        <v>1</v>
      </c>
      <c r="D57" s="36" t="s">
        <v>2</v>
      </c>
      <c r="E57" s="36" t="s">
        <v>3</v>
      </c>
      <c r="F57" s="36" t="s">
        <v>4</v>
      </c>
      <c r="G57" s="36" t="s">
        <v>5</v>
      </c>
    </row>
    <row r="58" spans="2:8" ht="26.25" customHeight="1" x14ac:dyDescent="0.2">
      <c r="B58" s="200" t="s">
        <v>75</v>
      </c>
      <c r="C58" s="321">
        <f t="shared" ref="C58:C63" si="1">C10*100</f>
        <v>1.6699212916508013</v>
      </c>
      <c r="D58" s="183" t="s">
        <v>380</v>
      </c>
      <c r="E58" s="183">
        <v>0</v>
      </c>
      <c r="F58" s="183">
        <v>10000000</v>
      </c>
      <c r="G58" s="183">
        <v>1</v>
      </c>
      <c r="H58" s="12"/>
    </row>
    <row r="59" spans="2:8" ht="26.25" customHeight="1" x14ac:dyDescent="0.2">
      <c r="B59" s="200" t="s">
        <v>77</v>
      </c>
      <c r="C59" s="321">
        <f t="shared" si="1"/>
        <v>0.18554681018342237</v>
      </c>
      <c r="D59" s="183" t="s">
        <v>381</v>
      </c>
      <c r="E59" s="183">
        <v>0</v>
      </c>
      <c r="F59" s="183">
        <v>10000000</v>
      </c>
      <c r="G59" s="183">
        <v>1</v>
      </c>
      <c r="H59" s="12"/>
    </row>
    <row r="60" spans="2:8" ht="26.25" customHeight="1" x14ac:dyDescent="0.2">
      <c r="B60" s="200" t="s">
        <v>78</v>
      </c>
      <c r="C60" s="321">
        <f t="shared" si="1"/>
        <v>36.762577973661365</v>
      </c>
      <c r="D60" s="183" t="s">
        <v>382</v>
      </c>
      <c r="E60" s="183">
        <v>0</v>
      </c>
      <c r="F60" s="183">
        <v>10000000</v>
      </c>
      <c r="G60" s="183">
        <v>1</v>
      </c>
      <c r="H60" s="12"/>
    </row>
    <row r="61" spans="2:8" ht="26.25" customHeight="1" x14ac:dyDescent="0.2">
      <c r="B61" s="200" t="s">
        <v>79</v>
      </c>
      <c r="C61" s="321">
        <f t="shared" si="1"/>
        <v>7.6794931280125089</v>
      </c>
      <c r="D61" s="183" t="s">
        <v>383</v>
      </c>
      <c r="E61" s="183">
        <v>0</v>
      </c>
      <c r="F61" s="183">
        <v>10000000</v>
      </c>
      <c r="G61" s="183">
        <v>1</v>
      </c>
      <c r="H61" s="12"/>
    </row>
    <row r="62" spans="2:8" ht="26.25" customHeight="1" x14ac:dyDescent="0.2">
      <c r="B62" s="316" t="s">
        <v>218</v>
      </c>
      <c r="C62" s="321">
        <f t="shared" si="1"/>
        <v>0.48015098663700234</v>
      </c>
      <c r="D62" s="183" t="s">
        <v>238</v>
      </c>
      <c r="E62" s="183">
        <v>0</v>
      </c>
      <c r="F62" s="183">
        <v>10000000</v>
      </c>
      <c r="G62" s="183">
        <v>1</v>
      </c>
    </row>
    <row r="63" spans="2:8" ht="26.25" customHeight="1" x14ac:dyDescent="0.2">
      <c r="B63" s="316" t="s">
        <v>171</v>
      </c>
      <c r="C63" s="321">
        <f t="shared" si="1"/>
        <v>4.5582117016902952</v>
      </c>
      <c r="D63" s="183" t="s">
        <v>239</v>
      </c>
      <c r="E63" s="183">
        <v>0</v>
      </c>
      <c r="F63" s="183">
        <v>10000000</v>
      </c>
      <c r="G63" s="183">
        <v>1</v>
      </c>
      <c r="H63" s="12"/>
    </row>
    <row r="64" spans="2:8" ht="26.25" customHeight="1" x14ac:dyDescent="0.2">
      <c r="B64" s="200" t="s">
        <v>514</v>
      </c>
      <c r="C64" s="322">
        <v>0</v>
      </c>
      <c r="D64" s="183" t="s">
        <v>384</v>
      </c>
      <c r="E64" s="183">
        <v>0</v>
      </c>
      <c r="F64" s="183">
        <v>10000000</v>
      </c>
      <c r="G64" s="183">
        <v>1</v>
      </c>
      <c r="H64" s="12"/>
    </row>
    <row r="65" spans="2:8" ht="26.25" customHeight="1" x14ac:dyDescent="0.2">
      <c r="B65" s="316" t="s">
        <v>219</v>
      </c>
      <c r="C65" s="321">
        <f>C16*100</f>
        <v>0</v>
      </c>
      <c r="D65" s="183" t="s">
        <v>240</v>
      </c>
      <c r="E65" s="183">
        <v>0</v>
      </c>
      <c r="F65" s="183">
        <v>10000000</v>
      </c>
      <c r="G65" s="183">
        <v>1</v>
      </c>
      <c r="H65" s="12"/>
    </row>
    <row r="66" spans="2:8" ht="26.25" customHeight="1" x14ac:dyDescent="0.2">
      <c r="B66" s="316" t="s">
        <v>172</v>
      </c>
      <c r="C66" s="321">
        <f>C17*100</f>
        <v>14.896647247293258</v>
      </c>
      <c r="D66" s="183" t="s">
        <v>241</v>
      </c>
      <c r="E66" s="183">
        <v>0</v>
      </c>
      <c r="F66" s="183">
        <v>10000000</v>
      </c>
      <c r="G66" s="183">
        <v>1</v>
      </c>
    </row>
    <row r="67" spans="2:8" ht="26.25" customHeight="1" x14ac:dyDescent="0.2">
      <c r="B67" s="316" t="s">
        <v>115</v>
      </c>
      <c r="C67" s="321">
        <f>C18*100</f>
        <v>27.975207793956674</v>
      </c>
      <c r="D67" s="183" t="s">
        <v>242</v>
      </c>
      <c r="E67" s="183">
        <v>0</v>
      </c>
      <c r="F67" s="183">
        <v>10000000</v>
      </c>
      <c r="G67" s="183">
        <v>1</v>
      </c>
    </row>
    <row r="68" spans="2:8" ht="26.25" customHeight="1" x14ac:dyDescent="0.2">
      <c r="B68" s="316" t="s">
        <v>545</v>
      </c>
      <c r="C68" s="323">
        <f>C41</f>
        <v>5313025</v>
      </c>
      <c r="D68" s="183" t="s">
        <v>393</v>
      </c>
      <c r="E68" s="183">
        <v>0</v>
      </c>
      <c r="F68" s="183">
        <v>10000000</v>
      </c>
      <c r="G68" s="183">
        <v>1</v>
      </c>
      <c r="H68" s="46"/>
    </row>
    <row r="69" spans="2:8" ht="26.25" customHeight="1" x14ac:dyDescent="0.2">
      <c r="B69" s="316" t="s">
        <v>220</v>
      </c>
      <c r="C69" s="321">
        <f>C19*100</f>
        <v>5.7922430669146863</v>
      </c>
      <c r="D69" s="183" t="s">
        <v>243</v>
      </c>
      <c r="E69" s="183">
        <v>0</v>
      </c>
      <c r="F69" s="183">
        <v>10000000</v>
      </c>
      <c r="G69" s="183">
        <v>1</v>
      </c>
    </row>
    <row r="70" spans="2:8" ht="26.25" customHeight="1" x14ac:dyDescent="0.2">
      <c r="B70" s="324" t="s">
        <v>396</v>
      </c>
      <c r="C70" s="325">
        <f>C20*100</f>
        <v>46.300000000000004</v>
      </c>
      <c r="D70" s="326" t="s">
        <v>244</v>
      </c>
      <c r="E70" s="326">
        <v>0</v>
      </c>
      <c r="F70" s="326">
        <v>10000000</v>
      </c>
      <c r="G70" s="326">
        <v>1</v>
      </c>
      <c r="H70" s="46"/>
    </row>
    <row r="71" spans="2:8" ht="26.25" customHeight="1" x14ac:dyDescent="0.2">
      <c r="C71" s="101"/>
    </row>
    <row r="72" spans="2:8" ht="26.25" customHeight="1" x14ac:dyDescent="0.2">
      <c r="C72" s="101">
        <f>SUM(C58:C67)+C69</f>
        <v>100</v>
      </c>
      <c r="D72" s="101"/>
    </row>
    <row r="73" spans="2:8" ht="26.25" customHeight="1" x14ac:dyDescent="0.2"/>
    <row r="74" spans="2:8" ht="26.25" customHeight="1" x14ac:dyDescent="0.2"/>
    <row r="75" spans="2:8" ht="26.25" customHeight="1" x14ac:dyDescent="0.2"/>
    <row r="76" spans="2:8" ht="26.25" customHeight="1" x14ac:dyDescent="0.2"/>
    <row r="77" spans="2:8" ht="26.25" customHeight="1" x14ac:dyDescent="0.2"/>
    <row r="78" spans="2:8" ht="26.25" customHeight="1" x14ac:dyDescent="0.2"/>
    <row r="79" spans="2:8" ht="26.25" customHeight="1" x14ac:dyDescent="0.2"/>
    <row r="80" spans="2:8"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sheetData>
  <mergeCells count="1">
    <mergeCell ref="A10:A19"/>
  </mergeCells>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E926"/>
  <sheetViews>
    <sheetView workbookViewId="0">
      <pane xSplit="1" ySplit="2" topLeftCell="B3" activePane="bottomRight" state="frozen"/>
      <selection pane="topRight" activeCell="B1" sqref="B1"/>
      <selection pane="bottomLeft" activeCell="A3" sqref="A3"/>
      <selection pane="bottomRight" activeCell="P25" sqref="P25"/>
    </sheetView>
  </sheetViews>
  <sheetFormatPr baseColWidth="10" defaultColWidth="14.5" defaultRowHeight="15" customHeight="1" x14ac:dyDescent="0.2"/>
  <cols>
    <col min="1" max="1" width="15.5" customWidth="1"/>
    <col min="2" max="5" width="11.33203125" customWidth="1"/>
    <col min="6" max="10" width="10.83203125" customWidth="1"/>
    <col min="11" max="12" width="11.1640625" customWidth="1"/>
    <col min="13" max="14" width="10.83203125" customWidth="1"/>
    <col min="15" max="15" width="12.1640625" customWidth="1"/>
    <col min="16" max="17" width="10.83203125" customWidth="1"/>
    <col min="18" max="18" width="13.83203125" customWidth="1"/>
    <col min="19" max="19" width="14.5" customWidth="1"/>
    <col min="20" max="20" width="14.33203125" customWidth="1"/>
    <col min="21" max="21" width="10.5" customWidth="1"/>
    <col min="22" max="22" width="96.33203125" customWidth="1"/>
    <col min="23" max="31" width="8.5" customWidth="1"/>
  </cols>
  <sheetData>
    <row r="1" spans="1:31" ht="14.25" customHeight="1" x14ac:dyDescent="0.2">
      <c r="A1" s="64" t="s">
        <v>344</v>
      </c>
      <c r="B1" s="60"/>
      <c r="C1" s="60"/>
      <c r="D1" s="60"/>
      <c r="E1" s="60"/>
      <c r="F1" s="60"/>
      <c r="G1" s="60"/>
      <c r="H1" s="60"/>
      <c r="I1" s="60"/>
      <c r="J1" s="60"/>
      <c r="K1" s="60"/>
      <c r="L1" s="60"/>
      <c r="M1" s="60"/>
      <c r="N1" s="60"/>
      <c r="O1" s="60"/>
      <c r="P1" s="60"/>
      <c r="Q1" s="60"/>
      <c r="R1" s="60"/>
      <c r="S1" s="60"/>
      <c r="T1" s="60"/>
      <c r="U1" s="60"/>
      <c r="V1" s="60"/>
      <c r="W1" s="60"/>
      <c r="X1" s="60"/>
      <c r="Y1" s="60"/>
      <c r="Z1" s="60"/>
      <c r="AA1" s="60"/>
      <c r="AB1" s="60"/>
      <c r="AC1" s="60"/>
      <c r="AD1" s="60"/>
      <c r="AE1" s="60"/>
    </row>
    <row r="2" spans="1:31" ht="14.25" customHeight="1" x14ac:dyDescent="0.2">
      <c r="A2" s="65"/>
      <c r="B2" s="66" t="s">
        <v>34</v>
      </c>
      <c r="C2" s="66" t="s">
        <v>36</v>
      </c>
      <c r="D2" s="66" t="s">
        <v>38</v>
      </c>
      <c r="E2" s="66" t="s">
        <v>40</v>
      </c>
      <c r="F2" s="14" t="str">
        <f>Households!G6</f>
        <v>L-MUSK</v>
      </c>
      <c r="G2" s="14" t="str">
        <f>Households!H6</f>
        <v>L-MSK</v>
      </c>
      <c r="H2" s="14" t="str">
        <f>Households!I6</f>
        <v>L-FUSK</v>
      </c>
      <c r="I2" s="14" t="str">
        <f>Households!J6</f>
        <v>L-FSK</v>
      </c>
      <c r="J2" s="66" t="s">
        <v>47</v>
      </c>
      <c r="K2" s="66" t="s">
        <v>49</v>
      </c>
      <c r="L2" s="66" t="s">
        <v>51</v>
      </c>
      <c r="M2" s="66" t="s">
        <v>52</v>
      </c>
      <c r="N2" s="66" t="s">
        <v>54</v>
      </c>
      <c r="O2" s="66" t="s">
        <v>56</v>
      </c>
      <c r="P2" s="66" t="s">
        <v>58</v>
      </c>
      <c r="Q2" s="66" t="s">
        <v>345</v>
      </c>
      <c r="R2" s="66" t="s">
        <v>61</v>
      </c>
      <c r="S2" s="67" t="s">
        <v>63</v>
      </c>
      <c r="T2" s="68" t="s">
        <v>190</v>
      </c>
      <c r="U2" s="69" t="s">
        <v>346</v>
      </c>
      <c r="V2" s="69" t="s">
        <v>347</v>
      </c>
      <c r="W2" s="60"/>
      <c r="X2" s="60"/>
      <c r="Y2" s="60"/>
      <c r="Z2" s="60"/>
      <c r="AA2" s="60"/>
      <c r="AB2" s="60"/>
      <c r="AC2" s="60"/>
      <c r="AD2" s="60"/>
      <c r="AE2" s="60"/>
    </row>
    <row r="3" spans="1:31" ht="14.25" customHeight="1" x14ac:dyDescent="0.2">
      <c r="A3" s="70" t="s">
        <v>34</v>
      </c>
      <c r="B3" s="71">
        <f>Ag!C25</f>
        <v>2939105.7379080518</v>
      </c>
      <c r="C3" s="71">
        <f>Tourism!C25</f>
        <v>9188159.1074739527</v>
      </c>
      <c r="D3" s="71">
        <f>Nonag!C25</f>
        <v>14044772.578309705</v>
      </c>
      <c r="E3" s="71">
        <f>Fishing!C25</f>
        <v>0</v>
      </c>
      <c r="F3" s="71">
        <v>0</v>
      </c>
      <c r="G3" s="71"/>
      <c r="H3" s="71"/>
      <c r="I3" s="71"/>
      <c r="J3" s="71">
        <v>0</v>
      </c>
      <c r="K3" s="72">
        <f>Households!C28</f>
        <v>1545093.2541553143</v>
      </c>
      <c r="L3" s="72">
        <f>Households!D28</f>
        <v>6323967.5402675839</v>
      </c>
      <c r="M3" s="73">
        <f>Restaurants!C25</f>
        <v>1977845.3242602397</v>
      </c>
      <c r="N3" s="73">
        <f>Lodges!C26</f>
        <v>291345.82662056992</v>
      </c>
      <c r="O3" s="73">
        <f>Tourists!C25</f>
        <v>0</v>
      </c>
      <c r="P3" s="73">
        <f>NatParkPA!C26</f>
        <v>103757.84284800001</v>
      </c>
      <c r="Q3" s="73">
        <f>ComRevSh!C25</f>
        <v>577502.71739130421</v>
      </c>
      <c r="R3" s="73">
        <v>0</v>
      </c>
      <c r="S3" s="74"/>
      <c r="T3" s="71">
        <f t="shared" ref="T3:T20" si="0">SUM(B3:S3)</f>
        <v>36991549.929234736</v>
      </c>
      <c r="U3" s="53">
        <f>T3/B21</f>
        <v>1.2487679665201237</v>
      </c>
      <c r="V3" s="53"/>
      <c r="W3" s="60"/>
      <c r="X3" s="60"/>
      <c r="Y3" s="60"/>
      <c r="Z3" s="60"/>
      <c r="AA3" s="60"/>
      <c r="AB3" s="60"/>
      <c r="AC3" s="60"/>
      <c r="AD3" s="60"/>
      <c r="AE3" s="60"/>
    </row>
    <row r="4" spans="1:31" ht="14.25" customHeight="1" x14ac:dyDescent="0.2">
      <c r="A4" s="70" t="s">
        <v>36</v>
      </c>
      <c r="B4" s="71"/>
      <c r="C4" s="71">
        <f>Tourism!C26</f>
        <v>0</v>
      </c>
      <c r="D4" s="71"/>
      <c r="E4" s="71"/>
      <c r="F4" s="71"/>
      <c r="G4" s="71"/>
      <c r="H4" s="71"/>
      <c r="I4" s="71"/>
      <c r="J4" s="71"/>
      <c r="K4" s="72"/>
      <c r="L4" s="72"/>
      <c r="M4" s="73"/>
      <c r="N4" s="73"/>
      <c r="O4" s="73">
        <f>Tourists!C26</f>
        <v>44174948.006385349</v>
      </c>
      <c r="P4" s="73">
        <f>NatParkPA!C27</f>
        <v>0</v>
      </c>
      <c r="Q4" s="73">
        <f>ComRevSh!C26</f>
        <v>0</v>
      </c>
      <c r="R4" s="73"/>
      <c r="S4" s="73"/>
      <c r="T4" s="71">
        <f t="shared" si="0"/>
        <v>44174948.006385349</v>
      </c>
      <c r="U4" s="53">
        <f>T4/C21</f>
        <v>1</v>
      </c>
      <c r="V4" s="53"/>
      <c r="W4" s="60"/>
      <c r="X4" s="60"/>
      <c r="Y4" s="60"/>
      <c r="Z4" s="60"/>
      <c r="AA4" s="60"/>
      <c r="AB4" s="60"/>
      <c r="AC4" s="60"/>
      <c r="AD4" s="60"/>
      <c r="AE4" s="60"/>
    </row>
    <row r="5" spans="1:31" ht="14.25" customHeight="1" x14ac:dyDescent="0.2">
      <c r="A5" s="70" t="s">
        <v>38</v>
      </c>
      <c r="B5" s="71">
        <f>Ag!C27</f>
        <v>6437353.3887491217</v>
      </c>
      <c r="C5" s="71">
        <f>Tourism!C27</f>
        <v>12720912.527572097</v>
      </c>
      <c r="D5" s="71">
        <f>Nonag!C27</f>
        <v>29548421.181479018</v>
      </c>
      <c r="E5" s="71">
        <f>Fishing!C27</f>
        <v>0</v>
      </c>
      <c r="F5" s="71">
        <v>0</v>
      </c>
      <c r="G5" s="71"/>
      <c r="H5" s="71"/>
      <c r="I5" s="71"/>
      <c r="J5" s="71">
        <v>0</v>
      </c>
      <c r="K5" s="72">
        <f>Households!C30</f>
        <v>1556419.3975292013</v>
      </c>
      <c r="L5" s="72">
        <f>Households!D30</f>
        <v>9297674.5249409284</v>
      </c>
      <c r="M5" s="73">
        <f>Restaurants!C27</f>
        <v>2074703.5761267429</v>
      </c>
      <c r="N5" s="73">
        <f>Lodges!C28</f>
        <v>544690.02368193504</v>
      </c>
      <c r="O5" s="73">
        <f>Tourists!C27</f>
        <v>29216271.797187515</v>
      </c>
      <c r="P5" s="73">
        <f>NatParkPA!C28</f>
        <v>975885.16924800002</v>
      </c>
      <c r="Q5" s="73">
        <f>ComRevSh!C27</f>
        <v>2425511.413043478</v>
      </c>
      <c r="R5" s="73">
        <v>0</v>
      </c>
      <c r="S5" s="73">
        <v>0</v>
      </c>
      <c r="T5" s="71">
        <f t="shared" si="0"/>
        <v>94797842.999558046</v>
      </c>
      <c r="U5" s="53">
        <f>T5/D21</f>
        <v>0.94474884544743143</v>
      </c>
      <c r="V5" s="53"/>
      <c r="W5" s="60"/>
      <c r="X5" s="60"/>
      <c r="Y5" s="60"/>
      <c r="Z5" s="60"/>
      <c r="AA5" s="60"/>
      <c r="AB5" s="60"/>
      <c r="AC5" s="60"/>
      <c r="AD5" s="60"/>
      <c r="AE5" s="60"/>
    </row>
    <row r="6" spans="1:31" ht="14.25" customHeight="1" x14ac:dyDescent="0.2">
      <c r="A6" s="70" t="s">
        <v>40</v>
      </c>
      <c r="B6" s="71">
        <f>Ag!C28</f>
        <v>238305.87064119344</v>
      </c>
      <c r="C6" s="71">
        <f>Tourism!C28</f>
        <v>612543.94049826358</v>
      </c>
      <c r="D6" s="71">
        <f>Nonag!C28</f>
        <v>1780323.2845744696</v>
      </c>
      <c r="E6" s="71">
        <f>Fishing!C28</f>
        <v>0</v>
      </c>
      <c r="F6" s="71"/>
      <c r="G6" s="71"/>
      <c r="H6" s="71"/>
      <c r="I6" s="71"/>
      <c r="J6" s="71"/>
      <c r="K6" s="72">
        <f>Households!C31</f>
        <v>0</v>
      </c>
      <c r="L6" s="72">
        <f>Households!D31</f>
        <v>0</v>
      </c>
      <c r="M6" s="73">
        <f>Restaurants!C28</f>
        <v>318636.91000418947</v>
      </c>
      <c r="N6" s="73">
        <f>Lodges!C29</f>
        <v>108938.00473638701</v>
      </c>
      <c r="O6" s="73">
        <f>Tourists!C28</f>
        <v>0</v>
      </c>
      <c r="P6" s="73">
        <f>NatParkPA!C29</f>
        <v>0</v>
      </c>
      <c r="Q6" s="73">
        <f>ComRevSh!C28</f>
        <v>0</v>
      </c>
      <c r="R6" s="73">
        <v>0</v>
      </c>
      <c r="S6" s="73"/>
      <c r="T6" s="71">
        <f t="shared" si="0"/>
        <v>3058748.0104545029</v>
      </c>
      <c r="U6" s="53">
        <f>T6/E21</f>
        <v>2.9407677738445863</v>
      </c>
      <c r="V6" s="53"/>
      <c r="W6" s="60"/>
      <c r="X6" s="60"/>
      <c r="Y6" s="60"/>
      <c r="Z6" s="60"/>
      <c r="AA6" s="60"/>
      <c r="AB6" s="60"/>
      <c r="AC6" s="60"/>
      <c r="AD6" s="60"/>
      <c r="AE6" s="60"/>
    </row>
    <row r="7" spans="1:31" ht="14.25" customHeight="1" x14ac:dyDescent="0.2">
      <c r="A7" s="14" t="s">
        <v>42</v>
      </c>
      <c r="B7" s="71">
        <f>Ag!C29</f>
        <v>3755122.8101036544</v>
      </c>
      <c r="C7" s="71">
        <f>Tourism!C29</f>
        <v>0</v>
      </c>
      <c r="D7" s="71">
        <f>Nonag!C29</f>
        <v>232431.09548611072</v>
      </c>
      <c r="E7" s="71">
        <f>Fishing!C29</f>
        <v>0</v>
      </c>
      <c r="F7" s="71">
        <v>0</v>
      </c>
      <c r="G7" s="71"/>
      <c r="H7" s="71"/>
      <c r="I7" s="71"/>
      <c r="J7" s="71">
        <v>0</v>
      </c>
      <c r="K7" s="72">
        <f>Households!C32</f>
        <v>0</v>
      </c>
      <c r="L7" s="72">
        <f>Households!D32</f>
        <v>0</v>
      </c>
      <c r="M7" s="73">
        <f>Restaurants!C29</f>
        <v>246102.76903020672</v>
      </c>
      <c r="N7" s="73">
        <f>Lodges!C30</f>
        <v>97284.171671564225</v>
      </c>
      <c r="O7" s="73">
        <f>Tourists!C29</f>
        <v>0</v>
      </c>
      <c r="P7" s="73">
        <f>NatParkPA!C30</f>
        <v>17599.625857440002</v>
      </c>
      <c r="Q7" s="73">
        <f>ComRevSh!C29</f>
        <v>392701.84782608692</v>
      </c>
      <c r="R7" s="73">
        <v>0</v>
      </c>
      <c r="S7" s="73">
        <v>0</v>
      </c>
      <c r="T7" s="71">
        <f t="shared" si="0"/>
        <v>4741242.3199750632</v>
      </c>
      <c r="U7" s="53">
        <f>T7/F21</f>
        <v>1</v>
      </c>
      <c r="V7" s="470" t="s">
        <v>348</v>
      </c>
      <c r="W7" s="60"/>
      <c r="X7" s="60"/>
      <c r="Y7" s="60"/>
      <c r="Z7" s="60"/>
      <c r="AA7" s="60"/>
      <c r="AB7" s="60"/>
      <c r="AC7" s="60"/>
      <c r="AD7" s="60"/>
      <c r="AE7" s="60"/>
    </row>
    <row r="8" spans="1:31" ht="14.25" customHeight="1" x14ac:dyDescent="0.2">
      <c r="A8" s="14" t="s">
        <v>44</v>
      </c>
      <c r="B8" s="71">
        <f>Ag!C30</f>
        <v>2475905.1495188931</v>
      </c>
      <c r="C8" s="71">
        <f>Tourism!C30</f>
        <v>160011.47833424003</v>
      </c>
      <c r="D8" s="71">
        <f>Nonag!C30</f>
        <v>2062825.9724392323</v>
      </c>
      <c r="E8" s="71">
        <f>Fishing!C30</f>
        <v>0</v>
      </c>
      <c r="F8" s="71"/>
      <c r="G8" s="71"/>
      <c r="H8" s="71"/>
      <c r="I8" s="71"/>
      <c r="J8" s="71"/>
      <c r="K8" s="72"/>
      <c r="L8" s="72"/>
      <c r="M8" s="73">
        <f>Restaurants!C30</f>
        <v>200316.20735016835</v>
      </c>
      <c r="N8" s="73">
        <f>Lodges!C31</f>
        <v>190514.83619014663</v>
      </c>
      <c r="O8" s="73"/>
      <c r="P8" s="73">
        <f>NatParkPA!C31</f>
        <v>1955.5139841600003</v>
      </c>
      <c r="Q8" s="73">
        <f>ComRevSh!C30</f>
        <v>184800.86956521735</v>
      </c>
      <c r="R8" s="73"/>
      <c r="S8" s="73"/>
      <c r="T8" s="71">
        <f t="shared" si="0"/>
        <v>5276330.0273820581</v>
      </c>
      <c r="U8" s="53">
        <f>T8/G21</f>
        <v>0.99999999999999978</v>
      </c>
      <c r="V8" s="462"/>
      <c r="W8" s="60"/>
      <c r="X8" s="60"/>
      <c r="Y8" s="60"/>
      <c r="Z8" s="60"/>
      <c r="AA8" s="60"/>
      <c r="AB8" s="60"/>
      <c r="AC8" s="60"/>
      <c r="AD8" s="60"/>
      <c r="AE8" s="60"/>
    </row>
    <row r="9" spans="1:31" ht="14.25" customHeight="1" x14ac:dyDescent="0.2">
      <c r="A9" s="14" t="s">
        <v>45</v>
      </c>
      <c r="B9" s="71">
        <f>Ag!C31</f>
        <v>412650.85825314885</v>
      </c>
      <c r="C9" s="71">
        <f>Tourism!C31</f>
        <v>500035.86979450146</v>
      </c>
      <c r="D9" s="71">
        <f>Nonag!C31</f>
        <v>0</v>
      </c>
      <c r="E9" s="71">
        <f>Fishing!C31</f>
        <v>0</v>
      </c>
      <c r="F9" s="71"/>
      <c r="G9" s="71"/>
      <c r="H9" s="71"/>
      <c r="I9" s="71"/>
      <c r="J9" s="71"/>
      <c r="K9" s="72"/>
      <c r="L9" s="72"/>
      <c r="M9" s="73">
        <f>Restaurants!C31</f>
        <v>417802.375330351</v>
      </c>
      <c r="N9" s="73">
        <f>Lodges!C32</f>
        <v>113498.20028349159</v>
      </c>
      <c r="O9" s="73"/>
      <c r="P9" s="73">
        <f>NatParkPA!C32</f>
        <v>387447.97202496004</v>
      </c>
      <c r="Q9" s="73">
        <f>ComRevSh!C31</f>
        <v>1732508.1521739131</v>
      </c>
      <c r="R9" s="73"/>
      <c r="S9" s="73"/>
      <c r="T9" s="71">
        <f t="shared" si="0"/>
        <v>3563943.4278603662</v>
      </c>
      <c r="U9" s="53">
        <f>T9/H21</f>
        <v>1</v>
      </c>
      <c r="V9" s="462"/>
      <c r="W9" s="60"/>
      <c r="X9" s="60"/>
      <c r="Y9" s="60"/>
      <c r="Z9" s="60"/>
      <c r="AA9" s="60"/>
      <c r="AB9" s="60"/>
      <c r="AC9" s="60"/>
      <c r="AD9" s="60"/>
      <c r="AE9" s="60"/>
    </row>
    <row r="10" spans="1:31" ht="14.25" customHeight="1" x14ac:dyDescent="0.2">
      <c r="A10" s="14" t="s">
        <v>46</v>
      </c>
      <c r="B10" s="71">
        <f>Ag!C32</f>
        <v>206325.42912657443</v>
      </c>
      <c r="C10" s="71">
        <f>Tourism!C32</f>
        <v>1160083.2179232419</v>
      </c>
      <c r="D10" s="71">
        <f>Nonag!C32</f>
        <v>435808.30403645791</v>
      </c>
      <c r="E10" s="71">
        <f>Fishing!C32</f>
        <v>0</v>
      </c>
      <c r="F10" s="71"/>
      <c r="G10" s="71"/>
      <c r="H10" s="71"/>
      <c r="I10" s="71"/>
      <c r="J10" s="71"/>
      <c r="K10" s="72"/>
      <c r="L10" s="72"/>
      <c r="M10" s="73">
        <f>Restaurants!C32</f>
        <v>412079.05512034619</v>
      </c>
      <c r="N10" s="73">
        <f>Lodges!C33</f>
        <v>247263.93633189239</v>
      </c>
      <c r="O10" s="73"/>
      <c r="P10" s="73">
        <f>NatParkPA!C33</f>
        <v>80935.674336000011</v>
      </c>
      <c r="Q10" s="73">
        <f>ComRevSh!C32</f>
        <v>0</v>
      </c>
      <c r="R10" s="73"/>
      <c r="S10" s="73"/>
      <c r="T10" s="71">
        <f t="shared" si="0"/>
        <v>2542495.6168745128</v>
      </c>
      <c r="U10" s="53">
        <f>T10/I21</f>
        <v>1</v>
      </c>
      <c r="V10" s="462"/>
      <c r="W10" s="60"/>
      <c r="X10" s="60"/>
      <c r="Y10" s="60"/>
      <c r="Z10" s="60"/>
      <c r="AA10" s="60"/>
      <c r="AB10" s="60"/>
      <c r="AC10" s="60"/>
      <c r="AD10" s="60"/>
      <c r="AE10" s="60"/>
    </row>
    <row r="11" spans="1:31" ht="14.25" customHeight="1" x14ac:dyDescent="0.2">
      <c r="A11" s="70" t="s">
        <v>47</v>
      </c>
      <c r="B11" s="71">
        <f>Ag!C33</f>
        <v>8886730.9830945991</v>
      </c>
      <c r="C11" s="71">
        <f>Tourism!C33</f>
        <v>14172795.8187153</v>
      </c>
      <c r="D11" s="71">
        <f>Nonag!C33</f>
        <v>10696386.775299154</v>
      </c>
      <c r="E11" s="71">
        <f>Fishing!C33</f>
        <v>0</v>
      </c>
      <c r="F11" s="71">
        <v>0</v>
      </c>
      <c r="G11" s="71"/>
      <c r="H11" s="71"/>
      <c r="I11" s="71"/>
      <c r="J11" s="71">
        <v>0</v>
      </c>
      <c r="K11" s="72">
        <f>Households!C36</f>
        <v>0</v>
      </c>
      <c r="L11" s="72">
        <f>Households!D36</f>
        <v>32780.899937563081</v>
      </c>
      <c r="M11" s="73">
        <f>Restaurants!C33</f>
        <v>2384716.7541686697</v>
      </c>
      <c r="N11" s="73">
        <f>Lodges!C34</f>
        <v>356089.34364736325</v>
      </c>
      <c r="O11" s="73">
        <f>Tourists!C33</f>
        <v>0</v>
      </c>
      <c r="P11" s="73">
        <f>NatParkPA!C34</f>
        <v>10929.599999999999</v>
      </c>
      <c r="Q11" s="73">
        <f>ComRevSh!C33</f>
        <v>0</v>
      </c>
      <c r="R11" s="73">
        <v>0</v>
      </c>
      <c r="S11" s="73">
        <v>0</v>
      </c>
      <c r="T11" s="71">
        <f t="shared" si="0"/>
        <v>36540430.174862646</v>
      </c>
      <c r="U11" s="53">
        <f>T11/J21</f>
        <v>1</v>
      </c>
      <c r="V11" s="462"/>
      <c r="W11" s="60"/>
      <c r="X11" s="60"/>
      <c r="Y11" s="60"/>
      <c r="Z11" s="60"/>
      <c r="AA11" s="60"/>
      <c r="AB11" s="60"/>
      <c r="AC11" s="60"/>
      <c r="AD11" s="60"/>
      <c r="AE11" s="60"/>
    </row>
    <row r="12" spans="1:31" ht="14.25" customHeight="1" x14ac:dyDescent="0.2">
      <c r="A12" s="70" t="s">
        <v>49</v>
      </c>
      <c r="B12" s="71">
        <f>Ag!C34</f>
        <v>0</v>
      </c>
      <c r="C12" s="71">
        <f>Tourism!C34</f>
        <v>0</v>
      </c>
      <c r="D12" s="71">
        <f>Nonag!C34</f>
        <v>0</v>
      </c>
      <c r="E12" s="71">
        <f>Fishing!C34</f>
        <v>0</v>
      </c>
      <c r="F12" s="75">
        <f>Households!G7*SUM($B$7:$S$7)</f>
        <v>981118.06336366024</v>
      </c>
      <c r="G12" s="75">
        <f>Households!H7*SUM($B$8:$S$8)</f>
        <v>608925.94755174092</v>
      </c>
      <c r="H12" s="75">
        <f>Households!I7*SUM($B$9:$S$9)</f>
        <v>1222100.3360993771</v>
      </c>
      <c r="I12" s="75">
        <f>Households!J7*SUM($B$10:$S$10)</f>
        <v>785783.46556910768</v>
      </c>
      <c r="J12" s="105">
        <f>Households!K7*SUM($B$11:$S$11)</f>
        <v>1688211.3566927747</v>
      </c>
      <c r="K12" s="72">
        <f>Households!C37</f>
        <v>0</v>
      </c>
      <c r="L12" s="72">
        <f>Households!D37</f>
        <v>0</v>
      </c>
      <c r="M12" s="73">
        <f>Restaurants!C34</f>
        <v>0</v>
      </c>
      <c r="N12" s="73">
        <f>Lodges!C35</f>
        <v>0</v>
      </c>
      <c r="O12" s="73">
        <f>Tourists!C34</f>
        <v>0</v>
      </c>
      <c r="P12" s="73">
        <f>NatParkPA!C35</f>
        <v>0</v>
      </c>
      <c r="Q12" s="73">
        <f>ComRevSh!C34</f>
        <v>0</v>
      </c>
      <c r="R12" s="73">
        <v>0</v>
      </c>
      <c r="S12" s="76">
        <f>Households!G14</f>
        <v>60995.517350739108</v>
      </c>
      <c r="T12" s="71">
        <f t="shared" si="0"/>
        <v>5347134.6866273992</v>
      </c>
      <c r="U12" s="53">
        <f>T12/K21</f>
        <v>1.6481737621502046</v>
      </c>
      <c r="V12" s="462"/>
      <c r="W12" s="60"/>
      <c r="X12" s="60"/>
      <c r="Y12" s="60"/>
      <c r="Z12" s="60"/>
      <c r="AA12" s="60"/>
      <c r="AB12" s="60"/>
      <c r="AC12" s="60"/>
      <c r="AD12" s="60"/>
      <c r="AE12" s="60"/>
    </row>
    <row r="13" spans="1:31" ht="14.25" customHeight="1" x14ac:dyDescent="0.2">
      <c r="A13" s="70" t="s">
        <v>51</v>
      </c>
      <c r="B13" s="71">
        <f>Ag!C35</f>
        <v>0</v>
      </c>
      <c r="C13" s="71">
        <f>Tourism!C35</f>
        <v>0</v>
      </c>
      <c r="D13" s="71">
        <f>Nonag!C35</f>
        <v>0</v>
      </c>
      <c r="E13" s="71">
        <f>Fishing!C35</f>
        <v>0</v>
      </c>
      <c r="F13" s="75">
        <f>Households!G8*SUM($B$7:$S$7)</f>
        <v>3760124.2566114031</v>
      </c>
      <c r="G13" s="75">
        <f>Households!H8*SUM($B$8:$S$8)</f>
        <v>4667404.0798303178</v>
      </c>
      <c r="H13" s="75">
        <f>Households!I8*SUM($B$9:$S$9)</f>
        <v>2341843.0917609893</v>
      </c>
      <c r="I13" s="75">
        <f>Households!J8*SUM($B$10:$S$10)</f>
        <v>1756712.1513054052</v>
      </c>
      <c r="J13" s="105">
        <f>Households!K8*SUM($B$11:$S$11)</f>
        <v>34852218.818169869</v>
      </c>
      <c r="K13" s="72">
        <f>Households!C38</f>
        <v>0</v>
      </c>
      <c r="L13" s="72">
        <f>Households!D38</f>
        <v>0</v>
      </c>
      <c r="M13" s="73">
        <f>Restaurants!C35</f>
        <v>0</v>
      </c>
      <c r="N13" s="73">
        <f>Lodges!C36</f>
        <v>0</v>
      </c>
      <c r="O13" s="73">
        <f>Tourists!C35</f>
        <v>0</v>
      </c>
      <c r="P13" s="73">
        <f>NatParkPA!C36</f>
        <v>0</v>
      </c>
      <c r="Q13" s="73">
        <f>ComRevSh!C35</f>
        <v>0</v>
      </c>
      <c r="R13" s="73">
        <v>0</v>
      </c>
      <c r="S13" s="73">
        <f>Households!H14</f>
        <v>1094532.4922374405</v>
      </c>
      <c r="T13" s="71">
        <f t="shared" si="0"/>
        <v>48472834.889915429</v>
      </c>
      <c r="U13" s="53">
        <f>T13/L21</f>
        <v>2.9860454946354533</v>
      </c>
      <c r="V13" s="462"/>
      <c r="W13" s="60"/>
      <c r="X13" s="60"/>
      <c r="Y13" s="60"/>
      <c r="Z13" s="60"/>
      <c r="AA13" s="60"/>
      <c r="AB13" s="60"/>
      <c r="AC13" s="60"/>
      <c r="AD13" s="60"/>
      <c r="AE13" s="60"/>
    </row>
    <row r="14" spans="1:31" ht="14.25" customHeight="1" x14ac:dyDescent="0.2">
      <c r="A14" s="70" t="s">
        <v>52</v>
      </c>
      <c r="B14" s="71">
        <f>Ag!C36</f>
        <v>0</v>
      </c>
      <c r="C14" s="71">
        <f>Tourism!C36</f>
        <v>0</v>
      </c>
      <c r="D14" s="71">
        <f>Nonag!C36</f>
        <v>0</v>
      </c>
      <c r="E14" s="71">
        <f>Fishing!C36</f>
        <v>0</v>
      </c>
      <c r="F14" s="73"/>
      <c r="G14" s="73"/>
      <c r="H14" s="73"/>
      <c r="I14" s="73"/>
      <c r="J14" s="73"/>
      <c r="K14" s="72">
        <f>Households!C39</f>
        <v>0</v>
      </c>
      <c r="L14" s="72">
        <f>Households!D39</f>
        <v>92763.968324743168</v>
      </c>
      <c r="M14" s="73">
        <f>Restaurants!C36</f>
        <v>0</v>
      </c>
      <c r="N14" s="73">
        <f>Lodges!C37</f>
        <v>0</v>
      </c>
      <c r="O14" s="73">
        <f>Tourists!C36</f>
        <v>9446103.0483499356</v>
      </c>
      <c r="P14" s="73">
        <f>NatParkPA!C37</f>
        <v>0</v>
      </c>
      <c r="Q14" s="73">
        <f>ComRevSh!C36</f>
        <v>0</v>
      </c>
      <c r="R14" s="73">
        <v>0</v>
      </c>
      <c r="S14" s="71"/>
      <c r="T14" s="77">
        <f t="shared" si="0"/>
        <v>9538867.0166746788</v>
      </c>
      <c r="U14" s="53">
        <f>T14/M21</f>
        <v>1.0346076250581966</v>
      </c>
      <c r="V14" s="462"/>
      <c r="W14" s="60"/>
      <c r="X14" s="60"/>
      <c r="Y14" s="60"/>
      <c r="Z14" s="60"/>
      <c r="AA14" s="60"/>
      <c r="AB14" s="60"/>
      <c r="AC14" s="60"/>
      <c r="AD14" s="60"/>
      <c r="AE14" s="60"/>
    </row>
    <row r="15" spans="1:31" ht="14.25" customHeight="1" x14ac:dyDescent="0.2">
      <c r="A15" s="70" t="s">
        <v>54</v>
      </c>
      <c r="B15" s="71">
        <f>Ag!C37</f>
        <v>0</v>
      </c>
      <c r="C15" s="71">
        <f>Tourism!C37</f>
        <v>0</v>
      </c>
      <c r="D15" s="71">
        <f>Nonag!C37</f>
        <v>0</v>
      </c>
      <c r="E15" s="71">
        <f>Fishing!C37</f>
        <v>0</v>
      </c>
      <c r="F15" s="73"/>
      <c r="G15" s="73"/>
      <c r="H15" s="73"/>
      <c r="I15" s="73"/>
      <c r="J15" s="73"/>
      <c r="K15" s="72">
        <f>Households!C40</f>
        <v>0</v>
      </c>
      <c r="L15" s="72">
        <f>Households!D40</f>
        <v>0</v>
      </c>
      <c r="M15" s="73">
        <f>Restaurants!C37</f>
        <v>0</v>
      </c>
      <c r="N15" s="73">
        <f>Lodges!C38</f>
        <v>0</v>
      </c>
      <c r="O15" s="73">
        <f>Tourists!C37</f>
        <v>4691559.2048400948</v>
      </c>
      <c r="P15" s="73">
        <f>NatParkPA!C38</f>
        <v>0</v>
      </c>
      <c r="Q15" s="73">
        <f>ComRevSh!C37</f>
        <v>0</v>
      </c>
      <c r="R15" s="73">
        <v>0</v>
      </c>
      <c r="S15" s="71"/>
      <c r="T15" s="77">
        <f t="shared" si="0"/>
        <v>4691559.2048400948</v>
      </c>
      <c r="U15" s="53">
        <f>T15/N21</f>
        <v>1.7510681515724591</v>
      </c>
      <c r="V15" s="462"/>
      <c r="W15" s="60"/>
      <c r="X15" s="60"/>
      <c r="Y15" s="60"/>
      <c r="Z15" s="60"/>
      <c r="AA15" s="60"/>
      <c r="AB15" s="60"/>
      <c r="AC15" s="60"/>
      <c r="AD15" s="60"/>
      <c r="AE15" s="60"/>
    </row>
    <row r="16" spans="1:31" ht="14.25" customHeight="1" x14ac:dyDescent="0.2">
      <c r="A16" s="70" t="s">
        <v>56</v>
      </c>
      <c r="B16" s="71">
        <f>Ag!C38</f>
        <v>0</v>
      </c>
      <c r="C16" s="71">
        <f>Tourism!C38</f>
        <v>0</v>
      </c>
      <c r="D16" s="71">
        <f>Nonag!C38</f>
        <v>0</v>
      </c>
      <c r="E16" s="71">
        <f>Fishing!C38</f>
        <v>0</v>
      </c>
      <c r="F16" s="73">
        <v>0</v>
      </c>
      <c r="G16" s="73"/>
      <c r="H16" s="73"/>
      <c r="I16" s="73"/>
      <c r="J16" s="73">
        <v>0</v>
      </c>
      <c r="K16" s="72">
        <f>Households!C41</f>
        <v>0</v>
      </c>
      <c r="L16" s="72">
        <f>Households!D41</f>
        <v>0</v>
      </c>
      <c r="M16" s="73">
        <f>Restaurants!C38</f>
        <v>0</v>
      </c>
      <c r="N16" s="73">
        <f>Lodges!C39</f>
        <v>0</v>
      </c>
      <c r="O16" s="73">
        <f>Tourists!C38</f>
        <v>0</v>
      </c>
      <c r="P16" s="73">
        <f>NatParkPA!C39</f>
        <v>0</v>
      </c>
      <c r="Q16" s="73">
        <f>ComRevSh!C38</f>
        <v>0</v>
      </c>
      <c r="R16" s="73">
        <v>0</v>
      </c>
      <c r="S16" s="107">
        <f>O21</f>
        <v>114094007.05676289</v>
      </c>
      <c r="T16" s="71">
        <f t="shared" si="0"/>
        <v>114094007.05676289</v>
      </c>
      <c r="U16" s="53">
        <f>T16/O21</f>
        <v>1</v>
      </c>
      <c r="V16" s="462"/>
      <c r="W16" s="60"/>
      <c r="X16" s="60"/>
      <c r="Y16" s="60"/>
      <c r="Z16" s="60"/>
      <c r="AA16" s="60"/>
      <c r="AB16" s="60"/>
      <c r="AC16" s="60"/>
      <c r="AD16" s="60"/>
      <c r="AE16" s="60"/>
    </row>
    <row r="17" spans="1:31" ht="14.25" customHeight="1" x14ac:dyDescent="0.2">
      <c r="A17" s="70" t="s">
        <v>58</v>
      </c>
      <c r="B17" s="71">
        <f>Ag!C39</f>
        <v>0</v>
      </c>
      <c r="C17" s="71">
        <f>Tourism!C39</f>
        <v>0</v>
      </c>
      <c r="D17" s="71">
        <f>Nonag!C39</f>
        <v>0</v>
      </c>
      <c r="E17" s="71">
        <f>Fishing!C39</f>
        <v>0</v>
      </c>
      <c r="F17" s="73"/>
      <c r="G17" s="73"/>
      <c r="H17" s="73"/>
      <c r="I17" s="73"/>
      <c r="J17" s="73"/>
      <c r="K17" s="72">
        <f>Households!C42</f>
        <v>0</v>
      </c>
      <c r="L17" s="72">
        <f>Households!D42</f>
        <v>0</v>
      </c>
      <c r="M17" s="73">
        <f>Restaurants!C39</f>
        <v>0</v>
      </c>
      <c r="N17" s="73">
        <f>Lodges!C40</f>
        <v>0</v>
      </c>
      <c r="O17" s="106">
        <f>Tourists!C39</f>
        <v>26565125</v>
      </c>
      <c r="P17" s="73">
        <f>NatParkPA!C40</f>
        <v>0</v>
      </c>
      <c r="Q17" s="73">
        <f>ComRevSh!C39</f>
        <v>0</v>
      </c>
      <c r="R17" s="106">
        <f>NatParkPA!C46</f>
        <v>0</v>
      </c>
      <c r="S17" s="71"/>
      <c r="T17" s="71">
        <f t="shared" si="0"/>
        <v>26565125</v>
      </c>
      <c r="U17" s="53">
        <f>T17/P21</f>
        <v>1.021767003446856</v>
      </c>
      <c r="V17" s="462"/>
      <c r="W17" s="60"/>
      <c r="X17" s="60"/>
      <c r="Y17" s="60"/>
      <c r="Z17" s="60"/>
      <c r="AA17" s="60"/>
      <c r="AB17" s="60"/>
      <c r="AC17" s="60"/>
      <c r="AD17" s="60"/>
      <c r="AE17" s="60"/>
    </row>
    <row r="18" spans="1:31" ht="14.25" customHeight="1" x14ac:dyDescent="0.2">
      <c r="A18" s="78" t="s">
        <v>59</v>
      </c>
      <c r="B18" s="71"/>
      <c r="C18" s="71">
        <f>Tourism!C40</f>
        <v>0</v>
      </c>
      <c r="D18" s="71"/>
      <c r="E18" s="71"/>
      <c r="F18" s="73"/>
      <c r="G18" s="73"/>
      <c r="H18" s="73"/>
      <c r="I18" s="73"/>
      <c r="J18" s="73"/>
      <c r="K18" s="72"/>
      <c r="L18" s="72"/>
      <c r="M18" s="73"/>
      <c r="N18" s="73"/>
      <c r="O18" s="73"/>
      <c r="P18" s="73">
        <f>NatParkPA!C41</f>
        <v>5313025</v>
      </c>
      <c r="Q18" s="73">
        <f>ComRevSh!C40</f>
        <v>0</v>
      </c>
      <c r="R18" s="73"/>
      <c r="S18" s="71"/>
      <c r="T18" s="71">
        <f t="shared" si="0"/>
        <v>5313025</v>
      </c>
      <c r="U18" s="53">
        <f>T18/Q21</f>
        <v>1</v>
      </c>
      <c r="V18" s="462"/>
      <c r="W18" s="60"/>
      <c r="X18" s="60"/>
      <c r="Y18" s="60"/>
      <c r="Z18" s="60"/>
      <c r="AA18" s="60"/>
      <c r="AB18" s="60"/>
      <c r="AC18" s="60"/>
      <c r="AD18" s="60"/>
      <c r="AE18" s="60"/>
    </row>
    <row r="19" spans="1:31" ht="14.25" customHeight="1" x14ac:dyDescent="0.2">
      <c r="A19" s="70" t="s">
        <v>61</v>
      </c>
      <c r="B19" s="71">
        <f>Ag!C40</f>
        <v>1031627.145632872</v>
      </c>
      <c r="C19" s="71">
        <f>Tourism!C41</f>
        <v>820058.82646297978</v>
      </c>
      <c r="D19" s="71">
        <f>Nonag!C40</f>
        <v>2287220.8864324768</v>
      </c>
      <c r="E19" s="71">
        <f>Fishing!C40</f>
        <v>0</v>
      </c>
      <c r="F19" s="73"/>
      <c r="G19" s="73"/>
      <c r="H19" s="73"/>
      <c r="I19" s="73"/>
      <c r="J19" s="73"/>
      <c r="K19" s="72">
        <f>Households!C43</f>
        <v>0</v>
      </c>
      <c r="L19" s="72">
        <f>Households!D43</f>
        <v>50349.042092631491</v>
      </c>
      <c r="M19" s="73">
        <f>Restaurants!C40</f>
        <v>128774.70472510818</v>
      </c>
      <c r="N19" s="73">
        <f>Lodges!C41</f>
        <v>81070.143059636845</v>
      </c>
      <c r="O19" s="73">
        <f>Tourists!C41</f>
        <v>0</v>
      </c>
      <c r="P19" s="73">
        <f>NatParkPA!C42</f>
        <v>18975816.017632</v>
      </c>
      <c r="Q19" s="73">
        <f>ComRevSh!C41</f>
        <v>0</v>
      </c>
      <c r="R19" s="73">
        <v>0</v>
      </c>
      <c r="S19" s="71"/>
      <c r="T19" s="77">
        <f t="shared" si="0"/>
        <v>23374916.766037706</v>
      </c>
      <c r="U19" s="53">
        <f>T19/R21</f>
        <v>1</v>
      </c>
      <c r="V19" s="462"/>
      <c r="W19" s="60"/>
      <c r="X19" s="60"/>
      <c r="Y19" s="60"/>
      <c r="Z19" s="60"/>
      <c r="AA19" s="60"/>
      <c r="AB19" s="60"/>
      <c r="AC19" s="60"/>
      <c r="AD19" s="60"/>
      <c r="AE19" s="60"/>
    </row>
    <row r="20" spans="1:31" ht="14.25" customHeight="1" x14ac:dyDescent="0.2">
      <c r="A20" s="79" t="s">
        <v>63</v>
      </c>
      <c r="B20" s="71">
        <f>Ag!C41</f>
        <v>3239309.2372872182</v>
      </c>
      <c r="C20" s="71">
        <f>Tourism!C42</f>
        <v>4840347.2196107758</v>
      </c>
      <c r="D20" s="71">
        <f>Nonag!C41</f>
        <v>39253655.753638409</v>
      </c>
      <c r="E20" s="71">
        <f>Fishing!C41</f>
        <v>1040118.85523884</v>
      </c>
      <c r="F20" s="73">
        <v>0</v>
      </c>
      <c r="G20" s="73"/>
      <c r="H20" s="73"/>
      <c r="I20" s="73"/>
      <c r="J20" s="73">
        <v>0</v>
      </c>
      <c r="K20" s="72">
        <f>Households!C44</f>
        <v>142765.83971164425</v>
      </c>
      <c r="L20" s="72">
        <f>Households!D44</f>
        <v>435584.04119408556</v>
      </c>
      <c r="M20" s="73">
        <f>Restaurants!C41</f>
        <v>1058814.2388508895</v>
      </c>
      <c r="N20" s="73">
        <f>Lodges!C42</f>
        <v>648561.14447709476</v>
      </c>
      <c r="O20" s="73">
        <f>Tourists!C42</f>
        <v>0</v>
      </c>
      <c r="P20" s="73">
        <f>NatParkPA!C43</f>
        <v>131847.90115200001</v>
      </c>
      <c r="Q20" s="73">
        <f>ComRevSh!C42</f>
        <v>0</v>
      </c>
      <c r="R20" s="104">
        <f>IF(SUM(B19:P19)-SUM(R3:R17)&gt;0,SUM(B19:P19)-SUM(R3:R17),0)</f>
        <v>23374916.766037706</v>
      </c>
      <c r="S20" s="71"/>
      <c r="T20" s="71">
        <f t="shared" si="0"/>
        <v>74165920.997198671</v>
      </c>
      <c r="U20" s="53">
        <f>T20/S21</f>
        <v>0.64352468714515954</v>
      </c>
      <c r="V20" s="462"/>
      <c r="W20" s="60"/>
      <c r="X20" s="60"/>
      <c r="Y20" s="60"/>
      <c r="Z20" s="60"/>
      <c r="AA20" s="60"/>
      <c r="AB20" s="60"/>
      <c r="AC20" s="60"/>
      <c r="AD20" s="60"/>
      <c r="AE20" s="60"/>
    </row>
    <row r="21" spans="1:31" ht="14.25" customHeight="1" x14ac:dyDescent="0.2">
      <c r="A21" s="80" t="s">
        <v>190</v>
      </c>
      <c r="B21" s="71">
        <f t="shared" ref="B21:S21" si="1">SUM(B3:B20)</f>
        <v>29622436.610315327</v>
      </c>
      <c r="C21" s="71">
        <f t="shared" si="1"/>
        <v>44174948.006385349</v>
      </c>
      <c r="D21" s="71">
        <f t="shared" si="1"/>
        <v>100341845.83169504</v>
      </c>
      <c r="E21" s="71">
        <f t="shared" si="1"/>
        <v>1040118.85523884</v>
      </c>
      <c r="F21" s="71">
        <f t="shared" si="1"/>
        <v>4741242.3199750632</v>
      </c>
      <c r="G21" s="71">
        <f t="shared" si="1"/>
        <v>5276330.027382059</v>
      </c>
      <c r="H21" s="71">
        <f t="shared" si="1"/>
        <v>3563943.4278603662</v>
      </c>
      <c r="I21" s="71">
        <f t="shared" si="1"/>
        <v>2542495.6168745128</v>
      </c>
      <c r="J21" s="71">
        <f t="shared" si="1"/>
        <v>36540430.174862646</v>
      </c>
      <c r="K21" s="71">
        <f t="shared" si="1"/>
        <v>3244278.4913961599</v>
      </c>
      <c r="L21" s="71">
        <f t="shared" si="1"/>
        <v>16233120.016757535</v>
      </c>
      <c r="M21" s="71">
        <f t="shared" si="1"/>
        <v>9219791.9149669111</v>
      </c>
      <c r="N21" s="71">
        <f t="shared" si="1"/>
        <v>2679255.6307000816</v>
      </c>
      <c r="O21" s="71">
        <f t="shared" si="1"/>
        <v>114094007.05676289</v>
      </c>
      <c r="P21" s="71">
        <f t="shared" si="1"/>
        <v>25999200.317082562</v>
      </c>
      <c r="Q21" s="71">
        <f t="shared" si="1"/>
        <v>5313025</v>
      </c>
      <c r="R21" s="104">
        <f t="shared" si="1"/>
        <v>23374916.766037706</v>
      </c>
      <c r="S21" s="107">
        <f t="shared" si="1"/>
        <v>115249535.06635107</v>
      </c>
      <c r="T21" s="71"/>
      <c r="U21" s="60"/>
      <c r="V21" s="60"/>
      <c r="W21" s="60"/>
      <c r="X21" s="60"/>
      <c r="Y21" s="60"/>
      <c r="Z21" s="60"/>
      <c r="AA21" s="60"/>
      <c r="AB21" s="60"/>
      <c r="AC21" s="60"/>
      <c r="AD21" s="60"/>
      <c r="AE21" s="60"/>
    </row>
    <row r="22" spans="1:31" ht="14.25" customHeight="1" x14ac:dyDescent="0.2">
      <c r="A22" s="60"/>
      <c r="B22" s="60"/>
      <c r="C22" s="60"/>
      <c r="D22" s="60"/>
      <c r="E22" s="60"/>
      <c r="F22" s="60"/>
      <c r="G22" s="60"/>
      <c r="H22" s="60"/>
      <c r="I22" s="60"/>
      <c r="J22" s="60"/>
      <c r="K22" s="60"/>
      <c r="L22" s="60"/>
      <c r="M22" s="60"/>
      <c r="N22" s="60"/>
      <c r="O22" s="60"/>
      <c r="P22" s="60"/>
      <c r="Q22" s="60"/>
      <c r="R22" s="60"/>
      <c r="S22" s="60"/>
      <c r="T22" s="60"/>
      <c r="U22" s="60"/>
      <c r="V22" s="60"/>
      <c r="W22" s="60"/>
      <c r="X22" s="60"/>
      <c r="Y22" s="60"/>
      <c r="Z22" s="60"/>
      <c r="AA22" s="60"/>
      <c r="AB22" s="60"/>
      <c r="AC22" s="60"/>
      <c r="AD22" s="60"/>
      <c r="AE22" s="60"/>
    </row>
    <row r="23" spans="1:31" ht="14.25" customHeight="1" x14ac:dyDescent="0.2">
      <c r="A23" s="60"/>
      <c r="B23" s="60"/>
      <c r="C23" s="60"/>
      <c r="D23" s="60"/>
      <c r="E23" s="60"/>
      <c r="F23" s="60"/>
      <c r="G23" s="60"/>
      <c r="H23" s="60"/>
      <c r="I23" s="60"/>
      <c r="J23" s="60"/>
      <c r="K23" s="60"/>
      <c r="L23" s="60"/>
      <c r="M23" s="60"/>
      <c r="N23" s="60"/>
      <c r="O23" s="60"/>
      <c r="P23" s="60"/>
      <c r="Q23" s="60"/>
      <c r="R23" s="60"/>
      <c r="S23" s="60"/>
      <c r="T23" s="60"/>
      <c r="U23" s="60"/>
      <c r="V23" s="60"/>
      <c r="W23" s="60"/>
      <c r="X23" s="60"/>
      <c r="Y23" s="60"/>
      <c r="Z23" s="60"/>
      <c r="AA23" s="60"/>
      <c r="AB23" s="60"/>
      <c r="AC23" s="60"/>
      <c r="AD23" s="60"/>
      <c r="AE23" s="60"/>
    </row>
    <row r="24" spans="1:31" ht="14.25" customHeight="1" x14ac:dyDescent="0.2">
      <c r="A24" s="60"/>
      <c r="B24" s="60">
        <f>B21-853262</f>
        <v>28769174.610315327</v>
      </c>
      <c r="C24" s="60"/>
      <c r="D24" s="60"/>
      <c r="E24" s="60"/>
      <c r="F24" s="60"/>
      <c r="G24" s="60"/>
      <c r="H24" s="60"/>
      <c r="I24" s="60"/>
      <c r="J24" s="60"/>
      <c r="K24" s="60"/>
      <c r="L24" s="60"/>
      <c r="M24" s="60"/>
      <c r="N24" s="60"/>
      <c r="O24" s="60"/>
      <c r="P24" s="60"/>
      <c r="Q24" s="60"/>
      <c r="R24" s="60"/>
      <c r="S24" s="60"/>
      <c r="T24" s="60"/>
      <c r="U24" s="60"/>
      <c r="V24" s="60"/>
      <c r="W24" s="60"/>
      <c r="X24" s="60"/>
      <c r="Y24" s="60"/>
      <c r="Z24" s="60"/>
      <c r="AA24" s="60"/>
      <c r="AB24" s="60"/>
      <c r="AC24" s="60"/>
      <c r="AD24" s="60"/>
      <c r="AE24" s="60"/>
    </row>
    <row r="25" spans="1:31" ht="14.25" customHeight="1" x14ac:dyDescent="0.2">
      <c r="A25" s="60"/>
      <c r="B25" s="60"/>
      <c r="C25" s="60"/>
      <c r="D25" s="60"/>
      <c r="E25" s="60"/>
      <c r="F25" s="60"/>
      <c r="G25" s="60"/>
      <c r="H25" s="60"/>
      <c r="I25" s="60"/>
      <c r="J25" s="60"/>
      <c r="K25" s="60"/>
      <c r="L25" s="60"/>
      <c r="M25" s="60"/>
      <c r="N25" s="60"/>
      <c r="O25" s="60"/>
      <c r="P25" s="60"/>
      <c r="Q25" s="60"/>
      <c r="R25" s="60"/>
      <c r="S25" s="60"/>
      <c r="T25" s="60"/>
      <c r="U25" s="60"/>
      <c r="V25" s="60"/>
      <c r="W25" s="60"/>
      <c r="X25" s="60"/>
      <c r="Y25" s="60"/>
      <c r="Z25" s="60"/>
      <c r="AA25" s="60"/>
      <c r="AB25" s="60"/>
      <c r="AC25" s="60"/>
      <c r="AD25" s="60"/>
      <c r="AE25" s="60"/>
    </row>
    <row r="26" spans="1:31" ht="14.25" customHeight="1" x14ac:dyDescent="0.2">
      <c r="A26" s="60"/>
      <c r="B26" s="60">
        <f>SUM(K3:Q3)+C3</f>
        <v>20007671.613016963</v>
      </c>
      <c r="C26" s="108">
        <f>B24/B21</f>
        <v>0.97119541477209637</v>
      </c>
      <c r="D26" s="109">
        <f>B24/B26</f>
        <v>1.4379071771448979</v>
      </c>
      <c r="E26" s="60"/>
      <c r="F26" s="60">
        <f>SUM(K6:N6)+C6</f>
        <v>1040118.85523884</v>
      </c>
      <c r="G26" s="60"/>
      <c r="H26" s="60"/>
      <c r="I26" s="60"/>
      <c r="J26" s="60"/>
      <c r="K26" s="60"/>
      <c r="L26" s="60"/>
      <c r="M26" s="60"/>
      <c r="N26" s="60"/>
      <c r="O26" s="60"/>
      <c r="P26" s="60"/>
      <c r="Q26" s="60"/>
      <c r="R26" s="60"/>
      <c r="S26" s="60"/>
      <c r="T26" s="60"/>
      <c r="U26" s="60"/>
      <c r="V26" s="60"/>
      <c r="W26" s="60"/>
      <c r="X26" s="60"/>
      <c r="Y26" s="60"/>
      <c r="Z26" s="60"/>
      <c r="AA26" s="60"/>
      <c r="AB26" s="60"/>
      <c r="AC26" s="60"/>
      <c r="AD26" s="60"/>
      <c r="AE26" s="60"/>
    </row>
    <row r="27" spans="1:31" ht="14.25" customHeight="1" x14ac:dyDescent="0.2">
      <c r="A27" s="60"/>
      <c r="B27" s="60">
        <f>B26/(1-0.05-0.02-0.075)</f>
        <v>23400785.512300543</v>
      </c>
      <c r="C27" s="60"/>
      <c r="D27" s="60"/>
      <c r="E27" s="60"/>
      <c r="F27" s="60"/>
      <c r="G27" s="60"/>
      <c r="H27" s="60"/>
      <c r="I27" s="60"/>
      <c r="J27" s="60"/>
      <c r="K27" s="60"/>
      <c r="L27" s="60"/>
      <c r="M27" s="60"/>
      <c r="N27" s="60"/>
      <c r="O27" s="60"/>
      <c r="P27" s="60"/>
      <c r="Q27" s="60"/>
      <c r="R27" s="60">
        <f>605550 - 606915</f>
        <v>-1365</v>
      </c>
      <c r="S27" s="60"/>
      <c r="T27" s="60"/>
      <c r="U27" s="60"/>
      <c r="V27" s="60"/>
      <c r="W27" s="60"/>
      <c r="X27" s="60"/>
      <c r="Y27" s="60"/>
      <c r="Z27" s="60"/>
      <c r="AA27" s="60"/>
      <c r="AB27" s="60"/>
      <c r="AC27" s="60"/>
      <c r="AD27" s="60"/>
      <c r="AE27" s="60"/>
    </row>
    <row r="28" spans="1:31" ht="14.25" customHeight="1" x14ac:dyDescent="0.2">
      <c r="A28" s="60"/>
      <c r="B28" s="60"/>
      <c r="C28" s="60"/>
      <c r="D28" s="60"/>
      <c r="E28" s="60"/>
      <c r="F28" s="60"/>
      <c r="G28" s="60"/>
      <c r="H28" s="60"/>
      <c r="I28" s="60"/>
      <c r="J28" s="60"/>
      <c r="K28" s="60"/>
      <c r="L28" s="60"/>
      <c r="M28" s="60"/>
      <c r="N28" s="60"/>
      <c r="O28" s="60"/>
      <c r="P28" s="60"/>
      <c r="Q28" s="60"/>
      <c r="R28" s="60"/>
      <c r="S28" s="60"/>
      <c r="T28" s="60"/>
      <c r="U28" s="60"/>
      <c r="V28" s="60"/>
      <c r="W28" s="60"/>
      <c r="X28" s="60"/>
      <c r="Y28" s="60"/>
      <c r="Z28" s="60"/>
      <c r="AA28" s="60"/>
      <c r="AB28" s="60"/>
      <c r="AC28" s="60"/>
      <c r="AD28" s="60"/>
      <c r="AE28" s="60"/>
    </row>
    <row r="29" spans="1:31" ht="14.25" customHeight="1" x14ac:dyDescent="0.2">
      <c r="A29" s="60"/>
      <c r="B29" s="60"/>
      <c r="C29" s="60"/>
      <c r="D29" s="60"/>
      <c r="E29" s="60"/>
      <c r="F29" s="60"/>
      <c r="G29" s="60"/>
      <c r="H29" s="60"/>
      <c r="I29" s="60"/>
      <c r="J29" s="60"/>
      <c r="K29" s="60"/>
      <c r="L29" s="60"/>
      <c r="M29" s="60"/>
      <c r="N29" s="60"/>
      <c r="O29" s="60"/>
      <c r="P29" s="60"/>
      <c r="Q29" s="60"/>
      <c r="R29" s="60"/>
      <c r="S29" s="60"/>
      <c r="T29" s="60"/>
      <c r="U29" s="60"/>
      <c r="V29" s="60"/>
      <c r="W29" s="60"/>
      <c r="X29" s="60"/>
      <c r="Y29" s="60"/>
      <c r="Z29" s="60"/>
      <c r="AA29" s="60"/>
      <c r="AB29" s="60"/>
      <c r="AC29" s="60"/>
      <c r="AD29" s="60"/>
      <c r="AE29" s="60"/>
    </row>
    <row r="30" spans="1:31" ht="14.25" customHeight="1" x14ac:dyDescent="0.2">
      <c r="A30" s="60"/>
      <c r="B30" s="60"/>
      <c r="C30" s="60"/>
      <c r="D30" s="60"/>
      <c r="E30" s="60"/>
      <c r="F30" s="60"/>
      <c r="G30" s="60"/>
      <c r="H30" s="60"/>
      <c r="I30" s="60"/>
      <c r="J30" s="60"/>
      <c r="K30" s="60"/>
      <c r="L30" s="60"/>
      <c r="M30" s="60"/>
      <c r="N30" s="60"/>
      <c r="O30" s="60"/>
      <c r="P30" s="60"/>
      <c r="Q30" s="60"/>
      <c r="R30" s="60"/>
      <c r="S30" s="60"/>
      <c r="T30" s="60"/>
      <c r="U30" s="60"/>
      <c r="V30" s="60"/>
      <c r="W30" s="60"/>
      <c r="X30" s="60"/>
      <c r="Y30" s="60"/>
      <c r="Z30" s="60"/>
      <c r="AA30" s="60"/>
      <c r="AB30" s="60"/>
      <c r="AC30" s="60"/>
      <c r="AD30" s="60"/>
      <c r="AE30" s="60"/>
    </row>
    <row r="31" spans="1:31" ht="14.25" customHeight="1" x14ac:dyDescent="0.2">
      <c r="A31" s="60"/>
      <c r="B31" s="60"/>
      <c r="C31" s="60"/>
      <c r="D31" s="60"/>
      <c r="E31" s="60"/>
      <c r="F31" s="60"/>
      <c r="G31" s="60"/>
      <c r="H31" s="60"/>
      <c r="I31" s="60"/>
      <c r="J31" s="60"/>
      <c r="K31" s="60"/>
      <c r="L31" s="60"/>
      <c r="M31" s="60"/>
      <c r="N31" s="60"/>
      <c r="O31" s="60"/>
      <c r="P31" s="60"/>
      <c r="Q31" s="60"/>
      <c r="R31" s="60"/>
      <c r="S31" s="60"/>
      <c r="T31" s="60"/>
      <c r="U31" s="60"/>
      <c r="V31" s="60"/>
      <c r="W31" s="60"/>
      <c r="X31" s="60"/>
      <c r="Y31" s="60"/>
      <c r="Z31" s="60"/>
      <c r="AA31" s="60"/>
      <c r="AB31" s="60"/>
      <c r="AC31" s="60"/>
      <c r="AD31" s="60"/>
      <c r="AE31" s="60"/>
    </row>
    <row r="32" spans="1:31" ht="14.25" customHeight="1" x14ac:dyDescent="0.2">
      <c r="A32" s="60"/>
      <c r="B32" s="60"/>
      <c r="C32" s="60"/>
      <c r="D32" s="60"/>
      <c r="E32" s="60"/>
      <c r="F32" s="60"/>
      <c r="G32" s="60"/>
      <c r="H32" s="60"/>
      <c r="I32" s="60"/>
      <c r="J32" s="60"/>
      <c r="K32" s="60"/>
      <c r="L32" s="60"/>
      <c r="M32" s="60"/>
      <c r="N32" s="60"/>
      <c r="O32" s="60"/>
      <c r="P32" s="60"/>
      <c r="Q32" s="60"/>
      <c r="R32" s="60"/>
      <c r="S32" s="60"/>
      <c r="T32" s="60"/>
      <c r="U32" s="60"/>
      <c r="V32" s="60"/>
      <c r="W32" s="60"/>
      <c r="X32" s="60"/>
      <c r="Y32" s="60"/>
      <c r="Z32" s="60"/>
      <c r="AA32" s="60"/>
      <c r="AB32" s="60"/>
      <c r="AC32" s="60"/>
      <c r="AD32" s="60"/>
      <c r="AE32" s="60"/>
    </row>
    <row r="33" spans="1:31" ht="14.25" customHeight="1" x14ac:dyDescent="0.2">
      <c r="A33" s="60"/>
      <c r="B33" s="60"/>
      <c r="C33" s="60"/>
      <c r="D33" s="60"/>
      <c r="E33" s="60"/>
      <c r="F33" s="60"/>
      <c r="G33" s="60"/>
      <c r="H33" s="60"/>
      <c r="I33" s="60"/>
      <c r="J33" s="60"/>
      <c r="K33" s="60"/>
      <c r="L33" s="60"/>
      <c r="M33" s="60"/>
      <c r="N33" s="60"/>
      <c r="O33" s="60"/>
      <c r="P33" s="60"/>
      <c r="Q33" s="60"/>
      <c r="R33" s="60"/>
      <c r="S33" s="60"/>
      <c r="T33" s="60"/>
      <c r="U33" s="60"/>
      <c r="V33" s="60"/>
      <c r="W33" s="60"/>
      <c r="X33" s="60"/>
      <c r="Y33" s="60"/>
      <c r="Z33" s="60"/>
      <c r="AA33" s="60"/>
      <c r="AB33" s="60"/>
      <c r="AC33" s="60"/>
      <c r="AD33" s="60"/>
      <c r="AE33" s="60"/>
    </row>
    <row r="34" spans="1:31" ht="14.25" customHeight="1" x14ac:dyDescent="0.2">
      <c r="A34" s="60"/>
      <c r="B34" s="60"/>
      <c r="C34" s="60"/>
      <c r="D34" s="60"/>
      <c r="E34" s="60"/>
      <c r="F34" s="60"/>
      <c r="G34" s="60"/>
      <c r="H34" s="60"/>
      <c r="I34" s="60"/>
      <c r="J34" s="60"/>
      <c r="K34" s="60"/>
      <c r="L34" s="60"/>
      <c r="M34" s="60"/>
      <c r="N34" s="60"/>
      <c r="O34" s="60"/>
      <c r="P34" s="60"/>
      <c r="Q34" s="60"/>
      <c r="R34" s="60"/>
      <c r="S34" s="60"/>
      <c r="T34" s="60"/>
      <c r="U34" s="60"/>
      <c r="V34" s="60"/>
      <c r="W34" s="60"/>
      <c r="X34" s="60"/>
      <c r="Y34" s="60"/>
      <c r="Z34" s="60"/>
      <c r="AA34" s="60"/>
      <c r="AB34" s="60"/>
      <c r="AC34" s="60"/>
      <c r="AD34" s="60"/>
      <c r="AE34" s="60"/>
    </row>
    <row r="35" spans="1:31" ht="14.25" customHeight="1" x14ac:dyDescent="0.2">
      <c r="A35" s="60"/>
      <c r="B35" s="60"/>
      <c r="C35" s="60"/>
      <c r="D35" s="60"/>
      <c r="E35" s="60"/>
      <c r="F35" s="60"/>
      <c r="G35" s="60"/>
      <c r="H35" s="60"/>
      <c r="I35" s="60"/>
      <c r="J35" s="60"/>
      <c r="K35" s="60"/>
      <c r="L35" s="60"/>
      <c r="M35" s="60"/>
      <c r="N35" s="60"/>
      <c r="O35" s="60"/>
      <c r="P35" s="60"/>
      <c r="Q35" s="60"/>
      <c r="R35" s="60"/>
      <c r="S35" s="60"/>
      <c r="T35" s="60"/>
      <c r="U35" s="60"/>
      <c r="V35" s="60"/>
      <c r="W35" s="60"/>
      <c r="X35" s="60"/>
      <c r="Y35" s="60"/>
      <c r="Z35" s="60"/>
      <c r="AA35" s="60"/>
      <c r="AB35" s="60"/>
      <c r="AC35" s="60"/>
      <c r="AD35" s="60"/>
      <c r="AE35" s="60"/>
    </row>
    <row r="36" spans="1:31" ht="14.25" customHeight="1" x14ac:dyDescent="0.2">
      <c r="A36" s="60"/>
      <c r="B36" s="60"/>
      <c r="C36" s="60"/>
      <c r="D36" s="60"/>
      <c r="E36" s="60"/>
      <c r="F36" s="60"/>
      <c r="G36" s="60"/>
      <c r="H36" s="60"/>
      <c r="I36" s="60"/>
      <c r="J36" s="60"/>
      <c r="K36" s="60"/>
      <c r="L36" s="60"/>
      <c r="M36" s="60"/>
      <c r="N36" s="60"/>
      <c r="O36" s="60"/>
      <c r="P36" s="60"/>
      <c r="Q36" s="60"/>
      <c r="R36" s="60"/>
      <c r="S36" s="60"/>
      <c r="T36" s="60"/>
      <c r="U36" s="60"/>
      <c r="V36" s="60"/>
      <c r="W36" s="60"/>
      <c r="X36" s="60"/>
      <c r="Y36" s="60"/>
      <c r="Z36" s="60"/>
      <c r="AA36" s="60"/>
      <c r="AB36" s="60"/>
      <c r="AC36" s="60"/>
      <c r="AD36" s="60"/>
      <c r="AE36" s="60"/>
    </row>
    <row r="37" spans="1:31" ht="14.25" customHeight="1" x14ac:dyDescent="0.2">
      <c r="A37" s="60"/>
      <c r="B37" s="60"/>
      <c r="C37" s="60"/>
      <c r="D37" s="60"/>
      <c r="E37" s="60"/>
      <c r="F37" s="60"/>
      <c r="G37" s="60"/>
      <c r="H37" s="60"/>
      <c r="I37" s="60"/>
      <c r="J37" s="60"/>
      <c r="K37" s="60"/>
      <c r="L37" s="60"/>
      <c r="M37" s="60"/>
      <c r="N37" s="60"/>
      <c r="O37" s="60"/>
      <c r="P37" s="60"/>
      <c r="Q37" s="60"/>
      <c r="R37" s="60"/>
      <c r="S37" s="60"/>
      <c r="T37" s="60"/>
      <c r="U37" s="60"/>
      <c r="V37" s="60"/>
      <c r="W37" s="60"/>
      <c r="X37" s="60"/>
      <c r="Y37" s="60"/>
      <c r="Z37" s="60"/>
      <c r="AA37" s="60"/>
      <c r="AB37" s="60"/>
      <c r="AC37" s="60"/>
      <c r="AD37" s="60"/>
      <c r="AE37" s="60"/>
    </row>
    <row r="38" spans="1:31" ht="14.25" customHeight="1" x14ac:dyDescent="0.2">
      <c r="A38" s="60"/>
      <c r="B38" s="60"/>
      <c r="C38" s="60"/>
      <c r="D38" s="60"/>
      <c r="E38" s="60"/>
      <c r="F38" s="60"/>
      <c r="G38" s="60"/>
      <c r="H38" s="60"/>
      <c r="I38" s="60"/>
      <c r="J38" s="60"/>
      <c r="K38" s="60"/>
      <c r="L38" s="60"/>
      <c r="M38" s="60"/>
      <c r="N38" s="60"/>
      <c r="O38" s="60"/>
      <c r="P38" s="60"/>
      <c r="Q38" s="60"/>
      <c r="R38" s="60"/>
      <c r="S38" s="60"/>
      <c r="T38" s="60"/>
      <c r="U38" s="60"/>
      <c r="V38" s="60"/>
      <c r="W38" s="60"/>
      <c r="X38" s="60"/>
      <c r="Y38" s="60"/>
      <c r="Z38" s="60"/>
      <c r="AA38" s="60"/>
      <c r="AB38" s="60"/>
      <c r="AC38" s="60"/>
      <c r="AD38" s="60"/>
      <c r="AE38" s="60"/>
    </row>
    <row r="39" spans="1:31" ht="14.25" customHeight="1" x14ac:dyDescent="0.2">
      <c r="A39" s="60"/>
      <c r="B39" s="60"/>
      <c r="C39" s="60"/>
      <c r="D39" s="60"/>
      <c r="E39" s="60"/>
      <c r="F39" s="60"/>
      <c r="G39" s="60"/>
      <c r="H39" s="60"/>
      <c r="I39" s="60"/>
      <c r="J39" s="60"/>
      <c r="K39" s="60"/>
      <c r="L39" s="60"/>
      <c r="M39" s="60"/>
      <c r="N39" s="60"/>
      <c r="O39" s="60"/>
      <c r="P39" s="60"/>
      <c r="Q39" s="60"/>
      <c r="R39" s="60"/>
      <c r="S39" s="60"/>
      <c r="T39" s="60"/>
      <c r="U39" s="60"/>
      <c r="V39" s="60"/>
      <c r="W39" s="60"/>
      <c r="X39" s="60"/>
      <c r="Y39" s="60"/>
      <c r="Z39" s="60"/>
      <c r="AA39" s="60"/>
      <c r="AB39" s="60"/>
      <c r="AC39" s="60"/>
      <c r="AD39" s="60"/>
      <c r="AE39" s="60"/>
    </row>
    <row r="40" spans="1:31" ht="14.25" customHeight="1" x14ac:dyDescent="0.2">
      <c r="A40" s="60"/>
      <c r="B40" s="60"/>
      <c r="C40" s="60"/>
      <c r="D40" s="60"/>
      <c r="E40" s="60"/>
      <c r="F40" s="60"/>
      <c r="G40" s="60"/>
      <c r="H40" s="60"/>
      <c r="I40" s="60"/>
      <c r="J40" s="60"/>
      <c r="K40" s="60"/>
      <c r="L40" s="60"/>
      <c r="M40" s="60"/>
      <c r="N40" s="60"/>
      <c r="O40" s="60"/>
      <c r="P40" s="60"/>
      <c r="Q40" s="60"/>
      <c r="R40" s="60"/>
      <c r="S40" s="60"/>
      <c r="T40" s="60"/>
      <c r="U40" s="60"/>
      <c r="V40" s="60"/>
      <c r="W40" s="60"/>
      <c r="X40" s="60"/>
      <c r="Y40" s="60"/>
      <c r="Z40" s="60"/>
      <c r="AA40" s="60"/>
      <c r="AB40" s="60"/>
      <c r="AC40" s="60"/>
      <c r="AD40" s="60"/>
      <c r="AE40" s="60"/>
    </row>
    <row r="41" spans="1:31" ht="14.25" customHeight="1" x14ac:dyDescent="0.2">
      <c r="A41" s="60"/>
      <c r="B41" s="60"/>
      <c r="C41" s="60"/>
      <c r="D41" s="60"/>
      <c r="E41" s="60"/>
      <c r="F41" s="60"/>
      <c r="G41" s="60"/>
      <c r="H41" s="60"/>
      <c r="I41" s="60"/>
      <c r="J41" s="60"/>
      <c r="K41" s="60"/>
      <c r="L41" s="60"/>
      <c r="M41" s="60"/>
      <c r="N41" s="60"/>
      <c r="O41" s="60"/>
      <c r="P41" s="60"/>
      <c r="Q41" s="60"/>
      <c r="R41" s="60"/>
      <c r="S41" s="60"/>
      <c r="T41" s="60"/>
      <c r="U41" s="60"/>
      <c r="V41" s="60"/>
      <c r="W41" s="60"/>
      <c r="X41" s="60"/>
      <c r="Y41" s="60"/>
      <c r="Z41" s="60"/>
      <c r="AA41" s="60"/>
      <c r="AB41" s="60"/>
      <c r="AC41" s="60"/>
      <c r="AD41" s="60"/>
      <c r="AE41" s="60"/>
    </row>
    <row r="42" spans="1:31" ht="14.25" customHeight="1" x14ac:dyDescent="0.2">
      <c r="A42" s="60"/>
      <c r="B42" s="60"/>
      <c r="C42" s="60"/>
      <c r="D42" s="60"/>
      <c r="E42" s="60"/>
      <c r="F42" s="60"/>
      <c r="G42" s="60"/>
      <c r="H42" s="60"/>
      <c r="I42" s="60"/>
      <c r="J42" s="60"/>
      <c r="K42" s="60"/>
      <c r="L42" s="60"/>
      <c r="M42" s="60"/>
      <c r="N42" s="60"/>
      <c r="O42" s="60"/>
      <c r="P42" s="60"/>
      <c r="Q42" s="60"/>
      <c r="R42" s="60"/>
      <c r="S42" s="60"/>
      <c r="T42" s="60"/>
      <c r="U42" s="60"/>
      <c r="V42" s="60"/>
      <c r="W42" s="60"/>
      <c r="X42" s="60"/>
      <c r="Y42" s="60"/>
      <c r="Z42" s="60"/>
      <c r="AA42" s="60"/>
      <c r="AB42" s="60"/>
      <c r="AC42" s="60"/>
      <c r="AD42" s="60"/>
      <c r="AE42" s="60"/>
    </row>
    <row r="43" spans="1:31" ht="14.25" customHeight="1" x14ac:dyDescent="0.2">
      <c r="A43" s="60"/>
      <c r="B43" s="60"/>
      <c r="C43" s="60"/>
      <c r="D43" s="60"/>
      <c r="E43" s="60"/>
      <c r="F43" s="60"/>
      <c r="G43" s="60"/>
      <c r="H43" s="60"/>
      <c r="I43" s="60"/>
      <c r="J43" s="60"/>
      <c r="K43" s="60"/>
      <c r="L43" s="60"/>
      <c r="M43" s="60"/>
      <c r="N43" s="60"/>
      <c r="O43" s="60"/>
      <c r="P43" s="60"/>
      <c r="Q43" s="60"/>
      <c r="R43" s="60"/>
      <c r="S43" s="60"/>
      <c r="T43" s="60"/>
      <c r="U43" s="60"/>
      <c r="V43" s="60"/>
      <c r="W43" s="60"/>
      <c r="X43" s="60"/>
      <c r="Y43" s="60"/>
      <c r="Z43" s="60"/>
      <c r="AA43" s="60"/>
      <c r="AB43" s="60"/>
      <c r="AC43" s="60"/>
      <c r="AD43" s="60"/>
      <c r="AE43" s="60"/>
    </row>
    <row r="44" spans="1:31" ht="14.25" customHeight="1" x14ac:dyDescent="0.2">
      <c r="A44" s="60"/>
      <c r="B44" s="60"/>
      <c r="C44" s="60"/>
      <c r="D44" s="60"/>
      <c r="E44" s="60"/>
      <c r="F44" s="60"/>
      <c r="G44" s="60"/>
      <c r="H44" s="60"/>
      <c r="I44" s="60"/>
      <c r="J44" s="60"/>
      <c r="K44" s="60"/>
      <c r="L44" s="60"/>
      <c r="M44" s="60"/>
      <c r="N44" s="60"/>
      <c r="O44" s="60"/>
      <c r="P44" s="60"/>
      <c r="Q44" s="60"/>
      <c r="R44" s="60"/>
      <c r="S44" s="60"/>
      <c r="T44" s="60"/>
      <c r="U44" s="60"/>
      <c r="V44" s="60"/>
      <c r="W44" s="60"/>
      <c r="X44" s="60"/>
      <c r="Y44" s="60"/>
      <c r="Z44" s="60"/>
      <c r="AA44" s="60"/>
      <c r="AB44" s="60"/>
      <c r="AC44" s="60"/>
      <c r="AD44" s="60"/>
      <c r="AE44" s="60"/>
    </row>
    <row r="45" spans="1:31" ht="14.25" customHeight="1" x14ac:dyDescent="0.2">
      <c r="A45" s="60"/>
      <c r="B45" s="60"/>
      <c r="C45" s="60"/>
      <c r="D45" s="60"/>
      <c r="E45" s="60"/>
      <c r="F45" s="60"/>
      <c r="G45" s="60"/>
      <c r="H45" s="60"/>
      <c r="I45" s="60"/>
      <c r="J45" s="60"/>
      <c r="K45" s="60"/>
      <c r="L45" s="60"/>
      <c r="M45" s="60"/>
      <c r="N45" s="60"/>
      <c r="O45" s="60"/>
      <c r="P45" s="60"/>
      <c r="Q45" s="60"/>
      <c r="R45" s="60"/>
      <c r="S45" s="60"/>
      <c r="T45" s="60"/>
      <c r="U45" s="60"/>
      <c r="V45" s="60"/>
      <c r="W45" s="60"/>
      <c r="X45" s="60"/>
      <c r="Y45" s="60"/>
      <c r="Z45" s="60"/>
      <c r="AA45" s="60"/>
      <c r="AB45" s="60"/>
      <c r="AC45" s="60"/>
      <c r="AD45" s="60"/>
      <c r="AE45" s="60"/>
    </row>
    <row r="46" spans="1:31" ht="14.25" customHeight="1" x14ac:dyDescent="0.2">
      <c r="A46" s="60"/>
      <c r="B46" s="60"/>
      <c r="C46" s="60"/>
      <c r="D46" s="60"/>
      <c r="E46" s="60"/>
      <c r="F46" s="60"/>
      <c r="G46" s="60"/>
      <c r="H46" s="60"/>
      <c r="I46" s="60"/>
      <c r="J46" s="60"/>
      <c r="K46" s="60"/>
      <c r="L46" s="60"/>
      <c r="M46" s="60"/>
      <c r="N46" s="60"/>
      <c r="O46" s="60"/>
      <c r="P46" s="60"/>
      <c r="Q46" s="60"/>
      <c r="R46" s="60"/>
      <c r="S46" s="60"/>
      <c r="T46" s="60"/>
      <c r="U46" s="60"/>
      <c r="V46" s="60"/>
      <c r="W46" s="60"/>
      <c r="X46" s="60"/>
      <c r="Y46" s="60"/>
      <c r="Z46" s="60"/>
      <c r="AA46" s="60"/>
      <c r="AB46" s="60"/>
      <c r="AC46" s="60"/>
      <c r="AD46" s="60"/>
      <c r="AE46" s="60"/>
    </row>
    <row r="47" spans="1:31" ht="14.25" customHeight="1" x14ac:dyDescent="0.2">
      <c r="A47" s="60"/>
      <c r="B47" s="60"/>
      <c r="C47" s="60"/>
      <c r="D47" s="60"/>
      <c r="E47" s="60"/>
      <c r="F47" s="60"/>
      <c r="G47" s="60"/>
      <c r="H47" s="60"/>
      <c r="I47" s="60"/>
      <c r="J47" s="60"/>
      <c r="K47" s="60"/>
      <c r="L47" s="60"/>
      <c r="M47" s="60"/>
      <c r="N47" s="60"/>
      <c r="O47" s="60"/>
      <c r="P47" s="60"/>
      <c r="Q47" s="60"/>
      <c r="R47" s="60"/>
      <c r="S47" s="60"/>
      <c r="T47" s="60"/>
      <c r="U47" s="60"/>
      <c r="V47" s="60"/>
      <c r="W47" s="60"/>
      <c r="X47" s="60"/>
      <c r="Y47" s="60"/>
      <c r="Z47" s="60"/>
      <c r="AA47" s="60"/>
      <c r="AB47" s="60"/>
      <c r="AC47" s="60"/>
      <c r="AD47" s="60"/>
      <c r="AE47" s="60"/>
    </row>
    <row r="48" spans="1:31" ht="14.25" customHeight="1" x14ac:dyDescent="0.2">
      <c r="A48" s="60"/>
      <c r="B48" s="60"/>
      <c r="C48" s="60"/>
      <c r="D48" s="60"/>
      <c r="E48" s="60"/>
      <c r="F48" s="60"/>
      <c r="G48" s="60"/>
      <c r="H48" s="60"/>
      <c r="I48" s="60"/>
      <c r="J48" s="60"/>
      <c r="K48" s="60"/>
      <c r="L48" s="60"/>
      <c r="M48" s="60"/>
      <c r="N48" s="60"/>
      <c r="O48" s="60"/>
      <c r="P48" s="60"/>
      <c r="Q48" s="60"/>
      <c r="R48" s="60"/>
      <c r="S48" s="60"/>
      <c r="T48" s="60"/>
      <c r="U48" s="60"/>
      <c r="V48" s="60"/>
      <c r="W48" s="60"/>
      <c r="X48" s="60"/>
      <c r="Y48" s="60"/>
      <c r="Z48" s="60"/>
      <c r="AA48" s="60"/>
      <c r="AB48" s="60"/>
      <c r="AC48" s="60"/>
      <c r="AD48" s="60"/>
      <c r="AE48" s="60"/>
    </row>
    <row r="49" spans="1:31" ht="14.25" customHeight="1" x14ac:dyDescent="0.2">
      <c r="A49" s="60"/>
      <c r="B49" s="60"/>
      <c r="C49" s="60"/>
      <c r="D49" s="60"/>
      <c r="E49" s="60"/>
      <c r="F49" s="60"/>
      <c r="G49" s="60"/>
      <c r="H49" s="60"/>
      <c r="I49" s="60"/>
      <c r="J49" s="60"/>
      <c r="K49" s="60"/>
      <c r="L49" s="60"/>
      <c r="M49" s="60"/>
      <c r="N49" s="60"/>
      <c r="O49" s="60"/>
      <c r="P49" s="60"/>
      <c r="Q49" s="60"/>
      <c r="R49" s="60"/>
      <c r="S49" s="60"/>
      <c r="T49" s="60"/>
      <c r="U49" s="60"/>
      <c r="V49" s="60"/>
      <c r="W49" s="60"/>
      <c r="X49" s="60"/>
      <c r="Y49" s="60"/>
      <c r="Z49" s="60"/>
      <c r="AA49" s="60"/>
      <c r="AB49" s="60"/>
      <c r="AC49" s="60"/>
      <c r="AD49" s="60"/>
      <c r="AE49" s="60"/>
    </row>
    <row r="50" spans="1:31" ht="14.25" customHeight="1" x14ac:dyDescent="0.2">
      <c r="A50" s="60"/>
      <c r="B50" s="60"/>
      <c r="C50" s="60"/>
      <c r="D50" s="60"/>
      <c r="E50" s="60"/>
      <c r="F50" s="60"/>
      <c r="G50" s="60"/>
      <c r="H50" s="60"/>
      <c r="I50" s="60"/>
      <c r="J50" s="60"/>
      <c r="K50" s="60"/>
      <c r="L50" s="60"/>
      <c r="M50" s="60"/>
      <c r="N50" s="60"/>
      <c r="O50" s="60"/>
      <c r="P50" s="60"/>
      <c r="Q50" s="60"/>
      <c r="R50" s="60"/>
      <c r="S50" s="60"/>
      <c r="T50" s="60"/>
      <c r="U50" s="60"/>
      <c r="V50" s="60"/>
      <c r="W50" s="60"/>
      <c r="X50" s="60"/>
      <c r="Y50" s="60"/>
      <c r="Z50" s="60"/>
      <c r="AA50" s="60"/>
      <c r="AB50" s="60"/>
      <c r="AC50" s="60"/>
      <c r="AD50" s="60"/>
      <c r="AE50" s="60"/>
    </row>
    <row r="51" spans="1:31" ht="14.25" customHeight="1" x14ac:dyDescent="0.2">
      <c r="A51" s="60"/>
      <c r="B51" s="60"/>
      <c r="C51" s="60"/>
      <c r="D51" s="60"/>
      <c r="E51" s="60"/>
      <c r="F51" s="60"/>
      <c r="G51" s="60"/>
      <c r="H51" s="60"/>
      <c r="I51" s="60"/>
      <c r="J51" s="60"/>
      <c r="K51" s="60"/>
      <c r="L51" s="60"/>
      <c r="M51" s="60"/>
      <c r="N51" s="60"/>
      <c r="O51" s="60"/>
      <c r="P51" s="60"/>
      <c r="Q51" s="60"/>
      <c r="R51" s="60"/>
      <c r="S51" s="60"/>
      <c r="T51" s="60"/>
      <c r="U51" s="60"/>
      <c r="V51" s="60"/>
      <c r="W51" s="60"/>
      <c r="X51" s="60"/>
      <c r="Y51" s="60"/>
      <c r="Z51" s="60"/>
      <c r="AA51" s="60"/>
      <c r="AB51" s="60"/>
      <c r="AC51" s="60"/>
      <c r="AD51" s="60"/>
      <c r="AE51" s="60"/>
    </row>
    <row r="52" spans="1:31" ht="14.25" customHeight="1" x14ac:dyDescent="0.2">
      <c r="A52" s="60"/>
      <c r="B52" s="60"/>
      <c r="C52" s="60"/>
      <c r="D52" s="60"/>
      <c r="E52" s="60"/>
      <c r="F52" s="60"/>
      <c r="G52" s="60"/>
      <c r="H52" s="60"/>
      <c r="I52" s="60"/>
      <c r="J52" s="60"/>
      <c r="K52" s="60"/>
      <c r="L52" s="60"/>
      <c r="M52" s="60"/>
      <c r="N52" s="60"/>
      <c r="O52" s="60"/>
      <c r="P52" s="60"/>
      <c r="Q52" s="60"/>
      <c r="R52" s="60"/>
      <c r="S52" s="60"/>
      <c r="T52" s="60"/>
      <c r="U52" s="60"/>
      <c r="V52" s="60"/>
      <c r="W52" s="60"/>
      <c r="X52" s="60"/>
      <c r="Y52" s="60"/>
      <c r="Z52" s="60"/>
      <c r="AA52" s="60"/>
      <c r="AB52" s="60"/>
      <c r="AC52" s="60"/>
      <c r="AD52" s="60"/>
      <c r="AE52" s="60"/>
    </row>
    <row r="53" spans="1:31" ht="14.25" customHeight="1" x14ac:dyDescent="0.2">
      <c r="A53" s="60"/>
      <c r="B53" s="60"/>
      <c r="C53" s="60"/>
      <c r="D53" s="60"/>
      <c r="E53" s="60"/>
      <c r="F53" s="60"/>
      <c r="G53" s="60"/>
      <c r="H53" s="60"/>
      <c r="I53" s="60"/>
      <c r="J53" s="60"/>
      <c r="K53" s="60"/>
      <c r="L53" s="60"/>
      <c r="M53" s="60"/>
      <c r="N53" s="60"/>
      <c r="O53" s="60"/>
      <c r="P53" s="60"/>
      <c r="Q53" s="60"/>
      <c r="R53" s="60"/>
      <c r="S53" s="60"/>
      <c r="T53" s="60"/>
      <c r="U53" s="60"/>
      <c r="V53" s="60"/>
      <c r="W53" s="60"/>
      <c r="X53" s="60"/>
      <c r="Y53" s="60"/>
      <c r="Z53" s="60"/>
      <c r="AA53" s="60"/>
      <c r="AB53" s="60"/>
      <c r="AC53" s="60"/>
      <c r="AD53" s="60"/>
      <c r="AE53" s="60"/>
    </row>
    <row r="54" spans="1:31" ht="14.25" customHeight="1" x14ac:dyDescent="0.2">
      <c r="A54" s="60"/>
      <c r="B54" s="60"/>
      <c r="C54" s="60"/>
      <c r="D54" s="60"/>
      <c r="E54" s="60"/>
      <c r="F54" s="60"/>
      <c r="G54" s="60"/>
      <c r="H54" s="60"/>
      <c r="I54" s="60"/>
      <c r="J54" s="60"/>
      <c r="K54" s="60"/>
      <c r="L54" s="60"/>
      <c r="M54" s="60"/>
      <c r="N54" s="60"/>
      <c r="O54" s="60"/>
      <c r="P54" s="60"/>
      <c r="Q54" s="60"/>
      <c r="R54" s="60"/>
      <c r="S54" s="60"/>
      <c r="T54" s="60"/>
      <c r="U54" s="60"/>
      <c r="V54" s="60"/>
      <c r="W54" s="60"/>
      <c r="X54" s="60"/>
      <c r="Y54" s="60"/>
      <c r="Z54" s="60"/>
      <c r="AA54" s="60"/>
      <c r="AB54" s="60"/>
      <c r="AC54" s="60"/>
      <c r="AD54" s="60"/>
      <c r="AE54" s="60"/>
    </row>
    <row r="55" spans="1:31" ht="14.25" customHeight="1" x14ac:dyDescent="0.2">
      <c r="A55" s="60"/>
      <c r="B55" s="60"/>
      <c r="C55" s="60"/>
      <c r="D55" s="60"/>
      <c r="E55" s="60"/>
      <c r="F55" s="60"/>
      <c r="G55" s="60"/>
      <c r="H55" s="60"/>
      <c r="I55" s="60"/>
      <c r="J55" s="60"/>
      <c r="K55" s="60"/>
      <c r="L55" s="60"/>
      <c r="M55" s="60"/>
      <c r="N55" s="60"/>
      <c r="O55" s="60"/>
      <c r="P55" s="60"/>
      <c r="Q55" s="60"/>
      <c r="R55" s="60"/>
      <c r="S55" s="60"/>
      <c r="T55" s="60"/>
      <c r="U55" s="60"/>
      <c r="V55" s="60"/>
      <c r="W55" s="60"/>
      <c r="X55" s="60"/>
      <c r="Y55" s="60"/>
      <c r="Z55" s="60"/>
      <c r="AA55" s="60"/>
      <c r="AB55" s="60"/>
      <c r="AC55" s="60"/>
      <c r="AD55" s="60"/>
      <c r="AE55" s="60"/>
    </row>
    <row r="56" spans="1:31" ht="14.25" customHeight="1" x14ac:dyDescent="0.2">
      <c r="A56" s="60"/>
      <c r="B56" s="60"/>
      <c r="C56" s="60"/>
      <c r="D56" s="60"/>
      <c r="E56" s="60"/>
      <c r="F56" s="60"/>
      <c r="G56" s="60"/>
      <c r="H56" s="60"/>
      <c r="I56" s="60"/>
      <c r="J56" s="60"/>
      <c r="K56" s="60"/>
      <c r="L56" s="60"/>
      <c r="M56" s="60"/>
      <c r="N56" s="60"/>
      <c r="O56" s="60"/>
      <c r="P56" s="60"/>
      <c r="Q56" s="60"/>
      <c r="R56" s="60"/>
      <c r="S56" s="60"/>
      <c r="T56" s="60"/>
      <c r="U56" s="60"/>
      <c r="V56" s="60"/>
      <c r="W56" s="60"/>
      <c r="X56" s="60"/>
      <c r="Y56" s="60"/>
      <c r="Z56" s="60"/>
      <c r="AA56" s="60"/>
      <c r="AB56" s="60"/>
      <c r="AC56" s="60"/>
      <c r="AD56" s="60"/>
      <c r="AE56" s="60"/>
    </row>
    <row r="57" spans="1:31" ht="14.25" customHeight="1" x14ac:dyDescent="0.2">
      <c r="A57" s="60"/>
      <c r="B57" s="60"/>
      <c r="C57" s="60"/>
      <c r="D57" s="60"/>
      <c r="E57" s="60"/>
      <c r="F57" s="60"/>
      <c r="G57" s="60"/>
      <c r="H57" s="60"/>
      <c r="I57" s="60"/>
      <c r="J57" s="60"/>
      <c r="K57" s="60"/>
      <c r="L57" s="60"/>
      <c r="M57" s="60"/>
      <c r="N57" s="60"/>
      <c r="O57" s="60"/>
      <c r="P57" s="60"/>
      <c r="Q57" s="60"/>
      <c r="R57" s="60"/>
      <c r="S57" s="60"/>
      <c r="T57" s="60"/>
      <c r="U57" s="60"/>
      <c r="V57" s="60"/>
      <c r="W57" s="60"/>
      <c r="X57" s="60"/>
      <c r="Y57" s="60"/>
      <c r="Z57" s="60"/>
      <c r="AA57" s="60"/>
      <c r="AB57" s="60"/>
      <c r="AC57" s="60"/>
      <c r="AD57" s="60"/>
      <c r="AE57" s="60"/>
    </row>
    <row r="58" spans="1:31" ht="14.25" customHeight="1" x14ac:dyDescent="0.2">
      <c r="A58" s="60"/>
      <c r="B58" s="60"/>
      <c r="C58" s="60"/>
      <c r="D58" s="60"/>
      <c r="E58" s="60"/>
      <c r="F58" s="60"/>
      <c r="G58" s="60"/>
      <c r="H58" s="60"/>
      <c r="I58" s="60"/>
      <c r="J58" s="60"/>
      <c r="K58" s="60"/>
      <c r="L58" s="60"/>
      <c r="M58" s="60"/>
      <c r="N58" s="60"/>
      <c r="O58" s="60"/>
      <c r="P58" s="60"/>
      <c r="Q58" s="60"/>
      <c r="R58" s="60"/>
      <c r="S58" s="60"/>
      <c r="T58" s="60"/>
      <c r="U58" s="60"/>
      <c r="V58" s="60"/>
      <c r="W58" s="60"/>
      <c r="X58" s="60"/>
      <c r="Y58" s="60"/>
      <c r="Z58" s="60"/>
      <c r="AA58" s="60"/>
      <c r="AB58" s="60"/>
      <c r="AC58" s="60"/>
      <c r="AD58" s="60"/>
      <c r="AE58" s="60"/>
    </row>
    <row r="59" spans="1:31" ht="14.25" customHeight="1" x14ac:dyDescent="0.2">
      <c r="A59" s="60"/>
      <c r="B59" s="60"/>
      <c r="C59" s="60"/>
      <c r="D59" s="60"/>
      <c r="E59" s="60"/>
      <c r="F59" s="60"/>
      <c r="G59" s="60"/>
      <c r="H59" s="60"/>
      <c r="I59" s="60"/>
      <c r="J59" s="60"/>
      <c r="K59" s="60"/>
      <c r="L59" s="60"/>
      <c r="M59" s="60"/>
      <c r="N59" s="60"/>
      <c r="O59" s="60"/>
      <c r="P59" s="60"/>
      <c r="Q59" s="60"/>
      <c r="R59" s="60"/>
      <c r="S59" s="60"/>
      <c r="T59" s="60"/>
      <c r="U59" s="60"/>
      <c r="V59" s="60"/>
      <c r="W59" s="60"/>
      <c r="X59" s="60"/>
      <c r="Y59" s="60"/>
      <c r="Z59" s="60"/>
      <c r="AA59" s="60"/>
      <c r="AB59" s="60"/>
      <c r="AC59" s="60"/>
      <c r="AD59" s="60"/>
      <c r="AE59" s="60"/>
    </row>
    <row r="60" spans="1:31" ht="14.25" customHeight="1" x14ac:dyDescent="0.2">
      <c r="A60" s="60"/>
      <c r="B60" s="60"/>
      <c r="C60" s="60"/>
      <c r="D60" s="60"/>
      <c r="E60" s="60"/>
      <c r="F60" s="60"/>
      <c r="G60" s="60"/>
      <c r="H60" s="60"/>
      <c r="I60" s="60"/>
      <c r="J60" s="60"/>
      <c r="K60" s="60"/>
      <c r="L60" s="60"/>
      <c r="M60" s="60"/>
      <c r="N60" s="60"/>
      <c r="O60" s="60"/>
      <c r="P60" s="60"/>
      <c r="Q60" s="60"/>
      <c r="R60" s="60"/>
      <c r="S60" s="60"/>
      <c r="T60" s="60"/>
      <c r="U60" s="60"/>
      <c r="V60" s="60"/>
      <c r="W60" s="60"/>
      <c r="X60" s="60"/>
      <c r="Y60" s="60"/>
      <c r="Z60" s="60"/>
      <c r="AA60" s="60"/>
      <c r="AB60" s="60"/>
      <c r="AC60" s="60"/>
      <c r="AD60" s="60"/>
      <c r="AE60" s="60"/>
    </row>
    <row r="61" spans="1:31" ht="14.25" customHeight="1" x14ac:dyDescent="0.2">
      <c r="A61" s="60"/>
      <c r="B61" s="60"/>
      <c r="C61" s="60"/>
      <c r="D61" s="60"/>
      <c r="E61" s="60"/>
      <c r="F61" s="60"/>
      <c r="G61" s="60"/>
      <c r="H61" s="60"/>
      <c r="I61" s="60"/>
      <c r="J61" s="60"/>
      <c r="K61" s="60"/>
      <c r="L61" s="60"/>
      <c r="M61" s="60"/>
      <c r="N61" s="60"/>
      <c r="O61" s="60"/>
      <c r="P61" s="60"/>
      <c r="Q61" s="60"/>
      <c r="R61" s="60"/>
      <c r="S61" s="60"/>
      <c r="T61" s="60"/>
      <c r="U61" s="60"/>
      <c r="V61" s="60"/>
      <c r="W61" s="60"/>
      <c r="X61" s="60"/>
      <c r="Y61" s="60"/>
      <c r="Z61" s="60"/>
      <c r="AA61" s="60"/>
      <c r="AB61" s="60"/>
      <c r="AC61" s="60"/>
      <c r="AD61" s="60"/>
      <c r="AE61" s="60"/>
    </row>
    <row r="62" spans="1:31" ht="14.25" customHeight="1" x14ac:dyDescent="0.2">
      <c r="A62" s="60"/>
      <c r="B62" s="60"/>
      <c r="C62" s="60"/>
      <c r="D62" s="60"/>
      <c r="E62" s="60"/>
      <c r="F62" s="60"/>
      <c r="G62" s="60"/>
      <c r="H62" s="60"/>
      <c r="I62" s="60"/>
      <c r="J62" s="60"/>
      <c r="K62" s="60"/>
      <c r="L62" s="60"/>
      <c r="M62" s="60"/>
      <c r="N62" s="60"/>
      <c r="O62" s="60"/>
      <c r="P62" s="60"/>
      <c r="Q62" s="60"/>
      <c r="R62" s="60"/>
      <c r="S62" s="60"/>
      <c r="T62" s="60"/>
      <c r="U62" s="60"/>
      <c r="V62" s="60"/>
      <c r="W62" s="60"/>
      <c r="X62" s="60"/>
      <c r="Y62" s="60"/>
      <c r="Z62" s="60"/>
      <c r="AA62" s="60"/>
      <c r="AB62" s="60"/>
      <c r="AC62" s="60"/>
      <c r="AD62" s="60"/>
      <c r="AE62" s="60"/>
    </row>
    <row r="63" spans="1:31" ht="14.25" customHeight="1" x14ac:dyDescent="0.2">
      <c r="A63" s="60"/>
      <c r="B63" s="60"/>
      <c r="C63" s="60"/>
      <c r="D63" s="60"/>
      <c r="E63" s="60"/>
      <c r="F63" s="60"/>
      <c r="G63" s="60"/>
      <c r="H63" s="60"/>
      <c r="I63" s="60"/>
      <c r="J63" s="60"/>
      <c r="K63" s="60"/>
      <c r="L63" s="60"/>
      <c r="M63" s="60"/>
      <c r="N63" s="60"/>
      <c r="O63" s="60"/>
      <c r="P63" s="60"/>
      <c r="Q63" s="60"/>
      <c r="R63" s="60"/>
      <c r="S63" s="60"/>
      <c r="T63" s="60"/>
      <c r="U63" s="60"/>
      <c r="V63" s="60"/>
      <c r="W63" s="60"/>
      <c r="X63" s="60"/>
      <c r="Y63" s="60"/>
      <c r="Z63" s="60"/>
      <c r="AA63" s="60"/>
      <c r="AB63" s="60"/>
      <c r="AC63" s="60"/>
      <c r="AD63" s="60"/>
      <c r="AE63" s="60"/>
    </row>
    <row r="64" spans="1:31" ht="14.25" customHeight="1" x14ac:dyDescent="0.2">
      <c r="A64" s="60"/>
      <c r="B64" s="60"/>
      <c r="C64" s="60"/>
      <c r="D64" s="60"/>
      <c r="E64" s="60"/>
      <c r="F64" s="60"/>
      <c r="G64" s="60"/>
      <c r="H64" s="60"/>
      <c r="I64" s="60"/>
      <c r="J64" s="60"/>
      <c r="K64" s="60"/>
      <c r="L64" s="60"/>
      <c r="M64" s="60"/>
      <c r="N64" s="60"/>
      <c r="O64" s="60"/>
      <c r="P64" s="60"/>
      <c r="Q64" s="60"/>
      <c r="R64" s="60"/>
      <c r="S64" s="60"/>
      <c r="T64" s="60"/>
      <c r="U64" s="60"/>
      <c r="V64" s="60"/>
      <c r="W64" s="60"/>
      <c r="X64" s="60"/>
      <c r="Y64" s="60"/>
      <c r="Z64" s="60"/>
      <c r="AA64" s="60"/>
      <c r="AB64" s="60"/>
      <c r="AC64" s="60"/>
      <c r="AD64" s="60"/>
      <c r="AE64" s="60"/>
    </row>
    <row r="65" spans="1:31" ht="14.25" customHeight="1" x14ac:dyDescent="0.2">
      <c r="A65" s="60"/>
      <c r="B65" s="60"/>
      <c r="C65" s="60"/>
      <c r="D65" s="60"/>
      <c r="E65" s="60"/>
      <c r="F65" s="60"/>
      <c r="G65" s="60"/>
      <c r="H65" s="60"/>
      <c r="I65" s="60"/>
      <c r="J65" s="60"/>
      <c r="K65" s="60"/>
      <c r="L65" s="60"/>
      <c r="M65" s="60"/>
      <c r="N65" s="60"/>
      <c r="O65" s="60"/>
      <c r="P65" s="60"/>
      <c r="Q65" s="60"/>
      <c r="R65" s="60"/>
      <c r="S65" s="60"/>
      <c r="T65" s="60"/>
      <c r="U65" s="60"/>
      <c r="V65" s="60"/>
      <c r="W65" s="60"/>
      <c r="X65" s="60"/>
      <c r="Y65" s="60"/>
      <c r="Z65" s="60"/>
      <c r="AA65" s="60"/>
      <c r="AB65" s="60"/>
      <c r="AC65" s="60"/>
      <c r="AD65" s="60"/>
      <c r="AE65" s="60"/>
    </row>
    <row r="66" spans="1:31" ht="14.25" customHeight="1" x14ac:dyDescent="0.2">
      <c r="A66" s="60"/>
      <c r="B66" s="60"/>
      <c r="C66" s="60"/>
      <c r="D66" s="60"/>
      <c r="E66" s="60"/>
      <c r="F66" s="60"/>
      <c r="G66" s="60"/>
      <c r="H66" s="60"/>
      <c r="I66" s="60"/>
      <c r="J66" s="60"/>
      <c r="K66" s="60"/>
      <c r="L66" s="60"/>
      <c r="M66" s="60"/>
      <c r="N66" s="60"/>
      <c r="O66" s="60"/>
      <c r="P66" s="60"/>
      <c r="Q66" s="60"/>
      <c r="R66" s="60"/>
      <c r="S66" s="60"/>
      <c r="T66" s="60"/>
      <c r="U66" s="60"/>
      <c r="V66" s="60"/>
      <c r="W66" s="60"/>
      <c r="X66" s="60"/>
      <c r="Y66" s="60"/>
      <c r="Z66" s="60"/>
      <c r="AA66" s="60"/>
      <c r="AB66" s="60"/>
      <c r="AC66" s="60"/>
      <c r="AD66" s="60"/>
      <c r="AE66" s="60"/>
    </row>
    <row r="67" spans="1:31" ht="14.25" customHeight="1" x14ac:dyDescent="0.2">
      <c r="A67" s="60"/>
      <c r="B67" s="60"/>
      <c r="C67" s="60"/>
      <c r="D67" s="60"/>
      <c r="E67" s="60"/>
      <c r="F67" s="60"/>
      <c r="G67" s="60"/>
      <c r="H67" s="60"/>
      <c r="I67" s="60"/>
      <c r="J67" s="60"/>
      <c r="K67" s="60"/>
      <c r="L67" s="60"/>
      <c r="M67" s="60"/>
      <c r="N67" s="60"/>
      <c r="O67" s="60"/>
      <c r="P67" s="60"/>
      <c r="Q67" s="60"/>
      <c r="R67" s="60"/>
      <c r="S67" s="60"/>
      <c r="T67" s="60"/>
      <c r="U67" s="60"/>
      <c r="V67" s="60"/>
      <c r="W67" s="60"/>
      <c r="X67" s="60"/>
      <c r="Y67" s="60"/>
      <c r="Z67" s="60"/>
      <c r="AA67" s="60"/>
      <c r="AB67" s="60"/>
      <c r="AC67" s="60"/>
      <c r="AD67" s="60"/>
      <c r="AE67" s="60"/>
    </row>
    <row r="68" spans="1:31" ht="14.25" customHeight="1" x14ac:dyDescent="0.2">
      <c r="A68" s="60"/>
      <c r="B68" s="60"/>
      <c r="C68" s="60"/>
      <c r="D68" s="60"/>
      <c r="E68" s="60"/>
      <c r="F68" s="60"/>
      <c r="G68" s="60"/>
      <c r="H68" s="60"/>
      <c r="I68" s="60"/>
      <c r="J68" s="60"/>
      <c r="K68" s="60"/>
      <c r="L68" s="60"/>
      <c r="M68" s="60"/>
      <c r="N68" s="60"/>
      <c r="O68" s="60"/>
      <c r="P68" s="60"/>
      <c r="Q68" s="60"/>
      <c r="R68" s="60"/>
      <c r="S68" s="60"/>
      <c r="T68" s="60"/>
      <c r="U68" s="60"/>
      <c r="V68" s="60"/>
      <c r="W68" s="60"/>
      <c r="X68" s="60"/>
      <c r="Y68" s="60"/>
      <c r="Z68" s="60"/>
      <c r="AA68" s="60"/>
      <c r="AB68" s="60"/>
      <c r="AC68" s="60"/>
      <c r="AD68" s="60"/>
      <c r="AE68" s="60"/>
    </row>
    <row r="69" spans="1:31" ht="14.25" customHeight="1" x14ac:dyDescent="0.2">
      <c r="A69" s="60"/>
      <c r="B69" s="60"/>
      <c r="C69" s="60"/>
      <c r="D69" s="60"/>
      <c r="E69" s="60"/>
      <c r="F69" s="60"/>
      <c r="G69" s="60"/>
      <c r="H69" s="60"/>
      <c r="I69" s="60"/>
      <c r="J69" s="60"/>
      <c r="K69" s="60"/>
      <c r="L69" s="60"/>
      <c r="M69" s="60"/>
      <c r="N69" s="60"/>
      <c r="O69" s="60"/>
      <c r="P69" s="60"/>
      <c r="Q69" s="60"/>
      <c r="R69" s="60"/>
      <c r="S69" s="60"/>
      <c r="T69" s="60"/>
      <c r="U69" s="60"/>
      <c r="V69" s="60"/>
      <c r="W69" s="60"/>
      <c r="X69" s="60"/>
      <c r="Y69" s="60"/>
      <c r="Z69" s="60"/>
      <c r="AA69" s="60"/>
      <c r="AB69" s="60"/>
      <c r="AC69" s="60"/>
      <c r="AD69" s="60"/>
      <c r="AE69" s="60"/>
    </row>
    <row r="70" spans="1:31" ht="14.25" customHeight="1" x14ac:dyDescent="0.2">
      <c r="A70" s="60"/>
      <c r="B70" s="60"/>
      <c r="C70" s="60"/>
      <c r="D70" s="60"/>
      <c r="E70" s="60"/>
      <c r="F70" s="60"/>
      <c r="G70" s="60"/>
      <c r="H70" s="60"/>
      <c r="I70" s="60"/>
      <c r="J70" s="60"/>
      <c r="K70" s="60"/>
      <c r="L70" s="60"/>
      <c r="M70" s="60"/>
      <c r="N70" s="60"/>
      <c r="O70" s="60"/>
      <c r="P70" s="60"/>
      <c r="Q70" s="60"/>
      <c r="R70" s="60"/>
      <c r="S70" s="60"/>
      <c r="T70" s="60"/>
      <c r="U70" s="60"/>
      <c r="V70" s="60"/>
      <c r="W70" s="60"/>
      <c r="X70" s="60"/>
      <c r="Y70" s="60"/>
      <c r="Z70" s="60"/>
      <c r="AA70" s="60"/>
      <c r="AB70" s="60"/>
      <c r="AC70" s="60"/>
      <c r="AD70" s="60"/>
      <c r="AE70" s="60"/>
    </row>
    <row r="71" spans="1:31" ht="14.25" customHeight="1" x14ac:dyDescent="0.2">
      <c r="A71" s="60"/>
      <c r="B71" s="60"/>
      <c r="C71" s="60"/>
      <c r="D71" s="60"/>
      <c r="E71" s="60"/>
      <c r="F71" s="60"/>
      <c r="G71" s="60"/>
      <c r="H71" s="60"/>
      <c r="I71" s="60"/>
      <c r="J71" s="60"/>
      <c r="K71" s="60"/>
      <c r="L71" s="60"/>
      <c r="M71" s="60"/>
      <c r="N71" s="60"/>
      <c r="O71" s="60"/>
      <c r="P71" s="60"/>
      <c r="Q71" s="60"/>
      <c r="R71" s="60"/>
      <c r="S71" s="60"/>
      <c r="T71" s="60"/>
      <c r="U71" s="60"/>
      <c r="V71" s="60"/>
      <c r="W71" s="60"/>
      <c r="X71" s="60"/>
      <c r="Y71" s="60"/>
      <c r="Z71" s="60"/>
      <c r="AA71" s="60"/>
      <c r="AB71" s="60"/>
      <c r="AC71" s="60"/>
      <c r="AD71" s="60"/>
      <c r="AE71" s="60"/>
    </row>
    <row r="72" spans="1:31" ht="14.25" customHeight="1" x14ac:dyDescent="0.2">
      <c r="A72" s="60"/>
      <c r="B72" s="60"/>
      <c r="C72" s="60"/>
      <c r="D72" s="60"/>
      <c r="E72" s="60"/>
      <c r="F72" s="60"/>
      <c r="G72" s="60"/>
      <c r="H72" s="60"/>
      <c r="I72" s="60"/>
      <c r="J72" s="60"/>
      <c r="K72" s="60"/>
      <c r="L72" s="60"/>
      <c r="M72" s="60"/>
      <c r="N72" s="60"/>
      <c r="O72" s="60"/>
      <c r="P72" s="60"/>
      <c r="Q72" s="60"/>
      <c r="R72" s="60"/>
      <c r="S72" s="60"/>
      <c r="T72" s="60"/>
      <c r="U72" s="60"/>
      <c r="V72" s="60"/>
      <c r="W72" s="60"/>
      <c r="X72" s="60"/>
      <c r="Y72" s="60"/>
      <c r="Z72" s="60"/>
      <c r="AA72" s="60"/>
      <c r="AB72" s="60"/>
      <c r="AC72" s="60"/>
      <c r="AD72" s="60"/>
      <c r="AE72" s="60"/>
    </row>
    <row r="73" spans="1:31" ht="14.25" customHeight="1" x14ac:dyDescent="0.2">
      <c r="A73" s="60"/>
      <c r="B73" s="60"/>
      <c r="C73" s="60"/>
      <c r="D73" s="60"/>
      <c r="E73" s="60"/>
      <c r="F73" s="60"/>
      <c r="G73" s="60"/>
      <c r="H73" s="60"/>
      <c r="I73" s="60"/>
      <c r="J73" s="60"/>
      <c r="K73" s="60"/>
      <c r="L73" s="60"/>
      <c r="M73" s="60"/>
      <c r="N73" s="60"/>
      <c r="O73" s="60"/>
      <c r="P73" s="60"/>
      <c r="Q73" s="60"/>
      <c r="R73" s="60"/>
      <c r="S73" s="60"/>
      <c r="T73" s="60"/>
      <c r="U73" s="60"/>
      <c r="V73" s="60"/>
      <c r="W73" s="60"/>
      <c r="X73" s="60"/>
      <c r="Y73" s="60"/>
      <c r="Z73" s="60"/>
      <c r="AA73" s="60"/>
      <c r="AB73" s="60"/>
      <c r="AC73" s="60"/>
      <c r="AD73" s="60"/>
      <c r="AE73" s="60"/>
    </row>
    <row r="74" spans="1:31" ht="14.25" customHeight="1" x14ac:dyDescent="0.2">
      <c r="A74" s="60"/>
      <c r="B74" s="60"/>
      <c r="C74" s="60"/>
      <c r="D74" s="60"/>
      <c r="E74" s="60"/>
      <c r="F74" s="60"/>
      <c r="G74" s="60"/>
      <c r="H74" s="60"/>
      <c r="I74" s="60"/>
      <c r="J74" s="60"/>
      <c r="K74" s="60"/>
      <c r="L74" s="60"/>
      <c r="M74" s="60"/>
      <c r="N74" s="60"/>
      <c r="O74" s="60"/>
      <c r="P74" s="60"/>
      <c r="Q74" s="60"/>
      <c r="R74" s="60"/>
      <c r="S74" s="60"/>
      <c r="T74" s="60"/>
      <c r="U74" s="60"/>
      <c r="V74" s="60"/>
      <c r="W74" s="60"/>
      <c r="X74" s="60"/>
      <c r="Y74" s="60"/>
      <c r="Z74" s="60"/>
      <c r="AA74" s="60"/>
      <c r="AB74" s="60"/>
      <c r="AC74" s="60"/>
      <c r="AD74" s="60"/>
      <c r="AE74" s="60"/>
    </row>
    <row r="75" spans="1:31" ht="14.25" customHeight="1" x14ac:dyDescent="0.2">
      <c r="A75" s="60"/>
      <c r="B75" s="60"/>
      <c r="C75" s="60"/>
      <c r="D75" s="60"/>
      <c r="E75" s="60"/>
      <c r="F75" s="60"/>
      <c r="G75" s="60"/>
      <c r="H75" s="60"/>
      <c r="I75" s="60"/>
      <c r="J75" s="60"/>
      <c r="K75" s="60"/>
      <c r="L75" s="60"/>
      <c r="M75" s="60"/>
      <c r="N75" s="60"/>
      <c r="O75" s="60"/>
      <c r="P75" s="60"/>
      <c r="Q75" s="60"/>
      <c r="R75" s="60"/>
      <c r="S75" s="60"/>
      <c r="T75" s="60"/>
      <c r="U75" s="60"/>
      <c r="V75" s="60"/>
      <c r="W75" s="60"/>
      <c r="X75" s="60"/>
      <c r="Y75" s="60"/>
      <c r="Z75" s="60"/>
      <c r="AA75" s="60"/>
      <c r="AB75" s="60"/>
      <c r="AC75" s="60"/>
      <c r="AD75" s="60"/>
      <c r="AE75" s="60"/>
    </row>
    <row r="76" spans="1:31" ht="14.25" customHeight="1" x14ac:dyDescent="0.2">
      <c r="A76" s="60"/>
      <c r="B76" s="60"/>
      <c r="C76" s="60"/>
      <c r="D76" s="60"/>
      <c r="E76" s="60"/>
      <c r="F76" s="60"/>
      <c r="G76" s="60"/>
      <c r="H76" s="60"/>
      <c r="I76" s="60"/>
      <c r="J76" s="60"/>
      <c r="K76" s="60"/>
      <c r="L76" s="60"/>
      <c r="M76" s="60"/>
      <c r="N76" s="60"/>
      <c r="O76" s="60"/>
      <c r="P76" s="60"/>
      <c r="Q76" s="60"/>
      <c r="R76" s="60"/>
      <c r="S76" s="60"/>
      <c r="T76" s="60"/>
      <c r="U76" s="60"/>
      <c r="V76" s="60"/>
      <c r="W76" s="60"/>
      <c r="X76" s="60"/>
      <c r="Y76" s="60"/>
      <c r="Z76" s="60"/>
      <c r="AA76" s="60"/>
      <c r="AB76" s="60"/>
      <c r="AC76" s="60"/>
      <c r="AD76" s="60"/>
      <c r="AE76" s="60"/>
    </row>
    <row r="77" spans="1:31" ht="14.25" customHeight="1" x14ac:dyDescent="0.2">
      <c r="A77" s="60"/>
      <c r="B77" s="60"/>
      <c r="C77" s="60"/>
      <c r="D77" s="60"/>
      <c r="E77" s="60"/>
      <c r="F77" s="60"/>
      <c r="G77" s="60"/>
      <c r="H77" s="60"/>
      <c r="I77" s="60"/>
      <c r="J77" s="60"/>
      <c r="K77" s="60"/>
      <c r="L77" s="60"/>
      <c r="M77" s="60"/>
      <c r="N77" s="60"/>
      <c r="O77" s="60"/>
      <c r="P77" s="60"/>
      <c r="Q77" s="60"/>
      <c r="R77" s="60"/>
      <c r="S77" s="60"/>
      <c r="T77" s="60"/>
      <c r="U77" s="60"/>
      <c r="V77" s="60"/>
      <c r="W77" s="60"/>
      <c r="X77" s="60"/>
      <c r="Y77" s="60"/>
      <c r="Z77" s="60"/>
      <c r="AA77" s="60"/>
      <c r="AB77" s="60"/>
      <c r="AC77" s="60"/>
      <c r="AD77" s="60"/>
      <c r="AE77" s="60"/>
    </row>
    <row r="78" spans="1:31" ht="14.25" customHeight="1" x14ac:dyDescent="0.2">
      <c r="A78" s="60"/>
      <c r="B78" s="60"/>
      <c r="C78" s="60"/>
      <c r="D78" s="60"/>
      <c r="E78" s="60"/>
      <c r="F78" s="60"/>
      <c r="G78" s="60"/>
      <c r="H78" s="60"/>
      <c r="I78" s="60"/>
      <c r="J78" s="60"/>
      <c r="K78" s="60"/>
      <c r="L78" s="60"/>
      <c r="M78" s="60"/>
      <c r="N78" s="60"/>
      <c r="O78" s="60"/>
      <c r="P78" s="60"/>
      <c r="Q78" s="60"/>
      <c r="R78" s="60"/>
      <c r="S78" s="60"/>
      <c r="T78" s="60"/>
      <c r="U78" s="60"/>
      <c r="V78" s="60"/>
      <c r="W78" s="60"/>
      <c r="X78" s="60"/>
      <c r="Y78" s="60"/>
      <c r="Z78" s="60"/>
      <c r="AA78" s="60"/>
      <c r="AB78" s="60"/>
      <c r="AC78" s="60"/>
      <c r="AD78" s="60"/>
      <c r="AE78" s="60"/>
    </row>
    <row r="79" spans="1:31" ht="14.25" customHeight="1" x14ac:dyDescent="0.2">
      <c r="A79" s="60"/>
      <c r="B79" s="60"/>
      <c r="C79" s="60"/>
      <c r="D79" s="60"/>
      <c r="E79" s="60"/>
      <c r="F79" s="60"/>
      <c r="G79" s="60"/>
      <c r="H79" s="60"/>
      <c r="I79" s="60"/>
      <c r="J79" s="60"/>
      <c r="K79" s="60"/>
      <c r="L79" s="60"/>
      <c r="M79" s="60"/>
      <c r="N79" s="60"/>
      <c r="O79" s="60"/>
      <c r="P79" s="60"/>
      <c r="Q79" s="60"/>
      <c r="R79" s="60"/>
      <c r="S79" s="60"/>
      <c r="T79" s="60"/>
      <c r="U79" s="60"/>
      <c r="V79" s="60"/>
      <c r="W79" s="60"/>
      <c r="X79" s="60"/>
      <c r="Y79" s="60"/>
      <c r="Z79" s="60"/>
      <c r="AA79" s="60"/>
      <c r="AB79" s="60"/>
      <c r="AC79" s="60"/>
      <c r="AD79" s="60"/>
      <c r="AE79" s="60"/>
    </row>
    <row r="80" spans="1:31" ht="14.25" customHeight="1" x14ac:dyDescent="0.2">
      <c r="A80" s="60"/>
      <c r="B80" s="60"/>
      <c r="C80" s="60"/>
      <c r="D80" s="60"/>
      <c r="E80" s="60"/>
      <c r="F80" s="60"/>
      <c r="G80" s="60"/>
      <c r="H80" s="60"/>
      <c r="I80" s="60"/>
      <c r="J80" s="60"/>
      <c r="K80" s="60"/>
      <c r="L80" s="60"/>
      <c r="M80" s="60"/>
      <c r="N80" s="60"/>
      <c r="O80" s="60"/>
      <c r="P80" s="60"/>
      <c r="Q80" s="60"/>
      <c r="R80" s="60"/>
      <c r="S80" s="60"/>
      <c r="T80" s="60"/>
      <c r="U80" s="60"/>
      <c r="V80" s="60"/>
      <c r="W80" s="60"/>
      <c r="X80" s="60"/>
      <c r="Y80" s="60"/>
      <c r="Z80" s="60"/>
      <c r="AA80" s="60"/>
      <c r="AB80" s="60"/>
      <c r="AC80" s="60"/>
      <c r="AD80" s="60"/>
      <c r="AE80" s="60"/>
    </row>
    <row r="81" spans="1:31" ht="14.25" customHeight="1" x14ac:dyDescent="0.2">
      <c r="A81" s="60"/>
      <c r="B81" s="60"/>
      <c r="C81" s="60"/>
      <c r="D81" s="60"/>
      <c r="E81" s="60"/>
      <c r="F81" s="60"/>
      <c r="G81" s="60"/>
      <c r="H81" s="60"/>
      <c r="I81" s="60"/>
      <c r="J81" s="60"/>
      <c r="K81" s="60"/>
      <c r="L81" s="60"/>
      <c r="M81" s="60"/>
      <c r="N81" s="60"/>
      <c r="O81" s="60"/>
      <c r="P81" s="60"/>
      <c r="Q81" s="60"/>
      <c r="R81" s="60"/>
      <c r="S81" s="60"/>
      <c r="T81" s="60"/>
      <c r="U81" s="60"/>
      <c r="V81" s="60"/>
      <c r="W81" s="60"/>
      <c r="X81" s="60"/>
      <c r="Y81" s="60"/>
      <c r="Z81" s="60"/>
      <c r="AA81" s="60"/>
      <c r="AB81" s="60"/>
      <c r="AC81" s="60"/>
      <c r="AD81" s="60"/>
      <c r="AE81" s="60"/>
    </row>
    <row r="82" spans="1:31" ht="14.25" customHeight="1" x14ac:dyDescent="0.2">
      <c r="A82" s="60"/>
      <c r="B82" s="60"/>
      <c r="C82" s="60"/>
      <c r="D82" s="60"/>
      <c r="E82" s="60"/>
      <c r="F82" s="60"/>
      <c r="G82" s="60"/>
      <c r="H82" s="60"/>
      <c r="I82" s="60"/>
      <c r="J82" s="60"/>
      <c r="K82" s="60"/>
      <c r="L82" s="60"/>
      <c r="M82" s="60"/>
      <c r="N82" s="60"/>
      <c r="O82" s="60"/>
      <c r="P82" s="60"/>
      <c r="Q82" s="60"/>
      <c r="R82" s="60"/>
      <c r="S82" s="60"/>
      <c r="T82" s="60"/>
      <c r="U82" s="60"/>
      <c r="V82" s="60"/>
      <c r="W82" s="60"/>
      <c r="X82" s="60"/>
      <c r="Y82" s="60"/>
      <c r="Z82" s="60"/>
      <c r="AA82" s="60"/>
      <c r="AB82" s="60"/>
      <c r="AC82" s="60"/>
      <c r="AD82" s="60"/>
      <c r="AE82" s="60"/>
    </row>
    <row r="83" spans="1:31" ht="14.25" customHeight="1" x14ac:dyDescent="0.2">
      <c r="A83" s="60"/>
      <c r="B83" s="60"/>
      <c r="C83" s="60"/>
      <c r="D83" s="60"/>
      <c r="E83" s="60"/>
      <c r="F83" s="60"/>
      <c r="G83" s="60"/>
      <c r="H83" s="60"/>
      <c r="I83" s="60"/>
      <c r="J83" s="60"/>
      <c r="K83" s="60"/>
      <c r="L83" s="60"/>
      <c r="M83" s="60"/>
      <c r="N83" s="60"/>
      <c r="O83" s="60"/>
      <c r="P83" s="60"/>
      <c r="Q83" s="60"/>
      <c r="R83" s="60"/>
      <c r="S83" s="60"/>
      <c r="T83" s="60"/>
      <c r="U83" s="60"/>
      <c r="V83" s="60"/>
      <c r="W83" s="60"/>
      <c r="X83" s="60"/>
      <c r="Y83" s="60"/>
      <c r="Z83" s="60"/>
      <c r="AA83" s="60"/>
      <c r="AB83" s="60"/>
      <c r="AC83" s="60"/>
      <c r="AD83" s="60"/>
      <c r="AE83" s="60"/>
    </row>
    <row r="84" spans="1:31" ht="14.25" customHeight="1" x14ac:dyDescent="0.2">
      <c r="A84" s="60"/>
      <c r="B84" s="60"/>
      <c r="C84" s="60"/>
      <c r="D84" s="60"/>
      <c r="E84" s="60"/>
      <c r="F84" s="60"/>
      <c r="G84" s="60"/>
      <c r="H84" s="60"/>
      <c r="I84" s="60"/>
      <c r="J84" s="60"/>
      <c r="K84" s="60"/>
      <c r="L84" s="60"/>
      <c r="M84" s="60"/>
      <c r="N84" s="60"/>
      <c r="O84" s="60"/>
      <c r="P84" s="60"/>
      <c r="Q84" s="60"/>
      <c r="R84" s="60"/>
      <c r="S84" s="60"/>
      <c r="T84" s="60"/>
      <c r="U84" s="60"/>
      <c r="V84" s="60"/>
      <c r="W84" s="60"/>
      <c r="X84" s="60"/>
      <c r="Y84" s="60"/>
      <c r="Z84" s="60"/>
      <c r="AA84" s="60"/>
      <c r="AB84" s="60"/>
      <c r="AC84" s="60"/>
      <c r="AD84" s="60"/>
      <c r="AE84" s="60"/>
    </row>
    <row r="85" spans="1:31" ht="14.25" customHeight="1" x14ac:dyDescent="0.2">
      <c r="A85" s="60"/>
      <c r="B85" s="60"/>
      <c r="C85" s="60"/>
      <c r="D85" s="60"/>
      <c r="E85" s="60"/>
      <c r="F85" s="60"/>
      <c r="G85" s="60"/>
      <c r="H85" s="60"/>
      <c r="I85" s="60"/>
      <c r="J85" s="60"/>
      <c r="K85" s="60"/>
      <c r="L85" s="60"/>
      <c r="M85" s="60"/>
      <c r="N85" s="60"/>
      <c r="O85" s="60"/>
      <c r="P85" s="60"/>
      <c r="Q85" s="60"/>
      <c r="R85" s="60"/>
      <c r="S85" s="60"/>
      <c r="T85" s="60"/>
      <c r="U85" s="60"/>
      <c r="V85" s="60"/>
      <c r="W85" s="60"/>
      <c r="X85" s="60"/>
      <c r="Y85" s="60"/>
      <c r="Z85" s="60"/>
      <c r="AA85" s="60"/>
      <c r="AB85" s="60"/>
      <c r="AC85" s="60"/>
      <c r="AD85" s="60"/>
      <c r="AE85" s="60"/>
    </row>
    <row r="86" spans="1:31" ht="14.25" customHeight="1" x14ac:dyDescent="0.2">
      <c r="A86" s="60"/>
      <c r="B86" s="60"/>
      <c r="C86" s="60"/>
      <c r="D86" s="60"/>
      <c r="E86" s="60"/>
      <c r="F86" s="60"/>
      <c r="G86" s="60"/>
      <c r="H86" s="60"/>
      <c r="I86" s="60"/>
      <c r="J86" s="60"/>
      <c r="K86" s="60"/>
      <c r="L86" s="60"/>
      <c r="M86" s="60"/>
      <c r="N86" s="60"/>
      <c r="O86" s="60"/>
      <c r="P86" s="60"/>
      <c r="Q86" s="60"/>
      <c r="R86" s="60"/>
      <c r="S86" s="60"/>
      <c r="T86" s="60"/>
      <c r="U86" s="60"/>
      <c r="V86" s="60"/>
      <c r="W86" s="60"/>
      <c r="X86" s="60"/>
      <c r="Y86" s="60"/>
      <c r="Z86" s="60"/>
      <c r="AA86" s="60"/>
      <c r="AB86" s="60"/>
      <c r="AC86" s="60"/>
      <c r="AD86" s="60"/>
      <c r="AE86" s="60"/>
    </row>
    <row r="87" spans="1:31" ht="14.25" customHeight="1" x14ac:dyDescent="0.2">
      <c r="A87" s="60"/>
      <c r="B87" s="60"/>
      <c r="C87" s="60"/>
      <c r="D87" s="60"/>
      <c r="E87" s="60"/>
      <c r="F87" s="60"/>
      <c r="G87" s="60"/>
      <c r="H87" s="60"/>
      <c r="I87" s="60"/>
      <c r="J87" s="60"/>
      <c r="K87" s="60"/>
      <c r="L87" s="60"/>
      <c r="M87" s="60"/>
      <c r="N87" s="60"/>
      <c r="O87" s="60"/>
      <c r="P87" s="60"/>
      <c r="Q87" s="60"/>
      <c r="R87" s="60"/>
      <c r="S87" s="60"/>
      <c r="T87" s="60"/>
      <c r="U87" s="60"/>
      <c r="V87" s="60"/>
      <c r="W87" s="60"/>
      <c r="X87" s="60"/>
      <c r="Y87" s="60"/>
      <c r="Z87" s="60"/>
      <c r="AA87" s="60"/>
      <c r="AB87" s="60"/>
      <c r="AC87" s="60"/>
      <c r="AD87" s="60"/>
      <c r="AE87" s="60"/>
    </row>
    <row r="88" spans="1:31" ht="14.25" customHeight="1" x14ac:dyDescent="0.2">
      <c r="A88" s="60"/>
      <c r="B88" s="60"/>
      <c r="C88" s="60"/>
      <c r="D88" s="60"/>
      <c r="E88" s="60"/>
      <c r="F88" s="60"/>
      <c r="G88" s="60"/>
      <c r="H88" s="60"/>
      <c r="I88" s="60"/>
      <c r="J88" s="60"/>
      <c r="K88" s="60"/>
      <c r="L88" s="60"/>
      <c r="M88" s="60"/>
      <c r="N88" s="60"/>
      <c r="O88" s="60"/>
      <c r="P88" s="60"/>
      <c r="Q88" s="60"/>
      <c r="R88" s="60"/>
      <c r="S88" s="60"/>
      <c r="T88" s="60"/>
      <c r="U88" s="60"/>
      <c r="V88" s="60"/>
      <c r="W88" s="60"/>
      <c r="X88" s="60"/>
      <c r="Y88" s="60"/>
      <c r="Z88" s="60"/>
      <c r="AA88" s="60"/>
      <c r="AB88" s="60"/>
      <c r="AC88" s="60"/>
      <c r="AD88" s="60"/>
      <c r="AE88" s="60"/>
    </row>
    <row r="89" spans="1:31" ht="14.25" customHeight="1" x14ac:dyDescent="0.2">
      <c r="A89" s="60"/>
      <c r="B89" s="60"/>
      <c r="C89" s="60"/>
      <c r="D89" s="60"/>
      <c r="E89" s="60"/>
      <c r="F89" s="60"/>
      <c r="G89" s="60"/>
      <c r="H89" s="60"/>
      <c r="I89" s="60"/>
      <c r="J89" s="60"/>
      <c r="K89" s="60"/>
      <c r="L89" s="60"/>
      <c r="M89" s="60"/>
      <c r="N89" s="60"/>
      <c r="O89" s="60"/>
      <c r="P89" s="60"/>
      <c r="Q89" s="60"/>
      <c r="R89" s="60"/>
      <c r="S89" s="60"/>
      <c r="T89" s="60"/>
      <c r="U89" s="60"/>
      <c r="V89" s="60"/>
      <c r="W89" s="60"/>
      <c r="X89" s="60"/>
      <c r="Y89" s="60"/>
      <c r="Z89" s="60"/>
      <c r="AA89" s="60"/>
      <c r="AB89" s="60"/>
      <c r="AC89" s="60"/>
      <c r="AD89" s="60"/>
      <c r="AE89" s="60"/>
    </row>
    <row r="90" spans="1:31" ht="14.25" customHeight="1" x14ac:dyDescent="0.2">
      <c r="A90" s="60"/>
      <c r="B90" s="60"/>
      <c r="C90" s="60"/>
      <c r="D90" s="60"/>
      <c r="E90" s="60"/>
      <c r="F90" s="60"/>
      <c r="G90" s="60"/>
      <c r="H90" s="60"/>
      <c r="I90" s="60"/>
      <c r="J90" s="60"/>
      <c r="K90" s="60"/>
      <c r="L90" s="60"/>
      <c r="M90" s="60"/>
      <c r="N90" s="60"/>
      <c r="O90" s="60"/>
      <c r="P90" s="60"/>
      <c r="Q90" s="60"/>
      <c r="R90" s="60"/>
      <c r="S90" s="60"/>
      <c r="T90" s="60"/>
      <c r="U90" s="60"/>
      <c r="V90" s="60"/>
      <c r="W90" s="60"/>
      <c r="X90" s="60"/>
      <c r="Y90" s="60"/>
      <c r="Z90" s="60"/>
      <c r="AA90" s="60"/>
      <c r="AB90" s="60"/>
      <c r="AC90" s="60"/>
      <c r="AD90" s="60"/>
      <c r="AE90" s="60"/>
    </row>
    <row r="91" spans="1:31" ht="14.25" customHeight="1" x14ac:dyDescent="0.2">
      <c r="A91" s="60"/>
      <c r="B91" s="60"/>
      <c r="C91" s="60"/>
      <c r="D91" s="60"/>
      <c r="E91" s="60"/>
      <c r="F91" s="60"/>
      <c r="G91" s="60"/>
      <c r="H91" s="60"/>
      <c r="I91" s="60"/>
      <c r="J91" s="60"/>
      <c r="K91" s="60"/>
      <c r="L91" s="60"/>
      <c r="M91" s="60"/>
      <c r="N91" s="60"/>
      <c r="O91" s="60"/>
      <c r="P91" s="60"/>
      <c r="Q91" s="60"/>
      <c r="R91" s="60"/>
      <c r="S91" s="60"/>
      <c r="T91" s="60"/>
      <c r="U91" s="60"/>
      <c r="V91" s="60"/>
      <c r="W91" s="60"/>
      <c r="X91" s="60"/>
      <c r="Y91" s="60"/>
      <c r="Z91" s="60"/>
      <c r="AA91" s="60"/>
      <c r="AB91" s="60"/>
      <c r="AC91" s="60"/>
      <c r="AD91" s="60"/>
      <c r="AE91" s="60"/>
    </row>
    <row r="92" spans="1:31" ht="14.25" customHeight="1" x14ac:dyDescent="0.2">
      <c r="A92" s="60"/>
      <c r="B92" s="60"/>
      <c r="C92" s="60"/>
      <c r="D92" s="60"/>
      <c r="E92" s="60"/>
      <c r="F92" s="60"/>
      <c r="G92" s="60"/>
      <c r="H92" s="60"/>
      <c r="I92" s="60"/>
      <c r="J92" s="60"/>
      <c r="K92" s="60"/>
      <c r="L92" s="60"/>
      <c r="M92" s="60"/>
      <c r="N92" s="60"/>
      <c r="O92" s="60"/>
      <c r="P92" s="60"/>
      <c r="Q92" s="60"/>
      <c r="R92" s="60"/>
      <c r="S92" s="60"/>
      <c r="T92" s="60"/>
      <c r="U92" s="60"/>
      <c r="V92" s="60"/>
      <c r="W92" s="60"/>
      <c r="X92" s="60"/>
      <c r="Y92" s="60"/>
      <c r="Z92" s="60"/>
      <c r="AA92" s="60"/>
      <c r="AB92" s="60"/>
      <c r="AC92" s="60"/>
      <c r="AD92" s="60"/>
      <c r="AE92" s="60"/>
    </row>
    <row r="93" spans="1:31" ht="14.25" customHeight="1" x14ac:dyDescent="0.2">
      <c r="A93" s="60"/>
      <c r="B93" s="60"/>
      <c r="C93" s="60"/>
      <c r="D93" s="60"/>
      <c r="E93" s="60"/>
      <c r="F93" s="60"/>
      <c r="G93" s="60"/>
      <c r="H93" s="60"/>
      <c r="I93" s="60"/>
      <c r="J93" s="60"/>
      <c r="K93" s="60"/>
      <c r="L93" s="60"/>
      <c r="M93" s="60"/>
      <c r="N93" s="60"/>
      <c r="O93" s="60"/>
      <c r="P93" s="60"/>
      <c r="Q93" s="60"/>
      <c r="R93" s="60"/>
      <c r="S93" s="60"/>
      <c r="T93" s="60"/>
      <c r="U93" s="60"/>
      <c r="V93" s="60"/>
      <c r="W93" s="60"/>
      <c r="X93" s="60"/>
      <c r="Y93" s="60"/>
      <c r="Z93" s="60"/>
      <c r="AA93" s="60"/>
      <c r="AB93" s="60"/>
      <c r="AC93" s="60"/>
      <c r="AD93" s="60"/>
      <c r="AE93" s="60"/>
    </row>
    <row r="94" spans="1:31" ht="14.25" customHeight="1" x14ac:dyDescent="0.2">
      <c r="A94" s="60"/>
      <c r="B94" s="60"/>
      <c r="C94" s="60"/>
      <c r="D94" s="60"/>
      <c r="E94" s="60"/>
      <c r="F94" s="60"/>
      <c r="G94" s="60"/>
      <c r="H94" s="60"/>
      <c r="I94" s="60"/>
      <c r="J94" s="60"/>
      <c r="K94" s="60"/>
      <c r="L94" s="60"/>
      <c r="M94" s="60"/>
      <c r="N94" s="60"/>
      <c r="O94" s="60"/>
      <c r="P94" s="60"/>
      <c r="Q94" s="60"/>
      <c r="R94" s="60"/>
      <c r="S94" s="60"/>
      <c r="T94" s="60"/>
      <c r="U94" s="60"/>
      <c r="V94" s="60"/>
      <c r="W94" s="60"/>
      <c r="X94" s="60"/>
      <c r="Y94" s="60"/>
      <c r="Z94" s="60"/>
      <c r="AA94" s="60"/>
      <c r="AB94" s="60"/>
      <c r="AC94" s="60"/>
      <c r="AD94" s="60"/>
      <c r="AE94" s="60"/>
    </row>
    <row r="95" spans="1:31" ht="14.25" customHeight="1" x14ac:dyDescent="0.2">
      <c r="A95" s="60"/>
      <c r="B95" s="60"/>
      <c r="C95" s="60"/>
      <c r="D95" s="60"/>
      <c r="E95" s="60"/>
      <c r="F95" s="60"/>
      <c r="G95" s="60"/>
      <c r="H95" s="60"/>
      <c r="I95" s="60"/>
      <c r="J95" s="60"/>
      <c r="K95" s="60"/>
      <c r="L95" s="60"/>
      <c r="M95" s="60"/>
      <c r="N95" s="60"/>
      <c r="O95" s="60"/>
      <c r="P95" s="60"/>
      <c r="Q95" s="60"/>
      <c r="R95" s="60"/>
      <c r="S95" s="60"/>
      <c r="T95" s="60"/>
      <c r="U95" s="60"/>
      <c r="V95" s="60"/>
      <c r="W95" s="60"/>
      <c r="X95" s="60"/>
      <c r="Y95" s="60"/>
      <c r="Z95" s="60"/>
      <c r="AA95" s="60"/>
      <c r="AB95" s="60"/>
      <c r="AC95" s="60"/>
      <c r="AD95" s="60"/>
      <c r="AE95" s="60"/>
    </row>
    <row r="96" spans="1:31" ht="14.25" customHeight="1" x14ac:dyDescent="0.2">
      <c r="A96" s="60"/>
      <c r="B96" s="60"/>
      <c r="C96" s="60"/>
      <c r="D96" s="60"/>
      <c r="E96" s="60"/>
      <c r="F96" s="60"/>
      <c r="G96" s="60"/>
      <c r="H96" s="60"/>
      <c r="I96" s="60"/>
      <c r="J96" s="60"/>
      <c r="K96" s="60"/>
      <c r="L96" s="60"/>
      <c r="M96" s="60"/>
      <c r="N96" s="60"/>
      <c r="O96" s="60"/>
      <c r="P96" s="60"/>
      <c r="Q96" s="60"/>
      <c r="R96" s="60"/>
      <c r="S96" s="60"/>
      <c r="T96" s="60"/>
      <c r="U96" s="60"/>
      <c r="V96" s="60"/>
      <c r="W96" s="60"/>
      <c r="X96" s="60"/>
      <c r="Y96" s="60"/>
      <c r="Z96" s="60"/>
      <c r="AA96" s="60"/>
      <c r="AB96" s="60"/>
      <c r="AC96" s="60"/>
      <c r="AD96" s="60"/>
      <c r="AE96" s="60"/>
    </row>
    <row r="97" spans="1:31" ht="14.25" customHeight="1" x14ac:dyDescent="0.2">
      <c r="A97" s="60"/>
      <c r="B97" s="60"/>
      <c r="C97" s="60"/>
      <c r="D97" s="60"/>
      <c r="E97" s="60"/>
      <c r="F97" s="60"/>
      <c r="G97" s="60"/>
      <c r="H97" s="60"/>
      <c r="I97" s="60"/>
      <c r="J97" s="60"/>
      <c r="K97" s="60"/>
      <c r="L97" s="60"/>
      <c r="M97" s="60"/>
      <c r="N97" s="60"/>
      <c r="O97" s="60"/>
      <c r="P97" s="60"/>
      <c r="Q97" s="60"/>
      <c r="R97" s="60"/>
      <c r="S97" s="60"/>
      <c r="T97" s="60"/>
      <c r="U97" s="60"/>
      <c r="V97" s="60"/>
      <c r="W97" s="60"/>
      <c r="X97" s="60"/>
      <c r="Y97" s="60"/>
      <c r="Z97" s="60"/>
      <c r="AA97" s="60"/>
      <c r="AB97" s="60"/>
      <c r="AC97" s="60"/>
      <c r="AD97" s="60"/>
      <c r="AE97" s="60"/>
    </row>
    <row r="98" spans="1:31" ht="14.25" customHeight="1" x14ac:dyDescent="0.2">
      <c r="A98" s="60"/>
      <c r="B98" s="60"/>
      <c r="C98" s="60"/>
      <c r="D98" s="60"/>
      <c r="E98" s="60"/>
      <c r="F98" s="60"/>
      <c r="G98" s="60"/>
      <c r="H98" s="60"/>
      <c r="I98" s="60"/>
      <c r="J98" s="60"/>
      <c r="K98" s="60"/>
      <c r="L98" s="60"/>
      <c r="M98" s="60"/>
      <c r="N98" s="60"/>
      <c r="O98" s="60"/>
      <c r="P98" s="60"/>
      <c r="Q98" s="60"/>
      <c r="R98" s="60"/>
      <c r="S98" s="60"/>
      <c r="T98" s="60"/>
      <c r="U98" s="60"/>
      <c r="V98" s="60"/>
      <c r="W98" s="60"/>
      <c r="X98" s="60"/>
      <c r="Y98" s="60"/>
      <c r="Z98" s="60"/>
      <c r="AA98" s="60"/>
      <c r="AB98" s="60"/>
      <c r="AC98" s="60"/>
      <c r="AD98" s="60"/>
      <c r="AE98" s="60"/>
    </row>
    <row r="99" spans="1:31" ht="14.25" customHeight="1" x14ac:dyDescent="0.2">
      <c r="A99" s="60"/>
      <c r="B99" s="60"/>
      <c r="C99" s="60"/>
      <c r="D99" s="60"/>
      <c r="E99" s="60"/>
      <c r="F99" s="60"/>
      <c r="G99" s="60"/>
      <c r="H99" s="60"/>
      <c r="I99" s="60"/>
      <c r="J99" s="60"/>
      <c r="K99" s="60"/>
      <c r="L99" s="60"/>
      <c r="M99" s="60"/>
      <c r="N99" s="60"/>
      <c r="O99" s="60"/>
      <c r="P99" s="60"/>
      <c r="Q99" s="60"/>
      <c r="R99" s="60"/>
      <c r="S99" s="60"/>
      <c r="T99" s="60"/>
      <c r="U99" s="60"/>
      <c r="V99" s="60"/>
      <c r="W99" s="60"/>
      <c r="X99" s="60"/>
      <c r="Y99" s="60"/>
      <c r="Z99" s="60"/>
      <c r="AA99" s="60"/>
      <c r="AB99" s="60"/>
      <c r="AC99" s="60"/>
      <c r="AD99" s="60"/>
      <c r="AE99" s="60"/>
    </row>
    <row r="100" spans="1:31" ht="14.25" customHeight="1" x14ac:dyDescent="0.2">
      <c r="A100" s="60"/>
      <c r="B100" s="60"/>
      <c r="C100" s="60"/>
      <c r="D100" s="60"/>
      <c r="E100" s="60"/>
      <c r="F100" s="60"/>
      <c r="G100" s="60"/>
      <c r="H100" s="60"/>
      <c r="I100" s="60"/>
      <c r="J100" s="60"/>
      <c r="K100" s="60"/>
      <c r="L100" s="60"/>
      <c r="M100" s="60"/>
      <c r="N100" s="60"/>
      <c r="O100" s="60"/>
      <c r="P100" s="60"/>
      <c r="Q100" s="60"/>
      <c r="R100" s="60"/>
      <c r="S100" s="60"/>
      <c r="T100" s="60"/>
      <c r="U100" s="60"/>
      <c r="V100" s="60"/>
      <c r="W100" s="60"/>
      <c r="X100" s="60"/>
      <c r="Y100" s="60"/>
      <c r="Z100" s="60"/>
      <c r="AA100" s="60"/>
      <c r="AB100" s="60"/>
      <c r="AC100" s="60"/>
      <c r="AD100" s="60"/>
      <c r="AE100" s="60"/>
    </row>
    <row r="101" spans="1:31" ht="14.25" customHeight="1" x14ac:dyDescent="0.2">
      <c r="A101" s="60"/>
      <c r="B101" s="60"/>
      <c r="C101" s="60"/>
      <c r="D101" s="60"/>
      <c r="E101" s="60"/>
      <c r="F101" s="60"/>
      <c r="G101" s="60"/>
      <c r="H101" s="60"/>
      <c r="I101" s="60"/>
      <c r="J101" s="60"/>
      <c r="K101" s="60"/>
      <c r="L101" s="60"/>
      <c r="M101" s="60"/>
      <c r="N101" s="60"/>
      <c r="O101" s="60"/>
      <c r="P101" s="60"/>
      <c r="Q101" s="60"/>
      <c r="R101" s="60"/>
      <c r="S101" s="60"/>
      <c r="T101" s="60"/>
      <c r="U101" s="60"/>
      <c r="V101" s="60"/>
      <c r="W101" s="60"/>
      <c r="X101" s="60"/>
      <c r="Y101" s="60"/>
      <c r="Z101" s="60"/>
      <c r="AA101" s="60"/>
      <c r="AB101" s="60"/>
      <c r="AC101" s="60"/>
      <c r="AD101" s="60"/>
      <c r="AE101" s="60"/>
    </row>
    <row r="102" spans="1:31" ht="14.25" customHeight="1" x14ac:dyDescent="0.2">
      <c r="A102" s="60"/>
      <c r="B102" s="60"/>
      <c r="C102" s="60"/>
      <c r="D102" s="60"/>
      <c r="E102" s="60"/>
      <c r="F102" s="60"/>
      <c r="G102" s="60"/>
      <c r="H102" s="60"/>
      <c r="I102" s="60"/>
      <c r="J102" s="60"/>
      <c r="K102" s="60"/>
      <c r="L102" s="60"/>
      <c r="M102" s="60"/>
      <c r="N102" s="60"/>
      <c r="O102" s="60"/>
      <c r="P102" s="60"/>
      <c r="Q102" s="60"/>
      <c r="R102" s="60"/>
      <c r="S102" s="60"/>
      <c r="T102" s="60"/>
      <c r="U102" s="60"/>
      <c r="V102" s="60"/>
      <c r="W102" s="60"/>
      <c r="X102" s="60"/>
      <c r="Y102" s="60"/>
      <c r="Z102" s="60"/>
      <c r="AA102" s="60"/>
      <c r="AB102" s="60"/>
      <c r="AC102" s="60"/>
      <c r="AD102" s="60"/>
      <c r="AE102" s="60"/>
    </row>
    <row r="103" spans="1:31" ht="14.25" customHeight="1" x14ac:dyDescent="0.2">
      <c r="A103" s="60"/>
      <c r="B103" s="60"/>
      <c r="C103" s="60"/>
      <c r="D103" s="60"/>
      <c r="E103" s="60"/>
      <c r="F103" s="60"/>
      <c r="G103" s="60"/>
      <c r="H103" s="60"/>
      <c r="I103" s="60"/>
      <c r="J103" s="60"/>
      <c r="K103" s="60"/>
      <c r="L103" s="60"/>
      <c r="M103" s="60"/>
      <c r="N103" s="60"/>
      <c r="O103" s="60"/>
      <c r="P103" s="60"/>
      <c r="Q103" s="60"/>
      <c r="R103" s="60"/>
      <c r="S103" s="60"/>
      <c r="T103" s="60"/>
      <c r="U103" s="60"/>
      <c r="V103" s="60"/>
      <c r="W103" s="60"/>
      <c r="X103" s="60"/>
      <c r="Y103" s="60"/>
      <c r="Z103" s="60"/>
      <c r="AA103" s="60"/>
      <c r="AB103" s="60"/>
      <c r="AC103" s="60"/>
      <c r="AD103" s="60"/>
      <c r="AE103" s="60"/>
    </row>
    <row r="104" spans="1:31" ht="14.25" customHeight="1" x14ac:dyDescent="0.2">
      <c r="A104" s="60"/>
      <c r="B104" s="60"/>
      <c r="C104" s="60"/>
      <c r="D104" s="60"/>
      <c r="E104" s="60"/>
      <c r="F104" s="60"/>
      <c r="G104" s="60"/>
      <c r="H104" s="60"/>
      <c r="I104" s="60"/>
      <c r="J104" s="60"/>
      <c r="K104" s="60"/>
      <c r="L104" s="60"/>
      <c r="M104" s="60"/>
      <c r="N104" s="60"/>
      <c r="O104" s="60"/>
      <c r="P104" s="60"/>
      <c r="Q104" s="60"/>
      <c r="R104" s="60"/>
      <c r="S104" s="60"/>
      <c r="T104" s="60"/>
      <c r="U104" s="60"/>
      <c r="V104" s="60"/>
      <c r="W104" s="60"/>
      <c r="X104" s="60"/>
      <c r="Y104" s="60"/>
      <c r="Z104" s="60"/>
      <c r="AA104" s="60"/>
      <c r="AB104" s="60"/>
      <c r="AC104" s="60"/>
      <c r="AD104" s="60"/>
      <c r="AE104" s="60"/>
    </row>
    <row r="105" spans="1:31" ht="14.25" customHeight="1" x14ac:dyDescent="0.2">
      <c r="A105" s="60"/>
      <c r="B105" s="60"/>
      <c r="C105" s="60"/>
      <c r="D105" s="60"/>
      <c r="E105" s="60"/>
      <c r="F105" s="60"/>
      <c r="G105" s="60"/>
      <c r="H105" s="60"/>
      <c r="I105" s="60"/>
      <c r="J105" s="60"/>
      <c r="K105" s="60"/>
      <c r="L105" s="60"/>
      <c r="M105" s="60"/>
      <c r="N105" s="60"/>
      <c r="O105" s="60"/>
      <c r="P105" s="60"/>
      <c r="Q105" s="60"/>
      <c r="R105" s="60"/>
      <c r="S105" s="60"/>
      <c r="T105" s="60"/>
      <c r="U105" s="60"/>
      <c r="V105" s="60"/>
      <c r="W105" s="60"/>
      <c r="X105" s="60"/>
      <c r="Y105" s="60"/>
      <c r="Z105" s="60"/>
      <c r="AA105" s="60"/>
      <c r="AB105" s="60"/>
      <c r="AC105" s="60"/>
      <c r="AD105" s="60"/>
      <c r="AE105" s="60"/>
    </row>
    <row r="106" spans="1:31" ht="14.25" customHeight="1" x14ac:dyDescent="0.2">
      <c r="A106" s="60"/>
      <c r="B106" s="60"/>
      <c r="C106" s="60"/>
      <c r="D106" s="60"/>
      <c r="E106" s="60"/>
      <c r="F106" s="60"/>
      <c r="G106" s="60"/>
      <c r="H106" s="60"/>
      <c r="I106" s="60"/>
      <c r="J106" s="60"/>
      <c r="K106" s="60"/>
      <c r="L106" s="60"/>
      <c r="M106" s="60"/>
      <c r="N106" s="60"/>
      <c r="O106" s="60"/>
      <c r="P106" s="60"/>
      <c r="Q106" s="60"/>
      <c r="R106" s="60"/>
      <c r="S106" s="60"/>
      <c r="T106" s="60"/>
      <c r="U106" s="60"/>
      <c r="V106" s="60"/>
      <c r="W106" s="60"/>
      <c r="X106" s="60"/>
      <c r="Y106" s="60"/>
      <c r="Z106" s="60"/>
      <c r="AA106" s="60"/>
      <c r="AB106" s="60"/>
      <c r="AC106" s="60"/>
      <c r="AD106" s="60"/>
      <c r="AE106" s="60"/>
    </row>
    <row r="107" spans="1:31" ht="14.25" customHeight="1" x14ac:dyDescent="0.2">
      <c r="A107" s="60"/>
      <c r="B107" s="60"/>
      <c r="C107" s="60"/>
      <c r="D107" s="60"/>
      <c r="E107" s="60"/>
      <c r="F107" s="60"/>
      <c r="G107" s="60"/>
      <c r="H107" s="60"/>
      <c r="I107" s="60"/>
      <c r="J107" s="60"/>
      <c r="K107" s="60"/>
      <c r="L107" s="60"/>
      <c r="M107" s="60"/>
      <c r="N107" s="60"/>
      <c r="O107" s="60"/>
      <c r="P107" s="60"/>
      <c r="Q107" s="60"/>
      <c r="R107" s="60"/>
      <c r="S107" s="60"/>
      <c r="T107" s="60"/>
      <c r="U107" s="60"/>
      <c r="V107" s="60"/>
      <c r="W107" s="60"/>
      <c r="X107" s="60"/>
      <c r="Y107" s="60"/>
      <c r="Z107" s="60"/>
      <c r="AA107" s="60"/>
      <c r="AB107" s="60"/>
      <c r="AC107" s="60"/>
      <c r="AD107" s="60"/>
      <c r="AE107" s="60"/>
    </row>
    <row r="108" spans="1:31" ht="14.25" customHeight="1" x14ac:dyDescent="0.2">
      <c r="A108" s="60"/>
      <c r="B108" s="60"/>
      <c r="C108" s="60"/>
      <c r="D108" s="60"/>
      <c r="E108" s="60"/>
      <c r="F108" s="60"/>
      <c r="G108" s="60"/>
      <c r="H108" s="60"/>
      <c r="I108" s="60"/>
      <c r="J108" s="60"/>
      <c r="K108" s="60"/>
      <c r="L108" s="60"/>
      <c r="M108" s="60"/>
      <c r="N108" s="60"/>
      <c r="O108" s="60"/>
      <c r="P108" s="60"/>
      <c r="Q108" s="60"/>
      <c r="R108" s="60"/>
      <c r="S108" s="60"/>
      <c r="T108" s="60"/>
      <c r="U108" s="60"/>
      <c r="V108" s="60"/>
      <c r="W108" s="60"/>
      <c r="X108" s="60"/>
      <c r="Y108" s="60"/>
      <c r="Z108" s="60"/>
      <c r="AA108" s="60"/>
      <c r="AB108" s="60"/>
      <c r="AC108" s="60"/>
      <c r="AD108" s="60"/>
      <c r="AE108" s="60"/>
    </row>
    <row r="109" spans="1:31" ht="14.25" customHeight="1" x14ac:dyDescent="0.2">
      <c r="A109" s="60"/>
      <c r="B109" s="60"/>
      <c r="C109" s="60"/>
      <c r="D109" s="60"/>
      <c r="E109" s="60"/>
      <c r="F109" s="60"/>
      <c r="G109" s="60"/>
      <c r="H109" s="60"/>
      <c r="I109" s="60"/>
      <c r="J109" s="60"/>
      <c r="K109" s="60"/>
      <c r="L109" s="60"/>
      <c r="M109" s="60"/>
      <c r="N109" s="60"/>
      <c r="O109" s="60"/>
      <c r="P109" s="60"/>
      <c r="Q109" s="60"/>
      <c r="R109" s="60"/>
      <c r="S109" s="60"/>
      <c r="T109" s="60"/>
      <c r="U109" s="60"/>
      <c r="V109" s="60"/>
      <c r="W109" s="60"/>
      <c r="X109" s="60"/>
      <c r="Y109" s="60"/>
      <c r="Z109" s="60"/>
      <c r="AA109" s="60"/>
      <c r="AB109" s="60"/>
      <c r="AC109" s="60"/>
      <c r="AD109" s="60"/>
      <c r="AE109" s="60"/>
    </row>
    <row r="110" spans="1:31" ht="14.25" customHeight="1" x14ac:dyDescent="0.2">
      <c r="A110" s="60"/>
      <c r="B110" s="60"/>
      <c r="C110" s="60"/>
      <c r="D110" s="60"/>
      <c r="E110" s="60"/>
      <c r="F110" s="60"/>
      <c r="G110" s="60"/>
      <c r="H110" s="60"/>
      <c r="I110" s="60"/>
      <c r="J110" s="60"/>
      <c r="K110" s="60"/>
      <c r="L110" s="60"/>
      <c r="M110" s="60"/>
      <c r="N110" s="60"/>
      <c r="O110" s="60"/>
      <c r="P110" s="60"/>
      <c r="Q110" s="60"/>
      <c r="R110" s="60"/>
      <c r="S110" s="60"/>
      <c r="T110" s="60"/>
      <c r="U110" s="60"/>
      <c r="V110" s="60"/>
      <c r="W110" s="60"/>
      <c r="X110" s="60"/>
      <c r="Y110" s="60"/>
      <c r="Z110" s="60"/>
      <c r="AA110" s="60"/>
      <c r="AB110" s="60"/>
      <c r="AC110" s="60"/>
      <c r="AD110" s="60"/>
      <c r="AE110" s="60"/>
    </row>
    <row r="111" spans="1:31" ht="14.25" customHeight="1" x14ac:dyDescent="0.2">
      <c r="A111" s="60"/>
      <c r="B111" s="60"/>
      <c r="C111" s="60"/>
      <c r="D111" s="60"/>
      <c r="E111" s="60"/>
      <c r="F111" s="60"/>
      <c r="G111" s="60"/>
      <c r="H111" s="60"/>
      <c r="I111" s="60"/>
      <c r="J111" s="60"/>
      <c r="K111" s="60"/>
      <c r="L111" s="60"/>
      <c r="M111" s="60"/>
      <c r="N111" s="60"/>
      <c r="O111" s="60"/>
      <c r="P111" s="60"/>
      <c r="Q111" s="60"/>
      <c r="R111" s="60"/>
      <c r="S111" s="60"/>
      <c r="T111" s="60"/>
      <c r="U111" s="60"/>
      <c r="V111" s="60"/>
      <c r="W111" s="60"/>
      <c r="X111" s="60"/>
      <c r="Y111" s="60"/>
      <c r="Z111" s="60"/>
      <c r="AA111" s="60"/>
      <c r="AB111" s="60"/>
      <c r="AC111" s="60"/>
      <c r="AD111" s="60"/>
      <c r="AE111" s="60"/>
    </row>
    <row r="112" spans="1:31" ht="14.25" customHeight="1" x14ac:dyDescent="0.2">
      <c r="A112" s="60"/>
      <c r="B112" s="60"/>
      <c r="C112" s="60"/>
      <c r="D112" s="60"/>
      <c r="E112" s="60"/>
      <c r="F112" s="60"/>
      <c r="G112" s="60"/>
      <c r="H112" s="60"/>
      <c r="I112" s="60"/>
      <c r="J112" s="60"/>
      <c r="K112" s="60"/>
      <c r="L112" s="60"/>
      <c r="M112" s="60"/>
      <c r="N112" s="60"/>
      <c r="O112" s="60"/>
      <c r="P112" s="60"/>
      <c r="Q112" s="60"/>
      <c r="R112" s="60"/>
      <c r="S112" s="60"/>
      <c r="T112" s="60"/>
      <c r="U112" s="60"/>
      <c r="V112" s="60"/>
      <c r="W112" s="60"/>
      <c r="X112" s="60"/>
      <c r="Y112" s="60"/>
      <c r="Z112" s="60"/>
      <c r="AA112" s="60"/>
      <c r="AB112" s="60"/>
      <c r="AC112" s="60"/>
      <c r="AD112" s="60"/>
      <c r="AE112" s="60"/>
    </row>
    <row r="113" spans="1:31" ht="14.25" customHeight="1" x14ac:dyDescent="0.2">
      <c r="A113" s="60"/>
      <c r="B113" s="60"/>
      <c r="C113" s="60"/>
      <c r="D113" s="60"/>
      <c r="E113" s="60"/>
      <c r="F113" s="60"/>
      <c r="G113" s="60"/>
      <c r="H113" s="60"/>
      <c r="I113" s="60"/>
      <c r="J113" s="60"/>
      <c r="K113" s="60"/>
      <c r="L113" s="60"/>
      <c r="M113" s="60"/>
      <c r="N113" s="60"/>
      <c r="O113" s="60"/>
      <c r="P113" s="60"/>
      <c r="Q113" s="60"/>
      <c r="R113" s="60"/>
      <c r="S113" s="60"/>
      <c r="T113" s="60"/>
      <c r="U113" s="60"/>
      <c r="V113" s="60"/>
      <c r="W113" s="60"/>
      <c r="X113" s="60"/>
      <c r="Y113" s="60"/>
      <c r="Z113" s="60"/>
      <c r="AA113" s="60"/>
      <c r="AB113" s="60"/>
      <c r="AC113" s="60"/>
      <c r="AD113" s="60"/>
      <c r="AE113" s="60"/>
    </row>
    <row r="114" spans="1:31" ht="14.25" customHeight="1" x14ac:dyDescent="0.2">
      <c r="A114" s="60"/>
      <c r="B114" s="60"/>
      <c r="C114" s="60"/>
      <c r="D114" s="60"/>
      <c r="E114" s="60"/>
      <c r="F114" s="60"/>
      <c r="G114" s="60"/>
      <c r="H114" s="60"/>
      <c r="I114" s="60"/>
      <c r="J114" s="60"/>
      <c r="K114" s="60"/>
      <c r="L114" s="60"/>
      <c r="M114" s="60"/>
      <c r="N114" s="60"/>
      <c r="O114" s="60"/>
      <c r="P114" s="60"/>
      <c r="Q114" s="60"/>
      <c r="R114" s="60"/>
      <c r="S114" s="60"/>
      <c r="T114" s="60"/>
      <c r="U114" s="60"/>
      <c r="V114" s="60"/>
      <c r="W114" s="60"/>
      <c r="X114" s="60"/>
      <c r="Y114" s="60"/>
      <c r="Z114" s="60"/>
      <c r="AA114" s="60"/>
      <c r="AB114" s="60"/>
      <c r="AC114" s="60"/>
      <c r="AD114" s="60"/>
      <c r="AE114" s="60"/>
    </row>
    <row r="115" spans="1:31" ht="14.25" customHeight="1" x14ac:dyDescent="0.2">
      <c r="A115" s="60"/>
      <c r="B115" s="60"/>
      <c r="C115" s="60"/>
      <c r="D115" s="60"/>
      <c r="E115" s="60"/>
      <c r="F115" s="60"/>
      <c r="G115" s="60"/>
      <c r="H115" s="60"/>
      <c r="I115" s="60"/>
      <c r="J115" s="60"/>
      <c r="K115" s="60"/>
      <c r="L115" s="60"/>
      <c r="M115" s="60"/>
      <c r="N115" s="60"/>
      <c r="O115" s="60"/>
      <c r="P115" s="60"/>
      <c r="Q115" s="60"/>
      <c r="R115" s="60"/>
      <c r="S115" s="60"/>
      <c r="T115" s="60"/>
      <c r="U115" s="60"/>
      <c r="V115" s="60"/>
      <c r="W115" s="60"/>
      <c r="X115" s="60"/>
      <c r="Y115" s="60"/>
      <c r="Z115" s="60"/>
      <c r="AA115" s="60"/>
      <c r="AB115" s="60"/>
      <c r="AC115" s="60"/>
      <c r="AD115" s="60"/>
      <c r="AE115" s="60"/>
    </row>
    <row r="116" spans="1:31" ht="14.25" customHeight="1" x14ac:dyDescent="0.2">
      <c r="A116" s="60"/>
      <c r="B116" s="60"/>
      <c r="C116" s="60"/>
      <c r="D116" s="60"/>
      <c r="E116" s="60"/>
      <c r="F116" s="60"/>
      <c r="G116" s="60"/>
      <c r="H116" s="60"/>
      <c r="I116" s="60"/>
      <c r="J116" s="60"/>
      <c r="K116" s="60"/>
      <c r="L116" s="60"/>
      <c r="M116" s="60"/>
      <c r="N116" s="60"/>
      <c r="O116" s="60"/>
      <c r="P116" s="60"/>
      <c r="Q116" s="60"/>
      <c r="R116" s="60"/>
      <c r="S116" s="60"/>
      <c r="T116" s="60"/>
      <c r="U116" s="60"/>
      <c r="V116" s="60"/>
      <c r="W116" s="60"/>
      <c r="X116" s="60"/>
      <c r="Y116" s="60"/>
      <c r="Z116" s="60"/>
      <c r="AA116" s="60"/>
      <c r="AB116" s="60"/>
      <c r="AC116" s="60"/>
      <c r="AD116" s="60"/>
      <c r="AE116" s="60"/>
    </row>
    <row r="117" spans="1:31" ht="14.25" customHeight="1" x14ac:dyDescent="0.2">
      <c r="A117" s="60"/>
      <c r="B117" s="60"/>
      <c r="C117" s="60"/>
      <c r="D117" s="60"/>
      <c r="E117" s="60"/>
      <c r="F117" s="60"/>
      <c r="G117" s="60"/>
      <c r="H117" s="60"/>
      <c r="I117" s="60"/>
      <c r="J117" s="60"/>
      <c r="K117" s="60"/>
      <c r="L117" s="60"/>
      <c r="M117" s="60"/>
      <c r="N117" s="60"/>
      <c r="O117" s="60"/>
      <c r="P117" s="60"/>
      <c r="Q117" s="60"/>
      <c r="R117" s="60"/>
      <c r="S117" s="60"/>
      <c r="T117" s="60"/>
      <c r="U117" s="60"/>
      <c r="V117" s="60"/>
      <c r="W117" s="60"/>
      <c r="X117" s="60"/>
      <c r="Y117" s="60"/>
      <c r="Z117" s="60"/>
      <c r="AA117" s="60"/>
      <c r="AB117" s="60"/>
      <c r="AC117" s="60"/>
      <c r="AD117" s="60"/>
      <c r="AE117" s="60"/>
    </row>
    <row r="118" spans="1:31" ht="14.25" customHeight="1" x14ac:dyDescent="0.2">
      <c r="A118" s="60"/>
      <c r="B118" s="60"/>
      <c r="C118" s="60"/>
      <c r="D118" s="60"/>
      <c r="E118" s="60"/>
      <c r="F118" s="60"/>
      <c r="G118" s="60"/>
      <c r="H118" s="60"/>
      <c r="I118" s="60"/>
      <c r="J118" s="60"/>
      <c r="K118" s="60"/>
      <c r="L118" s="60"/>
      <c r="M118" s="60"/>
      <c r="N118" s="60"/>
      <c r="O118" s="60"/>
      <c r="P118" s="60"/>
      <c r="Q118" s="60"/>
      <c r="R118" s="60"/>
      <c r="S118" s="60"/>
      <c r="T118" s="60"/>
      <c r="U118" s="60"/>
      <c r="V118" s="60"/>
      <c r="W118" s="60"/>
      <c r="X118" s="60"/>
      <c r="Y118" s="60"/>
      <c r="Z118" s="60"/>
      <c r="AA118" s="60"/>
      <c r="AB118" s="60"/>
      <c r="AC118" s="60"/>
      <c r="AD118" s="60"/>
      <c r="AE118" s="60"/>
    </row>
    <row r="119" spans="1:31" ht="14.25" customHeight="1" x14ac:dyDescent="0.2">
      <c r="A119" s="60"/>
      <c r="B119" s="60"/>
      <c r="C119" s="60"/>
      <c r="D119" s="60"/>
      <c r="E119" s="60"/>
      <c r="F119" s="60"/>
      <c r="G119" s="60"/>
      <c r="H119" s="60"/>
      <c r="I119" s="60"/>
      <c r="J119" s="60"/>
      <c r="K119" s="60"/>
      <c r="L119" s="60"/>
      <c r="M119" s="60"/>
      <c r="N119" s="60"/>
      <c r="O119" s="60"/>
      <c r="P119" s="60"/>
      <c r="Q119" s="60"/>
      <c r="R119" s="60"/>
      <c r="S119" s="60"/>
      <c r="T119" s="60"/>
      <c r="U119" s="60"/>
      <c r="V119" s="60"/>
      <c r="W119" s="60"/>
      <c r="X119" s="60"/>
      <c r="Y119" s="60"/>
      <c r="Z119" s="60"/>
      <c r="AA119" s="60"/>
      <c r="AB119" s="60"/>
      <c r="AC119" s="60"/>
      <c r="AD119" s="60"/>
      <c r="AE119" s="60"/>
    </row>
    <row r="120" spans="1:31" ht="14.25" customHeight="1" x14ac:dyDescent="0.2">
      <c r="A120" s="60"/>
      <c r="B120" s="60"/>
      <c r="C120" s="60"/>
      <c r="D120" s="60"/>
      <c r="E120" s="60"/>
      <c r="F120" s="60"/>
      <c r="G120" s="60"/>
      <c r="H120" s="60"/>
      <c r="I120" s="60"/>
      <c r="J120" s="60"/>
      <c r="K120" s="60"/>
      <c r="L120" s="60"/>
      <c r="M120" s="60"/>
      <c r="N120" s="60"/>
      <c r="O120" s="60"/>
      <c r="P120" s="60"/>
      <c r="Q120" s="60"/>
      <c r="R120" s="60"/>
      <c r="S120" s="60"/>
      <c r="T120" s="60"/>
      <c r="U120" s="60"/>
      <c r="V120" s="60"/>
      <c r="W120" s="60"/>
      <c r="X120" s="60"/>
      <c r="Y120" s="60"/>
      <c r="Z120" s="60"/>
      <c r="AA120" s="60"/>
      <c r="AB120" s="60"/>
      <c r="AC120" s="60"/>
      <c r="AD120" s="60"/>
      <c r="AE120" s="60"/>
    </row>
    <row r="121" spans="1:31" ht="14.25" customHeight="1" x14ac:dyDescent="0.2">
      <c r="A121" s="60"/>
      <c r="B121" s="60"/>
      <c r="C121" s="60"/>
      <c r="D121" s="60"/>
      <c r="E121" s="60"/>
      <c r="F121" s="60"/>
      <c r="G121" s="60"/>
      <c r="H121" s="60"/>
      <c r="I121" s="60"/>
      <c r="J121" s="60"/>
      <c r="K121" s="60"/>
      <c r="L121" s="60"/>
      <c r="M121" s="60"/>
      <c r="N121" s="60"/>
      <c r="O121" s="60"/>
      <c r="P121" s="60"/>
      <c r="Q121" s="60"/>
      <c r="R121" s="60"/>
      <c r="S121" s="60"/>
      <c r="T121" s="60"/>
      <c r="U121" s="60"/>
      <c r="V121" s="60"/>
      <c r="W121" s="60"/>
      <c r="X121" s="60"/>
      <c r="Y121" s="60"/>
      <c r="Z121" s="60"/>
      <c r="AA121" s="60"/>
      <c r="AB121" s="60"/>
      <c r="AC121" s="60"/>
      <c r="AD121" s="60"/>
      <c r="AE121" s="60"/>
    </row>
    <row r="122" spans="1:31" ht="14.25" customHeight="1" x14ac:dyDescent="0.2">
      <c r="A122" s="60"/>
      <c r="B122" s="60"/>
      <c r="C122" s="60"/>
      <c r="D122" s="60"/>
      <c r="E122" s="60"/>
      <c r="F122" s="60"/>
      <c r="G122" s="60"/>
      <c r="H122" s="60"/>
      <c r="I122" s="60"/>
      <c r="J122" s="60"/>
      <c r="K122" s="60"/>
      <c r="L122" s="60"/>
      <c r="M122" s="60"/>
      <c r="N122" s="60"/>
      <c r="O122" s="60"/>
      <c r="P122" s="60"/>
      <c r="Q122" s="60"/>
      <c r="R122" s="60"/>
      <c r="S122" s="60"/>
      <c r="T122" s="60"/>
      <c r="U122" s="60"/>
      <c r="V122" s="60"/>
      <c r="W122" s="60"/>
      <c r="X122" s="60"/>
      <c r="Y122" s="60"/>
      <c r="Z122" s="60"/>
      <c r="AA122" s="60"/>
      <c r="AB122" s="60"/>
      <c r="AC122" s="60"/>
      <c r="AD122" s="60"/>
      <c r="AE122" s="60"/>
    </row>
    <row r="123" spans="1:31" ht="14.25" customHeight="1" x14ac:dyDescent="0.2">
      <c r="A123" s="60"/>
      <c r="B123" s="60"/>
      <c r="C123" s="60"/>
      <c r="D123" s="60"/>
      <c r="E123" s="60"/>
      <c r="F123" s="60"/>
      <c r="G123" s="60"/>
      <c r="H123" s="60"/>
      <c r="I123" s="60"/>
      <c r="J123" s="60"/>
      <c r="K123" s="60"/>
      <c r="L123" s="60"/>
      <c r="M123" s="60"/>
      <c r="N123" s="60"/>
      <c r="O123" s="60"/>
      <c r="P123" s="60"/>
      <c r="Q123" s="60"/>
      <c r="R123" s="60"/>
      <c r="S123" s="60"/>
      <c r="T123" s="60"/>
      <c r="U123" s="60"/>
      <c r="V123" s="60"/>
      <c r="W123" s="60"/>
      <c r="X123" s="60"/>
      <c r="Y123" s="60"/>
      <c r="Z123" s="60"/>
      <c r="AA123" s="60"/>
      <c r="AB123" s="60"/>
      <c r="AC123" s="60"/>
      <c r="AD123" s="60"/>
      <c r="AE123" s="60"/>
    </row>
    <row r="124" spans="1:31" ht="14.25" customHeight="1" x14ac:dyDescent="0.2">
      <c r="A124" s="60"/>
      <c r="B124" s="60"/>
      <c r="C124" s="60"/>
      <c r="D124" s="60"/>
      <c r="E124" s="60"/>
      <c r="F124" s="60"/>
      <c r="G124" s="60"/>
      <c r="H124" s="60"/>
      <c r="I124" s="60"/>
      <c r="J124" s="60"/>
      <c r="K124" s="60"/>
      <c r="L124" s="60"/>
      <c r="M124" s="60"/>
      <c r="N124" s="60"/>
      <c r="O124" s="60"/>
      <c r="P124" s="60"/>
      <c r="Q124" s="60"/>
      <c r="R124" s="60"/>
      <c r="S124" s="60"/>
      <c r="T124" s="60"/>
      <c r="U124" s="60"/>
      <c r="V124" s="60"/>
      <c r="W124" s="60"/>
      <c r="X124" s="60"/>
      <c r="Y124" s="60"/>
      <c r="Z124" s="60"/>
      <c r="AA124" s="60"/>
      <c r="AB124" s="60"/>
      <c r="AC124" s="60"/>
      <c r="AD124" s="60"/>
      <c r="AE124" s="60"/>
    </row>
    <row r="125" spans="1:31" ht="14.25" customHeight="1" x14ac:dyDescent="0.2">
      <c r="A125" s="60"/>
      <c r="B125" s="60"/>
      <c r="C125" s="60"/>
      <c r="D125" s="60"/>
      <c r="E125" s="60"/>
      <c r="F125" s="60"/>
      <c r="G125" s="60"/>
      <c r="H125" s="60"/>
      <c r="I125" s="60"/>
      <c r="J125" s="60"/>
      <c r="K125" s="60"/>
      <c r="L125" s="60"/>
      <c r="M125" s="60"/>
      <c r="N125" s="60"/>
      <c r="O125" s="60"/>
      <c r="P125" s="60"/>
      <c r="Q125" s="60"/>
      <c r="R125" s="60"/>
      <c r="S125" s="60"/>
      <c r="T125" s="60"/>
      <c r="U125" s="60"/>
      <c r="V125" s="60"/>
      <c r="W125" s="60"/>
      <c r="X125" s="60"/>
      <c r="Y125" s="60"/>
      <c r="Z125" s="60"/>
      <c r="AA125" s="60"/>
      <c r="AB125" s="60"/>
      <c r="AC125" s="60"/>
      <c r="AD125" s="60"/>
      <c r="AE125" s="60"/>
    </row>
    <row r="126" spans="1:31" ht="14.25" customHeight="1" x14ac:dyDescent="0.2">
      <c r="A126" s="60"/>
      <c r="B126" s="60"/>
      <c r="C126" s="60"/>
      <c r="D126" s="60"/>
      <c r="E126" s="60"/>
      <c r="F126" s="60"/>
      <c r="G126" s="60"/>
      <c r="H126" s="60"/>
      <c r="I126" s="60"/>
      <c r="J126" s="60"/>
      <c r="K126" s="60"/>
      <c r="L126" s="60"/>
      <c r="M126" s="60"/>
      <c r="N126" s="60"/>
      <c r="O126" s="60"/>
      <c r="P126" s="60"/>
      <c r="Q126" s="60"/>
      <c r="R126" s="60"/>
      <c r="S126" s="60"/>
      <c r="T126" s="60"/>
      <c r="U126" s="60"/>
      <c r="V126" s="60"/>
      <c r="W126" s="60"/>
      <c r="X126" s="60"/>
      <c r="Y126" s="60"/>
      <c r="Z126" s="60"/>
      <c r="AA126" s="60"/>
      <c r="AB126" s="60"/>
      <c r="AC126" s="60"/>
      <c r="AD126" s="60"/>
      <c r="AE126" s="60"/>
    </row>
    <row r="127" spans="1:31" ht="14.25" customHeight="1" x14ac:dyDescent="0.2">
      <c r="A127" s="60"/>
      <c r="B127" s="60"/>
      <c r="C127" s="60"/>
      <c r="D127" s="60"/>
      <c r="E127" s="60"/>
      <c r="F127" s="60"/>
      <c r="G127" s="60"/>
      <c r="H127" s="60"/>
      <c r="I127" s="60"/>
      <c r="J127" s="60"/>
      <c r="K127" s="60"/>
      <c r="L127" s="60"/>
      <c r="M127" s="60"/>
      <c r="N127" s="60"/>
      <c r="O127" s="60"/>
      <c r="P127" s="60"/>
      <c r="Q127" s="60"/>
      <c r="R127" s="60"/>
      <c r="S127" s="60"/>
      <c r="T127" s="60"/>
      <c r="U127" s="60"/>
      <c r="V127" s="60"/>
      <c r="W127" s="60"/>
      <c r="X127" s="60"/>
      <c r="Y127" s="60"/>
      <c r="Z127" s="60"/>
      <c r="AA127" s="60"/>
      <c r="AB127" s="60"/>
      <c r="AC127" s="60"/>
      <c r="AD127" s="60"/>
      <c r="AE127" s="60"/>
    </row>
    <row r="128" spans="1:31" ht="14.25" customHeight="1" x14ac:dyDescent="0.2">
      <c r="A128" s="60"/>
      <c r="B128" s="60"/>
      <c r="C128" s="60"/>
      <c r="D128" s="60"/>
      <c r="E128" s="60"/>
      <c r="F128" s="60"/>
      <c r="G128" s="60"/>
      <c r="H128" s="60"/>
      <c r="I128" s="60"/>
      <c r="J128" s="60"/>
      <c r="K128" s="60"/>
      <c r="L128" s="60"/>
      <c r="M128" s="60"/>
      <c r="N128" s="60"/>
      <c r="O128" s="60"/>
      <c r="P128" s="60"/>
      <c r="Q128" s="60"/>
      <c r="R128" s="60"/>
      <c r="S128" s="60"/>
      <c r="T128" s="60"/>
      <c r="U128" s="60"/>
      <c r="V128" s="60"/>
      <c r="W128" s="60"/>
      <c r="X128" s="60"/>
      <c r="Y128" s="60"/>
      <c r="Z128" s="60"/>
      <c r="AA128" s="60"/>
      <c r="AB128" s="60"/>
      <c r="AC128" s="60"/>
      <c r="AD128" s="60"/>
      <c r="AE128" s="60"/>
    </row>
    <row r="129" spans="1:31" ht="14.25" customHeight="1" x14ac:dyDescent="0.2">
      <c r="A129" s="60"/>
      <c r="B129" s="60"/>
      <c r="C129" s="60"/>
      <c r="D129" s="60"/>
      <c r="E129" s="60"/>
      <c r="F129" s="60"/>
      <c r="G129" s="60"/>
      <c r="H129" s="60"/>
      <c r="I129" s="60"/>
      <c r="J129" s="60"/>
      <c r="K129" s="60"/>
      <c r="L129" s="60"/>
      <c r="M129" s="60"/>
      <c r="N129" s="60"/>
      <c r="O129" s="60"/>
      <c r="P129" s="60"/>
      <c r="Q129" s="60"/>
      <c r="R129" s="60"/>
      <c r="S129" s="60"/>
      <c r="T129" s="60"/>
      <c r="U129" s="60"/>
      <c r="V129" s="60"/>
      <c r="W129" s="60"/>
      <c r="X129" s="60"/>
      <c r="Y129" s="60"/>
      <c r="Z129" s="60"/>
      <c r="AA129" s="60"/>
      <c r="AB129" s="60"/>
      <c r="AC129" s="60"/>
      <c r="AD129" s="60"/>
      <c r="AE129" s="60"/>
    </row>
    <row r="130" spans="1:31" ht="14.25" customHeight="1" x14ac:dyDescent="0.2">
      <c r="A130" s="60"/>
      <c r="B130" s="60"/>
      <c r="C130" s="60"/>
      <c r="D130" s="60"/>
      <c r="E130" s="60"/>
      <c r="F130" s="60"/>
      <c r="G130" s="60"/>
      <c r="H130" s="60"/>
      <c r="I130" s="60"/>
      <c r="J130" s="60"/>
      <c r="K130" s="60"/>
      <c r="L130" s="60"/>
      <c r="M130" s="60"/>
      <c r="N130" s="60"/>
      <c r="O130" s="60"/>
      <c r="P130" s="60"/>
      <c r="Q130" s="60"/>
      <c r="R130" s="60"/>
      <c r="S130" s="60"/>
      <c r="T130" s="60"/>
      <c r="U130" s="60"/>
      <c r="V130" s="60"/>
      <c r="W130" s="60"/>
      <c r="X130" s="60"/>
      <c r="Y130" s="60"/>
      <c r="Z130" s="60"/>
      <c r="AA130" s="60"/>
      <c r="AB130" s="60"/>
      <c r="AC130" s="60"/>
      <c r="AD130" s="60"/>
      <c r="AE130" s="60"/>
    </row>
    <row r="131" spans="1:31" ht="14.25" customHeight="1" x14ac:dyDescent="0.2">
      <c r="A131" s="60"/>
      <c r="B131" s="60"/>
      <c r="C131" s="60"/>
      <c r="D131" s="60"/>
      <c r="E131" s="60"/>
      <c r="F131" s="60"/>
      <c r="G131" s="60"/>
      <c r="H131" s="60"/>
      <c r="I131" s="60"/>
      <c r="J131" s="60"/>
      <c r="K131" s="60"/>
      <c r="L131" s="60"/>
      <c r="M131" s="60"/>
      <c r="N131" s="60"/>
      <c r="O131" s="60"/>
      <c r="P131" s="60"/>
      <c r="Q131" s="60"/>
      <c r="R131" s="60"/>
      <c r="S131" s="60"/>
      <c r="T131" s="60"/>
      <c r="U131" s="60"/>
      <c r="V131" s="60"/>
      <c r="W131" s="60"/>
      <c r="X131" s="60"/>
      <c r="Y131" s="60"/>
      <c r="Z131" s="60"/>
      <c r="AA131" s="60"/>
      <c r="AB131" s="60"/>
      <c r="AC131" s="60"/>
      <c r="AD131" s="60"/>
      <c r="AE131" s="60"/>
    </row>
    <row r="132" spans="1:31" ht="14.25" customHeight="1" x14ac:dyDescent="0.2">
      <c r="A132" s="60"/>
      <c r="B132" s="60"/>
      <c r="C132" s="60"/>
      <c r="D132" s="60"/>
      <c r="E132" s="60"/>
      <c r="F132" s="60"/>
      <c r="G132" s="60"/>
      <c r="H132" s="60"/>
      <c r="I132" s="60"/>
      <c r="J132" s="60"/>
      <c r="K132" s="60"/>
      <c r="L132" s="60"/>
      <c r="M132" s="60"/>
      <c r="N132" s="60"/>
      <c r="O132" s="60"/>
      <c r="P132" s="60"/>
      <c r="Q132" s="60"/>
      <c r="R132" s="60"/>
      <c r="S132" s="60"/>
      <c r="T132" s="60"/>
      <c r="U132" s="60"/>
      <c r="V132" s="60"/>
      <c r="W132" s="60"/>
      <c r="X132" s="60"/>
      <c r="Y132" s="60"/>
      <c r="Z132" s="60"/>
      <c r="AA132" s="60"/>
      <c r="AB132" s="60"/>
      <c r="AC132" s="60"/>
      <c r="AD132" s="60"/>
      <c r="AE132" s="60"/>
    </row>
    <row r="133" spans="1:31" ht="14.25" customHeight="1" x14ac:dyDescent="0.2">
      <c r="A133" s="60"/>
      <c r="B133" s="60"/>
      <c r="C133" s="60"/>
      <c r="D133" s="60"/>
      <c r="E133" s="60"/>
      <c r="F133" s="60"/>
      <c r="G133" s="60"/>
      <c r="H133" s="60"/>
      <c r="I133" s="60"/>
      <c r="J133" s="60"/>
      <c r="K133" s="60"/>
      <c r="L133" s="60"/>
      <c r="M133" s="60"/>
      <c r="N133" s="60"/>
      <c r="O133" s="60"/>
      <c r="P133" s="60"/>
      <c r="Q133" s="60"/>
      <c r="R133" s="60"/>
      <c r="S133" s="60"/>
      <c r="T133" s="60"/>
      <c r="U133" s="60"/>
      <c r="V133" s="60"/>
      <c r="W133" s="60"/>
      <c r="X133" s="60"/>
      <c r="Y133" s="60"/>
      <c r="Z133" s="60"/>
      <c r="AA133" s="60"/>
      <c r="AB133" s="60"/>
      <c r="AC133" s="60"/>
      <c r="AD133" s="60"/>
      <c r="AE133" s="60"/>
    </row>
    <row r="134" spans="1:31" ht="14.25" customHeight="1" x14ac:dyDescent="0.2">
      <c r="A134" s="60"/>
      <c r="B134" s="60"/>
      <c r="C134" s="60"/>
      <c r="D134" s="60"/>
      <c r="E134" s="60"/>
      <c r="F134" s="60"/>
      <c r="G134" s="60"/>
      <c r="H134" s="60"/>
      <c r="I134" s="60"/>
      <c r="J134" s="60"/>
      <c r="K134" s="60"/>
      <c r="L134" s="60"/>
      <c r="M134" s="60"/>
      <c r="N134" s="60"/>
      <c r="O134" s="60"/>
      <c r="P134" s="60"/>
      <c r="Q134" s="60"/>
      <c r="R134" s="60"/>
      <c r="S134" s="60"/>
      <c r="T134" s="60"/>
      <c r="U134" s="60"/>
      <c r="V134" s="60"/>
      <c r="W134" s="60"/>
      <c r="X134" s="60"/>
      <c r="Y134" s="60"/>
      <c r="Z134" s="60"/>
      <c r="AA134" s="60"/>
      <c r="AB134" s="60"/>
      <c r="AC134" s="60"/>
      <c r="AD134" s="60"/>
      <c r="AE134" s="60"/>
    </row>
    <row r="135" spans="1:31" ht="14.25" customHeight="1" x14ac:dyDescent="0.2">
      <c r="A135" s="60"/>
      <c r="B135" s="60"/>
      <c r="C135" s="60"/>
      <c r="D135" s="60"/>
      <c r="E135" s="60"/>
      <c r="F135" s="60"/>
      <c r="G135" s="60"/>
      <c r="H135" s="60"/>
      <c r="I135" s="60"/>
      <c r="J135" s="60"/>
      <c r="K135" s="60"/>
      <c r="L135" s="60"/>
      <c r="M135" s="60"/>
      <c r="N135" s="60"/>
      <c r="O135" s="60"/>
      <c r="P135" s="60"/>
      <c r="Q135" s="60"/>
      <c r="R135" s="60"/>
      <c r="S135" s="60"/>
      <c r="T135" s="60"/>
      <c r="U135" s="60"/>
      <c r="V135" s="60"/>
      <c r="W135" s="60"/>
      <c r="X135" s="60"/>
      <c r="Y135" s="60"/>
      <c r="Z135" s="60"/>
      <c r="AA135" s="60"/>
      <c r="AB135" s="60"/>
      <c r="AC135" s="60"/>
      <c r="AD135" s="60"/>
      <c r="AE135" s="60"/>
    </row>
    <row r="136" spans="1:31" ht="14.25" customHeight="1" x14ac:dyDescent="0.2">
      <c r="A136" s="60"/>
      <c r="B136" s="60"/>
      <c r="C136" s="60"/>
      <c r="D136" s="60"/>
      <c r="E136" s="60"/>
      <c r="F136" s="60"/>
      <c r="G136" s="60"/>
      <c r="H136" s="60"/>
      <c r="I136" s="60"/>
      <c r="J136" s="60"/>
      <c r="K136" s="60"/>
      <c r="L136" s="60"/>
      <c r="M136" s="60"/>
      <c r="N136" s="60"/>
      <c r="O136" s="60"/>
      <c r="P136" s="60"/>
      <c r="Q136" s="60"/>
      <c r="R136" s="60"/>
      <c r="S136" s="60"/>
      <c r="T136" s="60"/>
      <c r="U136" s="60"/>
      <c r="V136" s="60"/>
      <c r="W136" s="60"/>
      <c r="X136" s="60"/>
      <c r="Y136" s="60"/>
      <c r="Z136" s="60"/>
      <c r="AA136" s="60"/>
      <c r="AB136" s="60"/>
      <c r="AC136" s="60"/>
      <c r="AD136" s="60"/>
      <c r="AE136" s="60"/>
    </row>
    <row r="137" spans="1:31" ht="14.25" customHeight="1" x14ac:dyDescent="0.2">
      <c r="A137" s="60"/>
      <c r="B137" s="60"/>
      <c r="C137" s="60"/>
      <c r="D137" s="60"/>
      <c r="E137" s="60"/>
      <c r="F137" s="60"/>
      <c r="G137" s="60"/>
      <c r="H137" s="60"/>
      <c r="I137" s="60"/>
      <c r="J137" s="60"/>
      <c r="K137" s="60"/>
      <c r="L137" s="60"/>
      <c r="M137" s="60"/>
      <c r="N137" s="60"/>
      <c r="O137" s="60"/>
      <c r="P137" s="60"/>
      <c r="Q137" s="60"/>
      <c r="R137" s="60"/>
      <c r="S137" s="60"/>
      <c r="T137" s="60"/>
      <c r="U137" s="60"/>
      <c r="V137" s="60"/>
      <c r="W137" s="60"/>
      <c r="X137" s="60"/>
      <c r="Y137" s="60"/>
      <c r="Z137" s="60"/>
      <c r="AA137" s="60"/>
      <c r="AB137" s="60"/>
      <c r="AC137" s="60"/>
      <c r="AD137" s="60"/>
      <c r="AE137" s="60"/>
    </row>
    <row r="138" spans="1:31" ht="14.25" customHeight="1" x14ac:dyDescent="0.2">
      <c r="A138" s="60"/>
      <c r="B138" s="60"/>
      <c r="C138" s="60"/>
      <c r="D138" s="60"/>
      <c r="E138" s="60"/>
      <c r="F138" s="60"/>
      <c r="G138" s="60"/>
      <c r="H138" s="60"/>
      <c r="I138" s="60"/>
      <c r="J138" s="60"/>
      <c r="K138" s="60"/>
      <c r="L138" s="60"/>
      <c r="M138" s="60"/>
      <c r="N138" s="60"/>
      <c r="O138" s="60"/>
      <c r="P138" s="60"/>
      <c r="Q138" s="60"/>
      <c r="R138" s="60"/>
      <c r="S138" s="60"/>
      <c r="T138" s="60"/>
      <c r="U138" s="60"/>
      <c r="V138" s="60"/>
      <c r="W138" s="60"/>
      <c r="X138" s="60"/>
      <c r="Y138" s="60"/>
      <c r="Z138" s="60"/>
      <c r="AA138" s="60"/>
      <c r="AB138" s="60"/>
      <c r="AC138" s="60"/>
      <c r="AD138" s="60"/>
      <c r="AE138" s="60"/>
    </row>
    <row r="139" spans="1:31" ht="14.25" customHeight="1" x14ac:dyDescent="0.2">
      <c r="A139" s="60"/>
      <c r="B139" s="60"/>
      <c r="C139" s="60"/>
      <c r="D139" s="60"/>
      <c r="E139" s="60"/>
      <c r="F139" s="60"/>
      <c r="G139" s="60"/>
      <c r="H139" s="60"/>
      <c r="I139" s="60"/>
      <c r="J139" s="60"/>
      <c r="K139" s="60"/>
      <c r="L139" s="60"/>
      <c r="M139" s="60"/>
      <c r="N139" s="60"/>
      <c r="O139" s="60"/>
      <c r="P139" s="60"/>
      <c r="Q139" s="60"/>
      <c r="R139" s="60"/>
      <c r="S139" s="60"/>
      <c r="T139" s="60"/>
      <c r="U139" s="60"/>
      <c r="V139" s="60"/>
      <c r="W139" s="60"/>
      <c r="X139" s="60"/>
      <c r="Y139" s="60"/>
      <c r="Z139" s="60"/>
      <c r="AA139" s="60"/>
      <c r="AB139" s="60"/>
      <c r="AC139" s="60"/>
      <c r="AD139" s="60"/>
      <c r="AE139" s="60"/>
    </row>
    <row r="140" spans="1:31" ht="14.25" customHeight="1" x14ac:dyDescent="0.2">
      <c r="A140" s="60"/>
      <c r="B140" s="60"/>
      <c r="C140" s="60"/>
      <c r="D140" s="60"/>
      <c r="E140" s="60"/>
      <c r="F140" s="60"/>
      <c r="G140" s="60"/>
      <c r="H140" s="60"/>
      <c r="I140" s="60"/>
      <c r="J140" s="60"/>
      <c r="K140" s="60"/>
      <c r="L140" s="60"/>
      <c r="M140" s="60"/>
      <c r="N140" s="60"/>
      <c r="O140" s="60"/>
      <c r="P140" s="60"/>
      <c r="Q140" s="60"/>
      <c r="R140" s="60"/>
      <c r="S140" s="60"/>
      <c r="T140" s="60"/>
      <c r="U140" s="60"/>
      <c r="V140" s="60"/>
      <c r="W140" s="60"/>
      <c r="X140" s="60"/>
      <c r="Y140" s="60"/>
      <c r="Z140" s="60"/>
      <c r="AA140" s="60"/>
      <c r="AB140" s="60"/>
      <c r="AC140" s="60"/>
      <c r="AD140" s="60"/>
      <c r="AE140" s="60"/>
    </row>
    <row r="141" spans="1:31" ht="14.25" customHeight="1" x14ac:dyDescent="0.2">
      <c r="A141" s="60"/>
      <c r="B141" s="60"/>
      <c r="C141" s="60"/>
      <c r="D141" s="60"/>
      <c r="E141" s="60"/>
      <c r="F141" s="60"/>
      <c r="G141" s="60"/>
      <c r="H141" s="60"/>
      <c r="I141" s="60"/>
      <c r="J141" s="60"/>
      <c r="K141" s="60"/>
      <c r="L141" s="60"/>
      <c r="M141" s="60"/>
      <c r="N141" s="60"/>
      <c r="O141" s="60"/>
      <c r="P141" s="60"/>
      <c r="Q141" s="60"/>
      <c r="R141" s="60"/>
      <c r="S141" s="60"/>
      <c r="T141" s="60"/>
      <c r="U141" s="60"/>
      <c r="V141" s="60"/>
      <c r="W141" s="60"/>
      <c r="X141" s="60"/>
      <c r="Y141" s="60"/>
      <c r="Z141" s="60"/>
      <c r="AA141" s="60"/>
      <c r="AB141" s="60"/>
      <c r="AC141" s="60"/>
      <c r="AD141" s="60"/>
      <c r="AE141" s="60"/>
    </row>
    <row r="142" spans="1:31" ht="14.25" customHeight="1" x14ac:dyDescent="0.2">
      <c r="A142" s="60"/>
      <c r="B142" s="60"/>
      <c r="C142" s="60"/>
      <c r="D142" s="60"/>
      <c r="E142" s="60"/>
      <c r="F142" s="60"/>
      <c r="G142" s="60"/>
      <c r="H142" s="60"/>
      <c r="I142" s="60"/>
      <c r="J142" s="60"/>
      <c r="K142" s="60"/>
      <c r="L142" s="60"/>
      <c r="M142" s="60"/>
      <c r="N142" s="60"/>
      <c r="O142" s="60"/>
      <c r="P142" s="60"/>
      <c r="Q142" s="60"/>
      <c r="R142" s="60"/>
      <c r="S142" s="60"/>
      <c r="T142" s="60"/>
      <c r="U142" s="60"/>
      <c r="V142" s="60"/>
      <c r="W142" s="60"/>
      <c r="X142" s="60"/>
      <c r="Y142" s="60"/>
      <c r="Z142" s="60"/>
      <c r="AA142" s="60"/>
      <c r="AB142" s="60"/>
      <c r="AC142" s="60"/>
      <c r="AD142" s="60"/>
      <c r="AE142" s="60"/>
    </row>
    <row r="143" spans="1:31" ht="14.25" customHeight="1" x14ac:dyDescent="0.2">
      <c r="A143" s="60"/>
      <c r="B143" s="60"/>
      <c r="C143" s="60"/>
      <c r="D143" s="60"/>
      <c r="E143" s="60"/>
      <c r="F143" s="60"/>
      <c r="G143" s="60"/>
      <c r="H143" s="60"/>
      <c r="I143" s="60"/>
      <c r="J143" s="60"/>
      <c r="K143" s="60"/>
      <c r="L143" s="60"/>
      <c r="M143" s="60"/>
      <c r="N143" s="60"/>
      <c r="O143" s="60"/>
      <c r="P143" s="60"/>
      <c r="Q143" s="60"/>
      <c r="R143" s="60"/>
      <c r="S143" s="60"/>
      <c r="T143" s="60"/>
      <c r="U143" s="60"/>
      <c r="V143" s="60"/>
      <c r="W143" s="60"/>
      <c r="X143" s="60"/>
      <c r="Y143" s="60"/>
      <c r="Z143" s="60"/>
      <c r="AA143" s="60"/>
      <c r="AB143" s="60"/>
      <c r="AC143" s="60"/>
      <c r="AD143" s="60"/>
      <c r="AE143" s="60"/>
    </row>
    <row r="144" spans="1:31" ht="14.25" customHeight="1" x14ac:dyDescent="0.2">
      <c r="A144" s="60"/>
      <c r="B144" s="60"/>
      <c r="C144" s="60"/>
      <c r="D144" s="60"/>
      <c r="E144" s="60"/>
      <c r="F144" s="60"/>
      <c r="G144" s="60"/>
      <c r="H144" s="60"/>
      <c r="I144" s="60"/>
      <c r="J144" s="60"/>
      <c r="K144" s="60"/>
      <c r="L144" s="60"/>
      <c r="M144" s="60"/>
      <c r="N144" s="60"/>
      <c r="O144" s="60"/>
      <c r="P144" s="60"/>
      <c r="Q144" s="60"/>
      <c r="R144" s="60"/>
      <c r="S144" s="60"/>
      <c r="T144" s="60"/>
      <c r="U144" s="60"/>
      <c r="V144" s="60"/>
      <c r="W144" s="60"/>
      <c r="X144" s="60"/>
      <c r="Y144" s="60"/>
      <c r="Z144" s="60"/>
      <c r="AA144" s="60"/>
      <c r="AB144" s="60"/>
      <c r="AC144" s="60"/>
      <c r="AD144" s="60"/>
      <c r="AE144" s="60"/>
    </row>
    <row r="145" spans="1:31" ht="14.25" customHeight="1" x14ac:dyDescent="0.2">
      <c r="A145" s="60"/>
      <c r="B145" s="60"/>
      <c r="C145" s="60"/>
      <c r="D145" s="60"/>
      <c r="E145" s="60"/>
      <c r="F145" s="60"/>
      <c r="G145" s="60"/>
      <c r="H145" s="60"/>
      <c r="I145" s="60"/>
      <c r="J145" s="60"/>
      <c r="K145" s="60"/>
      <c r="L145" s="60"/>
      <c r="M145" s="60"/>
      <c r="N145" s="60"/>
      <c r="O145" s="60"/>
      <c r="P145" s="60"/>
      <c r="Q145" s="60"/>
      <c r="R145" s="60"/>
      <c r="S145" s="60"/>
      <c r="T145" s="60"/>
      <c r="U145" s="60"/>
      <c r="V145" s="60"/>
      <c r="W145" s="60"/>
      <c r="X145" s="60"/>
      <c r="Y145" s="60"/>
      <c r="Z145" s="60"/>
      <c r="AA145" s="60"/>
      <c r="AB145" s="60"/>
      <c r="AC145" s="60"/>
      <c r="AD145" s="60"/>
      <c r="AE145" s="60"/>
    </row>
    <row r="146" spans="1:31" ht="14.25" customHeight="1" x14ac:dyDescent="0.2">
      <c r="A146" s="60"/>
      <c r="B146" s="60"/>
      <c r="C146" s="60"/>
      <c r="D146" s="60"/>
      <c r="E146" s="60"/>
      <c r="F146" s="60"/>
      <c r="G146" s="60"/>
      <c r="H146" s="60"/>
      <c r="I146" s="60"/>
      <c r="J146" s="60"/>
      <c r="K146" s="60"/>
      <c r="L146" s="60"/>
      <c r="M146" s="60"/>
      <c r="N146" s="60"/>
      <c r="O146" s="60"/>
      <c r="P146" s="60"/>
      <c r="Q146" s="60"/>
      <c r="R146" s="60"/>
      <c r="S146" s="60"/>
      <c r="T146" s="60"/>
      <c r="U146" s="60"/>
      <c r="V146" s="60"/>
      <c r="W146" s="60"/>
      <c r="X146" s="60"/>
      <c r="Y146" s="60"/>
      <c r="Z146" s="60"/>
      <c r="AA146" s="60"/>
      <c r="AB146" s="60"/>
      <c r="AC146" s="60"/>
      <c r="AD146" s="60"/>
      <c r="AE146" s="60"/>
    </row>
    <row r="147" spans="1:31" ht="14.25" customHeight="1" x14ac:dyDescent="0.2">
      <c r="A147" s="60"/>
      <c r="B147" s="60"/>
      <c r="C147" s="60"/>
      <c r="D147" s="60"/>
      <c r="E147" s="60"/>
      <c r="F147" s="60"/>
      <c r="G147" s="60"/>
      <c r="H147" s="60"/>
      <c r="I147" s="60"/>
      <c r="J147" s="60"/>
      <c r="K147" s="60"/>
      <c r="L147" s="60"/>
      <c r="M147" s="60"/>
      <c r="N147" s="60"/>
      <c r="O147" s="60"/>
      <c r="P147" s="60"/>
      <c r="Q147" s="60"/>
      <c r="R147" s="60"/>
      <c r="S147" s="60"/>
      <c r="T147" s="60"/>
      <c r="U147" s="60"/>
      <c r="V147" s="60"/>
      <c r="W147" s="60"/>
      <c r="X147" s="60"/>
      <c r="Y147" s="60"/>
      <c r="Z147" s="60"/>
      <c r="AA147" s="60"/>
      <c r="AB147" s="60"/>
      <c r="AC147" s="60"/>
      <c r="AD147" s="60"/>
      <c r="AE147" s="60"/>
    </row>
    <row r="148" spans="1:31" ht="14.25" customHeight="1" x14ac:dyDescent="0.2">
      <c r="A148" s="60"/>
      <c r="B148" s="60"/>
      <c r="C148" s="60"/>
      <c r="D148" s="60"/>
      <c r="E148" s="60"/>
      <c r="F148" s="60"/>
      <c r="G148" s="60"/>
      <c r="H148" s="60"/>
      <c r="I148" s="60"/>
      <c r="J148" s="60"/>
      <c r="K148" s="60"/>
      <c r="L148" s="60"/>
      <c r="M148" s="60"/>
      <c r="N148" s="60"/>
      <c r="O148" s="60"/>
      <c r="P148" s="60"/>
      <c r="Q148" s="60"/>
      <c r="R148" s="60"/>
      <c r="S148" s="60"/>
      <c r="T148" s="60"/>
      <c r="U148" s="60"/>
      <c r="V148" s="60"/>
      <c r="W148" s="60"/>
      <c r="X148" s="60"/>
      <c r="Y148" s="60"/>
      <c r="Z148" s="60"/>
      <c r="AA148" s="60"/>
      <c r="AB148" s="60"/>
      <c r="AC148" s="60"/>
      <c r="AD148" s="60"/>
      <c r="AE148" s="60"/>
    </row>
    <row r="149" spans="1:31" ht="14.25" customHeight="1" x14ac:dyDescent="0.2">
      <c r="A149" s="60"/>
      <c r="B149" s="60"/>
      <c r="C149" s="60"/>
      <c r="D149" s="60"/>
      <c r="E149" s="60"/>
      <c r="F149" s="60"/>
      <c r="G149" s="60"/>
      <c r="H149" s="60"/>
      <c r="I149" s="60"/>
      <c r="J149" s="60"/>
      <c r="K149" s="60"/>
      <c r="L149" s="60"/>
      <c r="M149" s="60"/>
      <c r="N149" s="60"/>
      <c r="O149" s="60"/>
      <c r="P149" s="60"/>
      <c r="Q149" s="60"/>
      <c r="R149" s="60"/>
      <c r="S149" s="60"/>
      <c r="T149" s="60"/>
      <c r="U149" s="60"/>
      <c r="V149" s="60"/>
      <c r="W149" s="60"/>
      <c r="X149" s="60"/>
      <c r="Y149" s="60"/>
      <c r="Z149" s="60"/>
      <c r="AA149" s="60"/>
      <c r="AB149" s="60"/>
      <c r="AC149" s="60"/>
      <c r="AD149" s="60"/>
      <c r="AE149" s="60"/>
    </row>
    <row r="150" spans="1:31" ht="14.25" customHeight="1" x14ac:dyDescent="0.2">
      <c r="A150" s="60"/>
      <c r="B150" s="60"/>
      <c r="C150" s="60"/>
      <c r="D150" s="60"/>
      <c r="E150" s="60"/>
      <c r="F150" s="60"/>
      <c r="G150" s="60"/>
      <c r="H150" s="60"/>
      <c r="I150" s="60"/>
      <c r="J150" s="60"/>
      <c r="K150" s="60"/>
      <c r="L150" s="60"/>
      <c r="M150" s="60"/>
      <c r="N150" s="60"/>
      <c r="O150" s="60"/>
      <c r="P150" s="60"/>
      <c r="Q150" s="60"/>
      <c r="R150" s="60"/>
      <c r="S150" s="60"/>
      <c r="T150" s="60"/>
      <c r="U150" s="60"/>
      <c r="V150" s="60"/>
      <c r="W150" s="60"/>
      <c r="X150" s="60"/>
      <c r="Y150" s="60"/>
      <c r="Z150" s="60"/>
      <c r="AA150" s="60"/>
      <c r="AB150" s="60"/>
      <c r="AC150" s="60"/>
      <c r="AD150" s="60"/>
      <c r="AE150" s="60"/>
    </row>
    <row r="151" spans="1:31" ht="14.25" customHeight="1" x14ac:dyDescent="0.2">
      <c r="A151" s="60"/>
      <c r="B151" s="60"/>
      <c r="C151" s="60"/>
      <c r="D151" s="60"/>
      <c r="E151" s="60"/>
      <c r="F151" s="60"/>
      <c r="G151" s="60"/>
      <c r="H151" s="60"/>
      <c r="I151" s="60"/>
      <c r="J151" s="60"/>
      <c r="K151" s="60"/>
      <c r="L151" s="60"/>
      <c r="M151" s="60"/>
      <c r="N151" s="60"/>
      <c r="O151" s="60"/>
      <c r="P151" s="60"/>
      <c r="Q151" s="60"/>
      <c r="R151" s="60"/>
      <c r="S151" s="60"/>
      <c r="T151" s="60"/>
      <c r="U151" s="60"/>
      <c r="V151" s="60"/>
      <c r="W151" s="60"/>
      <c r="X151" s="60"/>
      <c r="Y151" s="60"/>
      <c r="Z151" s="60"/>
      <c r="AA151" s="60"/>
      <c r="AB151" s="60"/>
      <c r="AC151" s="60"/>
      <c r="AD151" s="60"/>
      <c r="AE151" s="60"/>
    </row>
    <row r="152" spans="1:31" ht="14.25" customHeight="1" x14ac:dyDescent="0.2">
      <c r="A152" s="60"/>
      <c r="B152" s="60"/>
      <c r="C152" s="60"/>
      <c r="D152" s="60"/>
      <c r="E152" s="60"/>
      <c r="F152" s="60"/>
      <c r="G152" s="60"/>
      <c r="H152" s="60"/>
      <c r="I152" s="60"/>
      <c r="J152" s="60"/>
      <c r="K152" s="60"/>
      <c r="L152" s="60"/>
      <c r="M152" s="60"/>
      <c r="N152" s="60"/>
      <c r="O152" s="60"/>
      <c r="P152" s="60"/>
      <c r="Q152" s="60"/>
      <c r="R152" s="60"/>
      <c r="S152" s="60"/>
      <c r="T152" s="60"/>
      <c r="U152" s="60"/>
      <c r="V152" s="60"/>
      <c r="W152" s="60"/>
      <c r="X152" s="60"/>
      <c r="Y152" s="60"/>
      <c r="Z152" s="60"/>
      <c r="AA152" s="60"/>
      <c r="AB152" s="60"/>
      <c r="AC152" s="60"/>
      <c r="AD152" s="60"/>
      <c r="AE152" s="60"/>
    </row>
    <row r="153" spans="1:31" ht="14.25" customHeight="1" x14ac:dyDescent="0.2">
      <c r="A153" s="60"/>
      <c r="B153" s="60"/>
      <c r="C153" s="60"/>
      <c r="D153" s="60"/>
      <c r="E153" s="60"/>
      <c r="F153" s="60"/>
      <c r="G153" s="60"/>
      <c r="H153" s="60"/>
      <c r="I153" s="60"/>
      <c r="J153" s="60"/>
      <c r="K153" s="60"/>
      <c r="L153" s="60"/>
      <c r="M153" s="60"/>
      <c r="N153" s="60"/>
      <c r="O153" s="60"/>
      <c r="P153" s="60"/>
      <c r="Q153" s="60"/>
      <c r="R153" s="60"/>
      <c r="S153" s="60"/>
      <c r="T153" s="60"/>
      <c r="U153" s="60"/>
      <c r="V153" s="60"/>
      <c r="W153" s="60"/>
      <c r="X153" s="60"/>
      <c r="Y153" s="60"/>
      <c r="Z153" s="60"/>
      <c r="AA153" s="60"/>
      <c r="AB153" s="60"/>
      <c r="AC153" s="60"/>
      <c r="AD153" s="60"/>
      <c r="AE153" s="60"/>
    </row>
    <row r="154" spans="1:31" ht="14.25" customHeight="1" x14ac:dyDescent="0.2">
      <c r="A154" s="60"/>
      <c r="B154" s="60"/>
      <c r="C154" s="60"/>
      <c r="D154" s="60"/>
      <c r="E154" s="60"/>
      <c r="F154" s="60"/>
      <c r="G154" s="60"/>
      <c r="H154" s="60"/>
      <c r="I154" s="60"/>
      <c r="J154" s="60"/>
      <c r="K154" s="60"/>
      <c r="L154" s="60"/>
      <c r="M154" s="60"/>
      <c r="N154" s="60"/>
      <c r="O154" s="60"/>
      <c r="P154" s="60"/>
      <c r="Q154" s="60"/>
      <c r="R154" s="60"/>
      <c r="S154" s="60"/>
      <c r="T154" s="60"/>
      <c r="U154" s="60"/>
      <c r="V154" s="60"/>
      <c r="W154" s="60"/>
      <c r="X154" s="60"/>
      <c r="Y154" s="60"/>
      <c r="Z154" s="60"/>
      <c r="AA154" s="60"/>
      <c r="AB154" s="60"/>
      <c r="AC154" s="60"/>
      <c r="AD154" s="60"/>
      <c r="AE154" s="60"/>
    </row>
    <row r="155" spans="1:31" ht="14.25" customHeight="1" x14ac:dyDescent="0.2">
      <c r="A155" s="60"/>
      <c r="B155" s="60"/>
      <c r="C155" s="60"/>
      <c r="D155" s="60"/>
      <c r="E155" s="60"/>
      <c r="F155" s="60"/>
      <c r="G155" s="60"/>
      <c r="H155" s="60"/>
      <c r="I155" s="60"/>
      <c r="J155" s="60"/>
      <c r="K155" s="60"/>
      <c r="L155" s="60"/>
      <c r="M155" s="60"/>
      <c r="N155" s="60"/>
      <c r="O155" s="60"/>
      <c r="P155" s="60"/>
      <c r="Q155" s="60"/>
      <c r="R155" s="60"/>
      <c r="S155" s="60"/>
      <c r="T155" s="60"/>
      <c r="U155" s="60"/>
      <c r="V155" s="60"/>
      <c r="W155" s="60"/>
      <c r="X155" s="60"/>
      <c r="Y155" s="60"/>
      <c r="Z155" s="60"/>
      <c r="AA155" s="60"/>
      <c r="AB155" s="60"/>
      <c r="AC155" s="60"/>
      <c r="AD155" s="60"/>
      <c r="AE155" s="60"/>
    </row>
    <row r="156" spans="1:31" ht="14.25" customHeight="1" x14ac:dyDescent="0.2">
      <c r="A156" s="60"/>
      <c r="B156" s="60"/>
      <c r="C156" s="60"/>
      <c r="D156" s="60"/>
      <c r="E156" s="60"/>
      <c r="F156" s="60"/>
      <c r="G156" s="60"/>
      <c r="H156" s="60"/>
      <c r="I156" s="60"/>
      <c r="J156" s="60"/>
      <c r="K156" s="60"/>
      <c r="L156" s="60"/>
      <c r="M156" s="60"/>
      <c r="N156" s="60"/>
      <c r="O156" s="60"/>
      <c r="P156" s="60"/>
      <c r="Q156" s="60"/>
      <c r="R156" s="60"/>
      <c r="S156" s="60"/>
      <c r="T156" s="60"/>
      <c r="U156" s="60"/>
      <c r="V156" s="60"/>
      <c r="W156" s="60"/>
      <c r="X156" s="60"/>
      <c r="Y156" s="60"/>
      <c r="Z156" s="60"/>
      <c r="AA156" s="60"/>
      <c r="AB156" s="60"/>
      <c r="AC156" s="60"/>
      <c r="AD156" s="60"/>
      <c r="AE156" s="60"/>
    </row>
    <row r="157" spans="1:31" ht="14.25" customHeight="1" x14ac:dyDescent="0.2">
      <c r="A157" s="60"/>
      <c r="B157" s="60"/>
      <c r="C157" s="60"/>
      <c r="D157" s="60"/>
      <c r="E157" s="60"/>
      <c r="F157" s="60"/>
      <c r="G157" s="60"/>
      <c r="H157" s="60"/>
      <c r="I157" s="60"/>
      <c r="J157" s="60"/>
      <c r="K157" s="60"/>
      <c r="L157" s="60"/>
      <c r="M157" s="60"/>
      <c r="N157" s="60"/>
      <c r="O157" s="60"/>
      <c r="P157" s="60"/>
      <c r="Q157" s="60"/>
      <c r="R157" s="60"/>
      <c r="S157" s="60"/>
      <c r="T157" s="60"/>
      <c r="U157" s="60"/>
      <c r="V157" s="60"/>
      <c r="W157" s="60"/>
      <c r="X157" s="60"/>
      <c r="Y157" s="60"/>
      <c r="Z157" s="60"/>
      <c r="AA157" s="60"/>
      <c r="AB157" s="60"/>
      <c r="AC157" s="60"/>
      <c r="AD157" s="60"/>
      <c r="AE157" s="60"/>
    </row>
    <row r="158" spans="1:31" ht="14.25" customHeight="1" x14ac:dyDescent="0.2">
      <c r="A158" s="60"/>
      <c r="B158" s="60"/>
      <c r="C158" s="60"/>
      <c r="D158" s="60"/>
      <c r="E158" s="60"/>
      <c r="F158" s="60"/>
      <c r="G158" s="60"/>
      <c r="H158" s="60"/>
      <c r="I158" s="60"/>
      <c r="J158" s="60"/>
      <c r="K158" s="60"/>
      <c r="L158" s="60"/>
      <c r="M158" s="60"/>
      <c r="N158" s="60"/>
      <c r="O158" s="60"/>
      <c r="P158" s="60"/>
      <c r="Q158" s="60"/>
      <c r="R158" s="60"/>
      <c r="S158" s="60"/>
      <c r="T158" s="60"/>
      <c r="U158" s="60"/>
      <c r="V158" s="60"/>
      <c r="W158" s="60"/>
      <c r="X158" s="60"/>
      <c r="Y158" s="60"/>
      <c r="Z158" s="60"/>
      <c r="AA158" s="60"/>
      <c r="AB158" s="60"/>
      <c r="AC158" s="60"/>
      <c r="AD158" s="60"/>
      <c r="AE158" s="60"/>
    </row>
    <row r="159" spans="1:31" ht="14.25" customHeight="1" x14ac:dyDescent="0.2">
      <c r="A159" s="60"/>
      <c r="B159" s="60"/>
      <c r="C159" s="60"/>
      <c r="D159" s="60"/>
      <c r="E159" s="60"/>
      <c r="F159" s="60"/>
      <c r="G159" s="60"/>
      <c r="H159" s="60"/>
      <c r="I159" s="60"/>
      <c r="J159" s="60"/>
      <c r="K159" s="60"/>
      <c r="L159" s="60"/>
      <c r="M159" s="60"/>
      <c r="N159" s="60"/>
      <c r="O159" s="60"/>
      <c r="P159" s="60"/>
      <c r="Q159" s="60"/>
      <c r="R159" s="60"/>
      <c r="S159" s="60"/>
      <c r="T159" s="60"/>
      <c r="U159" s="60"/>
      <c r="V159" s="60"/>
      <c r="W159" s="60"/>
      <c r="X159" s="60"/>
      <c r="Y159" s="60"/>
      <c r="Z159" s="60"/>
      <c r="AA159" s="60"/>
      <c r="AB159" s="60"/>
      <c r="AC159" s="60"/>
      <c r="AD159" s="60"/>
      <c r="AE159" s="60"/>
    </row>
    <row r="160" spans="1:31" ht="14.25" customHeight="1" x14ac:dyDescent="0.2">
      <c r="A160" s="60"/>
      <c r="B160" s="60"/>
      <c r="C160" s="60"/>
      <c r="D160" s="60"/>
      <c r="E160" s="60"/>
      <c r="F160" s="60"/>
      <c r="G160" s="60"/>
      <c r="H160" s="60"/>
      <c r="I160" s="60"/>
      <c r="J160" s="60"/>
      <c r="K160" s="60"/>
      <c r="L160" s="60"/>
      <c r="M160" s="60"/>
      <c r="N160" s="60"/>
      <c r="O160" s="60"/>
      <c r="P160" s="60"/>
      <c r="Q160" s="60"/>
      <c r="R160" s="60"/>
      <c r="S160" s="60"/>
      <c r="T160" s="60"/>
      <c r="U160" s="60"/>
      <c r="V160" s="60"/>
      <c r="W160" s="60"/>
      <c r="X160" s="60"/>
      <c r="Y160" s="60"/>
      <c r="Z160" s="60"/>
      <c r="AA160" s="60"/>
      <c r="AB160" s="60"/>
      <c r="AC160" s="60"/>
      <c r="AD160" s="60"/>
      <c r="AE160" s="60"/>
    </row>
    <row r="161" spans="1:31" ht="14.25" customHeight="1" x14ac:dyDescent="0.2">
      <c r="A161" s="60"/>
      <c r="B161" s="60"/>
      <c r="C161" s="60"/>
      <c r="D161" s="60"/>
      <c r="E161" s="60"/>
      <c r="F161" s="60"/>
      <c r="G161" s="60"/>
      <c r="H161" s="60"/>
      <c r="I161" s="60"/>
      <c r="J161" s="60"/>
      <c r="K161" s="60"/>
      <c r="L161" s="60"/>
      <c r="M161" s="60"/>
      <c r="N161" s="60"/>
      <c r="O161" s="60"/>
      <c r="P161" s="60"/>
      <c r="Q161" s="60"/>
      <c r="R161" s="60"/>
      <c r="S161" s="60"/>
      <c r="T161" s="60"/>
      <c r="U161" s="60"/>
      <c r="V161" s="60"/>
      <c r="W161" s="60"/>
      <c r="X161" s="60"/>
      <c r="Y161" s="60"/>
      <c r="Z161" s="60"/>
      <c r="AA161" s="60"/>
      <c r="AB161" s="60"/>
      <c r="AC161" s="60"/>
      <c r="AD161" s="60"/>
      <c r="AE161" s="60"/>
    </row>
    <row r="162" spans="1:31" ht="14.25" customHeight="1" x14ac:dyDescent="0.2">
      <c r="A162" s="60"/>
      <c r="B162" s="60"/>
      <c r="C162" s="60"/>
      <c r="D162" s="60"/>
      <c r="E162" s="60"/>
      <c r="F162" s="60"/>
      <c r="G162" s="60"/>
      <c r="H162" s="60"/>
      <c r="I162" s="60"/>
      <c r="J162" s="60"/>
      <c r="K162" s="60"/>
      <c r="L162" s="60"/>
      <c r="M162" s="60"/>
      <c r="N162" s="60"/>
      <c r="O162" s="60"/>
      <c r="P162" s="60"/>
      <c r="Q162" s="60"/>
      <c r="R162" s="60"/>
      <c r="S162" s="60"/>
      <c r="T162" s="60"/>
      <c r="U162" s="60"/>
      <c r="V162" s="60"/>
      <c r="W162" s="60"/>
      <c r="X162" s="60"/>
      <c r="Y162" s="60"/>
      <c r="Z162" s="60"/>
      <c r="AA162" s="60"/>
      <c r="AB162" s="60"/>
      <c r="AC162" s="60"/>
      <c r="AD162" s="60"/>
      <c r="AE162" s="60"/>
    </row>
    <row r="163" spans="1:31" ht="14.25" customHeight="1" x14ac:dyDescent="0.2">
      <c r="A163" s="60"/>
      <c r="B163" s="60"/>
      <c r="C163" s="60"/>
      <c r="D163" s="60"/>
      <c r="E163" s="60"/>
      <c r="F163" s="60"/>
      <c r="G163" s="60"/>
      <c r="H163" s="60"/>
      <c r="I163" s="60"/>
      <c r="J163" s="60"/>
      <c r="K163" s="60"/>
      <c r="L163" s="60"/>
      <c r="M163" s="60"/>
      <c r="N163" s="60"/>
      <c r="O163" s="60"/>
      <c r="P163" s="60"/>
      <c r="Q163" s="60"/>
      <c r="R163" s="60"/>
      <c r="S163" s="60"/>
      <c r="T163" s="60"/>
      <c r="U163" s="60"/>
      <c r="V163" s="60"/>
      <c r="W163" s="60"/>
      <c r="X163" s="60"/>
      <c r="Y163" s="60"/>
      <c r="Z163" s="60"/>
      <c r="AA163" s="60"/>
      <c r="AB163" s="60"/>
      <c r="AC163" s="60"/>
      <c r="AD163" s="60"/>
      <c r="AE163" s="60"/>
    </row>
    <row r="164" spans="1:31" ht="14.25" customHeight="1" x14ac:dyDescent="0.2">
      <c r="A164" s="60"/>
      <c r="B164" s="60"/>
      <c r="C164" s="60"/>
      <c r="D164" s="60"/>
      <c r="E164" s="60"/>
      <c r="F164" s="60"/>
      <c r="G164" s="60"/>
      <c r="H164" s="60"/>
      <c r="I164" s="60"/>
      <c r="J164" s="60"/>
      <c r="K164" s="60"/>
      <c r="L164" s="60"/>
      <c r="M164" s="60"/>
      <c r="N164" s="60"/>
      <c r="O164" s="60"/>
      <c r="P164" s="60"/>
      <c r="Q164" s="60"/>
      <c r="R164" s="60"/>
      <c r="S164" s="60"/>
      <c r="T164" s="60"/>
      <c r="U164" s="60"/>
      <c r="V164" s="60"/>
      <c r="W164" s="60"/>
      <c r="X164" s="60"/>
      <c r="Y164" s="60"/>
      <c r="Z164" s="60"/>
      <c r="AA164" s="60"/>
      <c r="AB164" s="60"/>
      <c r="AC164" s="60"/>
      <c r="AD164" s="60"/>
      <c r="AE164" s="60"/>
    </row>
    <row r="165" spans="1:31" ht="14.25" customHeight="1" x14ac:dyDescent="0.2">
      <c r="A165" s="60"/>
      <c r="B165" s="60"/>
      <c r="C165" s="60"/>
      <c r="D165" s="60"/>
      <c r="E165" s="60"/>
      <c r="F165" s="60"/>
      <c r="G165" s="60"/>
      <c r="H165" s="60"/>
      <c r="I165" s="60"/>
      <c r="J165" s="60"/>
      <c r="K165" s="60"/>
      <c r="L165" s="60"/>
      <c r="M165" s="60"/>
      <c r="N165" s="60"/>
      <c r="O165" s="60"/>
      <c r="P165" s="60"/>
      <c r="Q165" s="60"/>
      <c r="R165" s="60"/>
      <c r="S165" s="60"/>
      <c r="T165" s="60"/>
      <c r="U165" s="60"/>
      <c r="V165" s="60"/>
      <c r="W165" s="60"/>
      <c r="X165" s="60"/>
      <c r="Y165" s="60"/>
      <c r="Z165" s="60"/>
      <c r="AA165" s="60"/>
      <c r="AB165" s="60"/>
      <c r="AC165" s="60"/>
      <c r="AD165" s="60"/>
      <c r="AE165" s="60"/>
    </row>
    <row r="166" spans="1:31" ht="14.25" customHeight="1" x14ac:dyDescent="0.2">
      <c r="A166" s="60"/>
      <c r="B166" s="60"/>
      <c r="C166" s="60"/>
      <c r="D166" s="60"/>
      <c r="E166" s="60"/>
      <c r="F166" s="60"/>
      <c r="G166" s="60"/>
      <c r="H166" s="60"/>
      <c r="I166" s="60"/>
      <c r="J166" s="60"/>
      <c r="K166" s="60"/>
      <c r="L166" s="60"/>
      <c r="M166" s="60"/>
      <c r="N166" s="60"/>
      <c r="O166" s="60"/>
      <c r="P166" s="60"/>
      <c r="Q166" s="60"/>
      <c r="R166" s="60"/>
      <c r="S166" s="60"/>
      <c r="T166" s="60"/>
      <c r="U166" s="60"/>
      <c r="V166" s="60"/>
      <c r="W166" s="60"/>
      <c r="X166" s="60"/>
      <c r="Y166" s="60"/>
      <c r="Z166" s="60"/>
      <c r="AA166" s="60"/>
      <c r="AB166" s="60"/>
      <c r="AC166" s="60"/>
      <c r="AD166" s="60"/>
      <c r="AE166" s="60"/>
    </row>
    <row r="167" spans="1:31" ht="14.25" customHeight="1" x14ac:dyDescent="0.2">
      <c r="A167" s="60"/>
      <c r="B167" s="60"/>
      <c r="C167" s="60"/>
      <c r="D167" s="60"/>
      <c r="E167" s="60"/>
      <c r="F167" s="60"/>
      <c r="G167" s="60"/>
      <c r="H167" s="60"/>
      <c r="I167" s="60"/>
      <c r="J167" s="60"/>
      <c r="K167" s="60"/>
      <c r="L167" s="60"/>
      <c r="M167" s="60"/>
      <c r="N167" s="60"/>
      <c r="O167" s="60"/>
      <c r="P167" s="60"/>
      <c r="Q167" s="60"/>
      <c r="R167" s="60"/>
      <c r="S167" s="60"/>
      <c r="T167" s="60"/>
      <c r="U167" s="60"/>
      <c r="V167" s="60"/>
      <c r="W167" s="60"/>
      <c r="X167" s="60"/>
      <c r="Y167" s="60"/>
      <c r="Z167" s="60"/>
      <c r="AA167" s="60"/>
      <c r="AB167" s="60"/>
      <c r="AC167" s="60"/>
      <c r="AD167" s="60"/>
      <c r="AE167" s="60"/>
    </row>
    <row r="168" spans="1:31" ht="14.25" customHeight="1" x14ac:dyDescent="0.2">
      <c r="A168" s="60"/>
      <c r="B168" s="60"/>
      <c r="C168" s="60"/>
      <c r="D168" s="60"/>
      <c r="E168" s="60"/>
      <c r="F168" s="60"/>
      <c r="G168" s="60"/>
      <c r="H168" s="60"/>
      <c r="I168" s="60"/>
      <c r="J168" s="60"/>
      <c r="K168" s="60"/>
      <c r="L168" s="60"/>
      <c r="M168" s="60"/>
      <c r="N168" s="60"/>
      <c r="O168" s="60"/>
      <c r="P168" s="60"/>
      <c r="Q168" s="60"/>
      <c r="R168" s="60"/>
      <c r="S168" s="60"/>
      <c r="T168" s="60"/>
      <c r="U168" s="60"/>
      <c r="V168" s="60"/>
      <c r="W168" s="60"/>
      <c r="X168" s="60"/>
      <c r="Y168" s="60"/>
      <c r="Z168" s="60"/>
      <c r="AA168" s="60"/>
      <c r="AB168" s="60"/>
      <c r="AC168" s="60"/>
      <c r="AD168" s="60"/>
      <c r="AE168" s="60"/>
    </row>
    <row r="169" spans="1:31" ht="14.25" customHeight="1" x14ac:dyDescent="0.2">
      <c r="A169" s="60"/>
      <c r="B169" s="60"/>
      <c r="C169" s="60"/>
      <c r="D169" s="60"/>
      <c r="E169" s="60"/>
      <c r="F169" s="60"/>
      <c r="G169" s="60"/>
      <c r="H169" s="60"/>
      <c r="I169" s="60"/>
      <c r="J169" s="60"/>
      <c r="K169" s="60"/>
      <c r="L169" s="60"/>
      <c r="M169" s="60"/>
      <c r="N169" s="60"/>
      <c r="O169" s="60"/>
      <c r="P169" s="60"/>
      <c r="Q169" s="60"/>
      <c r="R169" s="60"/>
      <c r="S169" s="60"/>
      <c r="T169" s="60"/>
      <c r="U169" s="60"/>
      <c r="V169" s="60"/>
      <c r="W169" s="60"/>
      <c r="X169" s="60"/>
      <c r="Y169" s="60"/>
      <c r="Z169" s="60"/>
      <c r="AA169" s="60"/>
      <c r="AB169" s="60"/>
      <c r="AC169" s="60"/>
      <c r="AD169" s="60"/>
      <c r="AE169" s="60"/>
    </row>
    <row r="170" spans="1:31" ht="14.25" customHeight="1" x14ac:dyDescent="0.2">
      <c r="A170" s="60"/>
      <c r="B170" s="60"/>
      <c r="C170" s="60"/>
      <c r="D170" s="60"/>
      <c r="E170" s="60"/>
      <c r="F170" s="60"/>
      <c r="G170" s="60"/>
      <c r="H170" s="60"/>
      <c r="I170" s="60"/>
      <c r="J170" s="60"/>
      <c r="K170" s="60"/>
      <c r="L170" s="60"/>
      <c r="M170" s="60"/>
      <c r="N170" s="60"/>
      <c r="O170" s="60"/>
      <c r="P170" s="60"/>
      <c r="Q170" s="60"/>
      <c r="R170" s="60"/>
      <c r="S170" s="60"/>
      <c r="T170" s="60"/>
      <c r="U170" s="60"/>
      <c r="V170" s="60"/>
      <c r="W170" s="60"/>
      <c r="X170" s="60"/>
      <c r="Y170" s="60"/>
      <c r="Z170" s="60"/>
      <c r="AA170" s="60"/>
      <c r="AB170" s="60"/>
      <c r="AC170" s="60"/>
      <c r="AD170" s="60"/>
      <c r="AE170" s="60"/>
    </row>
    <row r="171" spans="1:31" ht="14.25" customHeight="1" x14ac:dyDescent="0.2">
      <c r="A171" s="60"/>
      <c r="B171" s="60"/>
      <c r="C171" s="60"/>
      <c r="D171" s="60"/>
      <c r="E171" s="60"/>
      <c r="F171" s="60"/>
      <c r="G171" s="60"/>
      <c r="H171" s="60"/>
      <c r="I171" s="60"/>
      <c r="J171" s="60"/>
      <c r="K171" s="60"/>
      <c r="L171" s="60"/>
      <c r="M171" s="60"/>
      <c r="N171" s="60"/>
      <c r="O171" s="60"/>
      <c r="P171" s="60"/>
      <c r="Q171" s="60"/>
      <c r="R171" s="60"/>
      <c r="S171" s="60"/>
      <c r="T171" s="60"/>
      <c r="U171" s="60"/>
      <c r="V171" s="60"/>
      <c r="W171" s="60"/>
      <c r="X171" s="60"/>
      <c r="Y171" s="60"/>
      <c r="Z171" s="60"/>
      <c r="AA171" s="60"/>
      <c r="AB171" s="60"/>
      <c r="AC171" s="60"/>
      <c r="AD171" s="60"/>
      <c r="AE171" s="60"/>
    </row>
    <row r="172" spans="1:31" ht="14.25" customHeight="1" x14ac:dyDescent="0.2">
      <c r="A172" s="60"/>
      <c r="B172" s="60"/>
      <c r="C172" s="60"/>
      <c r="D172" s="60"/>
      <c r="E172" s="60"/>
      <c r="F172" s="60"/>
      <c r="G172" s="60"/>
      <c r="H172" s="60"/>
      <c r="I172" s="60"/>
      <c r="J172" s="60"/>
      <c r="K172" s="60"/>
      <c r="L172" s="60"/>
      <c r="M172" s="60"/>
      <c r="N172" s="60"/>
      <c r="O172" s="60"/>
      <c r="P172" s="60"/>
      <c r="Q172" s="60"/>
      <c r="R172" s="60"/>
      <c r="S172" s="60"/>
      <c r="T172" s="60"/>
      <c r="U172" s="60"/>
      <c r="V172" s="60"/>
      <c r="W172" s="60"/>
      <c r="X172" s="60"/>
      <c r="Y172" s="60"/>
      <c r="Z172" s="60"/>
      <c r="AA172" s="60"/>
      <c r="AB172" s="60"/>
      <c r="AC172" s="60"/>
      <c r="AD172" s="60"/>
      <c r="AE172" s="60"/>
    </row>
    <row r="173" spans="1:31" ht="14.25" customHeight="1" x14ac:dyDescent="0.2">
      <c r="A173" s="60"/>
      <c r="B173" s="60"/>
      <c r="C173" s="60"/>
      <c r="D173" s="60"/>
      <c r="E173" s="60"/>
      <c r="F173" s="60"/>
      <c r="G173" s="60"/>
      <c r="H173" s="60"/>
      <c r="I173" s="60"/>
      <c r="J173" s="60"/>
      <c r="K173" s="60"/>
      <c r="L173" s="60"/>
      <c r="M173" s="60"/>
      <c r="N173" s="60"/>
      <c r="O173" s="60"/>
      <c r="P173" s="60"/>
      <c r="Q173" s="60"/>
      <c r="R173" s="60"/>
      <c r="S173" s="60"/>
      <c r="T173" s="60"/>
      <c r="U173" s="60"/>
      <c r="V173" s="60"/>
      <c r="W173" s="60"/>
      <c r="X173" s="60"/>
      <c r="Y173" s="60"/>
      <c r="Z173" s="60"/>
      <c r="AA173" s="60"/>
      <c r="AB173" s="60"/>
      <c r="AC173" s="60"/>
      <c r="AD173" s="60"/>
      <c r="AE173" s="60"/>
    </row>
    <row r="174" spans="1:31" ht="14.25" customHeight="1" x14ac:dyDescent="0.2">
      <c r="A174" s="60"/>
      <c r="B174" s="60"/>
      <c r="C174" s="60"/>
      <c r="D174" s="60"/>
      <c r="E174" s="60"/>
      <c r="F174" s="60"/>
      <c r="G174" s="60"/>
      <c r="H174" s="60"/>
      <c r="I174" s="60"/>
      <c r="J174" s="60"/>
      <c r="K174" s="60"/>
      <c r="L174" s="60"/>
      <c r="M174" s="60"/>
      <c r="N174" s="60"/>
      <c r="O174" s="60"/>
      <c r="P174" s="60"/>
      <c r="Q174" s="60"/>
      <c r="R174" s="60"/>
      <c r="S174" s="60"/>
      <c r="T174" s="60"/>
      <c r="U174" s="60"/>
      <c r="V174" s="60"/>
      <c r="W174" s="60"/>
      <c r="X174" s="60"/>
      <c r="Y174" s="60"/>
      <c r="Z174" s="60"/>
      <c r="AA174" s="60"/>
      <c r="AB174" s="60"/>
      <c r="AC174" s="60"/>
      <c r="AD174" s="60"/>
      <c r="AE174" s="60"/>
    </row>
    <row r="175" spans="1:31" ht="14.25" customHeight="1" x14ac:dyDescent="0.2">
      <c r="A175" s="60"/>
      <c r="B175" s="60"/>
      <c r="C175" s="60"/>
      <c r="D175" s="60"/>
      <c r="E175" s="60"/>
      <c r="F175" s="60"/>
      <c r="G175" s="60"/>
      <c r="H175" s="60"/>
      <c r="I175" s="60"/>
      <c r="J175" s="60"/>
      <c r="K175" s="60"/>
      <c r="L175" s="60"/>
      <c r="M175" s="60"/>
      <c r="N175" s="60"/>
      <c r="O175" s="60"/>
      <c r="P175" s="60"/>
      <c r="Q175" s="60"/>
      <c r="R175" s="60"/>
      <c r="S175" s="60"/>
      <c r="T175" s="60"/>
      <c r="U175" s="60"/>
      <c r="V175" s="60"/>
      <c r="W175" s="60"/>
      <c r="X175" s="60"/>
      <c r="Y175" s="60"/>
      <c r="Z175" s="60"/>
      <c r="AA175" s="60"/>
      <c r="AB175" s="60"/>
      <c r="AC175" s="60"/>
      <c r="AD175" s="60"/>
      <c r="AE175" s="60"/>
    </row>
    <row r="176" spans="1:31" ht="14.25" customHeight="1" x14ac:dyDescent="0.2">
      <c r="A176" s="60"/>
      <c r="B176" s="60"/>
      <c r="C176" s="60"/>
      <c r="D176" s="60"/>
      <c r="E176" s="60"/>
      <c r="F176" s="60"/>
      <c r="G176" s="60"/>
      <c r="H176" s="60"/>
      <c r="I176" s="60"/>
      <c r="J176" s="60"/>
      <c r="K176" s="60"/>
      <c r="L176" s="60"/>
      <c r="M176" s="60"/>
      <c r="N176" s="60"/>
      <c r="O176" s="60"/>
      <c r="P176" s="60"/>
      <c r="Q176" s="60"/>
      <c r="R176" s="60"/>
      <c r="S176" s="60"/>
      <c r="T176" s="60"/>
      <c r="U176" s="60"/>
      <c r="V176" s="60"/>
      <c r="W176" s="60"/>
      <c r="X176" s="60"/>
      <c r="Y176" s="60"/>
      <c r="Z176" s="60"/>
      <c r="AA176" s="60"/>
      <c r="AB176" s="60"/>
      <c r="AC176" s="60"/>
      <c r="AD176" s="60"/>
      <c r="AE176" s="60"/>
    </row>
    <row r="177" spans="1:31" ht="14.25" customHeight="1" x14ac:dyDescent="0.2">
      <c r="A177" s="60"/>
      <c r="B177" s="60"/>
      <c r="C177" s="60"/>
      <c r="D177" s="60"/>
      <c r="E177" s="60"/>
      <c r="F177" s="60"/>
      <c r="G177" s="60"/>
      <c r="H177" s="60"/>
      <c r="I177" s="60"/>
      <c r="J177" s="60"/>
      <c r="K177" s="60"/>
      <c r="L177" s="60"/>
      <c r="M177" s="60"/>
      <c r="N177" s="60"/>
      <c r="O177" s="60"/>
      <c r="P177" s="60"/>
      <c r="Q177" s="60"/>
      <c r="R177" s="60"/>
      <c r="S177" s="60"/>
      <c r="T177" s="60"/>
      <c r="U177" s="60"/>
      <c r="V177" s="60"/>
      <c r="W177" s="60"/>
      <c r="X177" s="60"/>
      <c r="Y177" s="60"/>
      <c r="Z177" s="60"/>
      <c r="AA177" s="60"/>
      <c r="AB177" s="60"/>
      <c r="AC177" s="60"/>
      <c r="AD177" s="60"/>
      <c r="AE177" s="60"/>
    </row>
    <row r="178" spans="1:31" ht="14.25" customHeight="1" x14ac:dyDescent="0.2">
      <c r="A178" s="60"/>
      <c r="B178" s="60"/>
      <c r="C178" s="60"/>
      <c r="D178" s="60"/>
      <c r="E178" s="60"/>
      <c r="F178" s="60"/>
      <c r="G178" s="60"/>
      <c r="H178" s="60"/>
      <c r="I178" s="60"/>
      <c r="J178" s="60"/>
      <c r="K178" s="60"/>
      <c r="L178" s="60"/>
      <c r="M178" s="60"/>
      <c r="N178" s="60"/>
      <c r="O178" s="60"/>
      <c r="P178" s="60"/>
      <c r="Q178" s="60"/>
      <c r="R178" s="60"/>
      <c r="S178" s="60"/>
      <c r="T178" s="60"/>
      <c r="U178" s="60"/>
      <c r="V178" s="60"/>
      <c r="W178" s="60"/>
      <c r="X178" s="60"/>
      <c r="Y178" s="60"/>
      <c r="Z178" s="60"/>
      <c r="AA178" s="60"/>
      <c r="AB178" s="60"/>
      <c r="AC178" s="60"/>
      <c r="AD178" s="60"/>
      <c r="AE178" s="60"/>
    </row>
    <row r="179" spans="1:31" ht="14.25" customHeight="1" x14ac:dyDescent="0.2">
      <c r="A179" s="60"/>
      <c r="B179" s="60"/>
      <c r="C179" s="60"/>
      <c r="D179" s="60"/>
      <c r="E179" s="60"/>
      <c r="F179" s="60"/>
      <c r="G179" s="60"/>
      <c r="H179" s="60"/>
      <c r="I179" s="60"/>
      <c r="J179" s="60"/>
      <c r="K179" s="60"/>
      <c r="L179" s="60"/>
      <c r="M179" s="60"/>
      <c r="N179" s="60"/>
      <c r="O179" s="60"/>
      <c r="P179" s="60"/>
      <c r="Q179" s="60"/>
      <c r="R179" s="60"/>
      <c r="S179" s="60"/>
      <c r="T179" s="60"/>
      <c r="U179" s="60"/>
      <c r="V179" s="60"/>
      <c r="W179" s="60"/>
      <c r="X179" s="60"/>
      <c r="Y179" s="60"/>
      <c r="Z179" s="60"/>
      <c r="AA179" s="60"/>
      <c r="AB179" s="60"/>
      <c r="AC179" s="60"/>
      <c r="AD179" s="60"/>
      <c r="AE179" s="60"/>
    </row>
    <row r="180" spans="1:31" ht="14.25" customHeight="1" x14ac:dyDescent="0.2">
      <c r="A180" s="60"/>
      <c r="B180" s="60"/>
      <c r="C180" s="60"/>
      <c r="D180" s="60"/>
      <c r="E180" s="60"/>
      <c r="F180" s="60"/>
      <c r="G180" s="60"/>
      <c r="H180" s="60"/>
      <c r="I180" s="60"/>
      <c r="J180" s="60"/>
      <c r="K180" s="60"/>
      <c r="L180" s="60"/>
      <c r="M180" s="60"/>
      <c r="N180" s="60"/>
      <c r="O180" s="60"/>
      <c r="P180" s="60"/>
      <c r="Q180" s="60"/>
      <c r="R180" s="60"/>
      <c r="S180" s="60"/>
      <c r="T180" s="60"/>
      <c r="U180" s="60"/>
      <c r="V180" s="60"/>
      <c r="W180" s="60"/>
      <c r="X180" s="60"/>
      <c r="Y180" s="60"/>
      <c r="Z180" s="60"/>
      <c r="AA180" s="60"/>
      <c r="AB180" s="60"/>
      <c r="AC180" s="60"/>
      <c r="AD180" s="60"/>
      <c r="AE180" s="60"/>
    </row>
    <row r="181" spans="1:31" ht="14.25" customHeight="1" x14ac:dyDescent="0.2">
      <c r="A181" s="60"/>
      <c r="B181" s="60"/>
      <c r="C181" s="60"/>
      <c r="D181" s="60"/>
      <c r="E181" s="60"/>
      <c r="F181" s="60"/>
      <c r="G181" s="60"/>
      <c r="H181" s="60"/>
      <c r="I181" s="60"/>
      <c r="J181" s="60"/>
      <c r="K181" s="60"/>
      <c r="L181" s="60"/>
      <c r="M181" s="60"/>
      <c r="N181" s="60"/>
      <c r="O181" s="60"/>
      <c r="P181" s="60"/>
      <c r="Q181" s="60"/>
      <c r="R181" s="60"/>
      <c r="S181" s="60"/>
      <c r="T181" s="60"/>
      <c r="U181" s="60"/>
      <c r="V181" s="60"/>
      <c r="W181" s="60"/>
      <c r="X181" s="60"/>
      <c r="Y181" s="60"/>
      <c r="Z181" s="60"/>
      <c r="AA181" s="60"/>
      <c r="AB181" s="60"/>
      <c r="AC181" s="60"/>
      <c r="AD181" s="60"/>
      <c r="AE181" s="60"/>
    </row>
    <row r="182" spans="1:31" ht="14.25" customHeight="1" x14ac:dyDescent="0.2">
      <c r="A182" s="60"/>
      <c r="B182" s="60"/>
      <c r="C182" s="60"/>
      <c r="D182" s="60"/>
      <c r="E182" s="60"/>
      <c r="F182" s="60"/>
      <c r="G182" s="60"/>
      <c r="H182" s="60"/>
      <c r="I182" s="60"/>
      <c r="J182" s="60"/>
      <c r="K182" s="60"/>
      <c r="L182" s="60"/>
      <c r="M182" s="60"/>
      <c r="N182" s="60"/>
      <c r="O182" s="60"/>
      <c r="P182" s="60"/>
      <c r="Q182" s="60"/>
      <c r="R182" s="60"/>
      <c r="S182" s="60"/>
      <c r="T182" s="60"/>
      <c r="U182" s="60"/>
      <c r="V182" s="60"/>
      <c r="W182" s="60"/>
      <c r="X182" s="60"/>
      <c r="Y182" s="60"/>
      <c r="Z182" s="60"/>
      <c r="AA182" s="60"/>
      <c r="AB182" s="60"/>
      <c r="AC182" s="60"/>
      <c r="AD182" s="60"/>
      <c r="AE182" s="60"/>
    </row>
    <row r="183" spans="1:31" ht="14.25" customHeight="1" x14ac:dyDescent="0.2">
      <c r="A183" s="60"/>
      <c r="B183" s="60"/>
      <c r="C183" s="60"/>
      <c r="D183" s="60"/>
      <c r="E183" s="60"/>
      <c r="F183" s="60"/>
      <c r="G183" s="60"/>
      <c r="H183" s="60"/>
      <c r="I183" s="60"/>
      <c r="J183" s="60"/>
      <c r="K183" s="60"/>
      <c r="L183" s="60"/>
      <c r="M183" s="60"/>
      <c r="N183" s="60"/>
      <c r="O183" s="60"/>
      <c r="P183" s="60"/>
      <c r="Q183" s="60"/>
      <c r="R183" s="60"/>
      <c r="S183" s="60"/>
      <c r="T183" s="60"/>
      <c r="U183" s="60"/>
      <c r="V183" s="60"/>
      <c r="W183" s="60"/>
      <c r="X183" s="60"/>
      <c r="Y183" s="60"/>
      <c r="Z183" s="60"/>
      <c r="AA183" s="60"/>
      <c r="AB183" s="60"/>
      <c r="AC183" s="60"/>
      <c r="AD183" s="60"/>
      <c r="AE183" s="60"/>
    </row>
    <row r="184" spans="1:31" ht="14.25" customHeight="1" x14ac:dyDescent="0.2">
      <c r="A184" s="60"/>
      <c r="B184" s="60"/>
      <c r="C184" s="60"/>
      <c r="D184" s="60"/>
      <c r="E184" s="60"/>
      <c r="F184" s="60"/>
      <c r="G184" s="60"/>
      <c r="H184" s="60"/>
      <c r="I184" s="60"/>
      <c r="J184" s="60"/>
      <c r="K184" s="60"/>
      <c r="L184" s="60"/>
      <c r="M184" s="60"/>
      <c r="N184" s="60"/>
      <c r="O184" s="60"/>
      <c r="P184" s="60"/>
      <c r="Q184" s="60"/>
      <c r="R184" s="60"/>
      <c r="S184" s="60"/>
      <c r="T184" s="60"/>
      <c r="U184" s="60"/>
      <c r="V184" s="60"/>
      <c r="W184" s="60"/>
      <c r="X184" s="60"/>
      <c r="Y184" s="60"/>
      <c r="Z184" s="60"/>
      <c r="AA184" s="60"/>
      <c r="AB184" s="60"/>
      <c r="AC184" s="60"/>
      <c r="AD184" s="60"/>
      <c r="AE184" s="60"/>
    </row>
    <row r="185" spans="1:31" ht="14.25" customHeight="1" x14ac:dyDescent="0.2">
      <c r="A185" s="60"/>
      <c r="B185" s="60"/>
      <c r="C185" s="60"/>
      <c r="D185" s="60"/>
      <c r="E185" s="60"/>
      <c r="F185" s="60"/>
      <c r="G185" s="60"/>
      <c r="H185" s="60"/>
      <c r="I185" s="60"/>
      <c r="J185" s="60"/>
      <c r="K185" s="60"/>
      <c r="L185" s="60"/>
      <c r="M185" s="60"/>
      <c r="N185" s="60"/>
      <c r="O185" s="60"/>
      <c r="P185" s="60"/>
      <c r="Q185" s="60"/>
      <c r="R185" s="60"/>
      <c r="S185" s="60"/>
      <c r="T185" s="60"/>
      <c r="U185" s="60"/>
      <c r="V185" s="60"/>
      <c r="W185" s="60"/>
      <c r="X185" s="60"/>
      <c r="Y185" s="60"/>
      <c r="Z185" s="60"/>
      <c r="AA185" s="60"/>
      <c r="AB185" s="60"/>
      <c r="AC185" s="60"/>
      <c r="AD185" s="60"/>
      <c r="AE185" s="60"/>
    </row>
    <row r="186" spans="1:31" ht="14.25" customHeight="1" x14ac:dyDescent="0.2">
      <c r="A186" s="60"/>
      <c r="B186" s="60"/>
      <c r="C186" s="60"/>
      <c r="D186" s="60"/>
      <c r="E186" s="60"/>
      <c r="F186" s="60"/>
      <c r="G186" s="60"/>
      <c r="H186" s="60"/>
      <c r="I186" s="60"/>
      <c r="J186" s="60"/>
      <c r="K186" s="60"/>
      <c r="L186" s="60"/>
      <c r="M186" s="60"/>
      <c r="N186" s="60"/>
      <c r="O186" s="60"/>
      <c r="P186" s="60"/>
      <c r="Q186" s="60"/>
      <c r="R186" s="60"/>
      <c r="S186" s="60"/>
      <c r="T186" s="60"/>
      <c r="U186" s="60"/>
      <c r="V186" s="60"/>
      <c r="W186" s="60"/>
      <c r="X186" s="60"/>
      <c r="Y186" s="60"/>
      <c r="Z186" s="60"/>
      <c r="AA186" s="60"/>
      <c r="AB186" s="60"/>
      <c r="AC186" s="60"/>
      <c r="AD186" s="60"/>
      <c r="AE186" s="60"/>
    </row>
    <row r="187" spans="1:31" ht="14.25" customHeight="1" x14ac:dyDescent="0.2">
      <c r="A187" s="60"/>
      <c r="B187" s="60"/>
      <c r="C187" s="60"/>
      <c r="D187" s="60"/>
      <c r="E187" s="60"/>
      <c r="F187" s="60"/>
      <c r="G187" s="60"/>
      <c r="H187" s="60"/>
      <c r="I187" s="60"/>
      <c r="J187" s="60"/>
      <c r="K187" s="60"/>
      <c r="L187" s="60"/>
      <c r="M187" s="60"/>
      <c r="N187" s="60"/>
      <c r="O187" s="60"/>
      <c r="P187" s="60"/>
      <c r="Q187" s="60"/>
      <c r="R187" s="60"/>
      <c r="S187" s="60"/>
      <c r="T187" s="60"/>
      <c r="U187" s="60"/>
      <c r="V187" s="60"/>
      <c r="W187" s="60"/>
      <c r="X187" s="60"/>
      <c r="Y187" s="60"/>
      <c r="Z187" s="60"/>
      <c r="AA187" s="60"/>
      <c r="AB187" s="60"/>
      <c r="AC187" s="60"/>
      <c r="AD187" s="60"/>
      <c r="AE187" s="60"/>
    </row>
    <row r="188" spans="1:31" ht="15.75" customHeight="1" x14ac:dyDescent="0.2"/>
    <row r="189" spans="1:31" ht="15.75" customHeight="1" x14ac:dyDescent="0.2"/>
    <row r="190" spans="1:31" ht="15.75" customHeight="1" x14ac:dyDescent="0.2"/>
    <row r="191" spans="1:31" ht="15.75" customHeight="1" x14ac:dyDescent="0.2"/>
    <row r="192" spans="1:31"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sheetData>
  <mergeCells count="1">
    <mergeCell ref="V7:V20"/>
  </mergeCells>
  <pageMargins left="0.7" right="0.7"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G996"/>
  <sheetViews>
    <sheetView workbookViewId="0"/>
  </sheetViews>
  <sheetFormatPr baseColWidth="10" defaultColWidth="14.5" defaultRowHeight="15" customHeight="1" x14ac:dyDescent="0.2"/>
  <cols>
    <col min="2" max="17" width="7.5" customWidth="1"/>
    <col min="18" max="19" width="5.33203125" customWidth="1"/>
  </cols>
  <sheetData>
    <row r="1" spans="1:33" x14ac:dyDescent="0.2">
      <c r="A1" s="1" t="s">
        <v>349</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row>
    <row r="2" spans="1:33" x14ac:dyDescent="0.2">
      <c r="A2" s="60">
        <f>'SAM(LEWIE Input)'!A2</f>
        <v>0</v>
      </c>
      <c r="B2" s="60" t="str">
        <f>'SAM(LEWIE Input)'!B2</f>
        <v>Ag</v>
      </c>
      <c r="C2" s="60" t="str">
        <f>'SAM(LEWIE Input)'!C2</f>
        <v>Tourism</v>
      </c>
      <c r="D2" s="60" t="str">
        <f>'SAM(LEWIE Input)'!D2</f>
        <v>Nag</v>
      </c>
      <c r="E2" s="60" t="str">
        <f>'SAM(LEWIE Input)'!E2</f>
        <v>NatRes</v>
      </c>
      <c r="F2" s="14" t="s">
        <v>42</v>
      </c>
      <c r="G2" s="14" t="s">
        <v>44</v>
      </c>
      <c r="H2" s="14" t="s">
        <v>45</v>
      </c>
      <c r="I2" s="14" t="s">
        <v>46</v>
      </c>
      <c r="J2" s="60" t="str">
        <f>'SAM(LEWIE Input)'!J2</f>
        <v>K</v>
      </c>
      <c r="K2" s="60" t="str">
        <f>'SAM(LEWIE Input)'!K2</f>
        <v>Poor</v>
      </c>
      <c r="L2" s="60" t="str">
        <f>'SAM(LEWIE Input)'!L2</f>
        <v>Nonpoor</v>
      </c>
      <c r="M2" s="60" t="str">
        <f>'SAM(LEWIE Input)'!M2</f>
        <v>Restaurants</v>
      </c>
      <c r="N2" s="60" t="str">
        <f>'SAM(LEWIE Input)'!N2</f>
        <v>Lodges</v>
      </c>
      <c r="O2" s="60" t="str">
        <f>'SAM(LEWIE Input)'!O2</f>
        <v>Tourists</v>
      </c>
      <c r="P2" s="60" t="str">
        <f>'SAM(LEWIE Input)'!P2</f>
        <v>PA</v>
      </c>
      <c r="Q2" s="60" t="str">
        <f>'SAM(LEWIE Input)'!Q2</f>
        <v>CRS</v>
      </c>
      <c r="R2" s="60" t="str">
        <f>'SAM(LEWIE Input)'!R2</f>
        <v>G</v>
      </c>
      <c r="S2" s="60" t="str">
        <f>'SAM(LEWIE Input)'!S2</f>
        <v>ROW</v>
      </c>
      <c r="T2" s="60" t="str">
        <f>'SAM(LEWIE Input)'!T2</f>
        <v>Total</v>
      </c>
      <c r="U2" s="1"/>
      <c r="V2" s="1"/>
      <c r="W2" s="1"/>
      <c r="X2" s="1"/>
      <c r="Y2" s="1"/>
      <c r="Z2" s="1"/>
      <c r="AA2" s="1"/>
      <c r="AB2" s="1"/>
      <c r="AC2" s="1"/>
      <c r="AD2" s="1"/>
      <c r="AE2" s="1"/>
      <c r="AF2" s="1"/>
      <c r="AG2" s="1"/>
    </row>
    <row r="3" spans="1:33" x14ac:dyDescent="0.2">
      <c r="A3" s="60" t="str">
        <f>'SAM(LEWIE Input)'!A3</f>
        <v>Ag</v>
      </c>
      <c r="B3" s="81">
        <f>'SAM(LEWIE Input)'!B3</f>
        <v>2939105.7379080518</v>
      </c>
      <c r="C3" s="81">
        <f>'SAM(LEWIE Input)'!C3</f>
        <v>9188159.1074739527</v>
      </c>
      <c r="D3" s="81">
        <f>'SAM(LEWIE Input)'!D3</f>
        <v>14044772.578309705</v>
      </c>
      <c r="E3" s="81">
        <f>'SAM(LEWIE Input)'!E3</f>
        <v>0</v>
      </c>
      <c r="F3" s="81">
        <f>'SAM(LEWIE Input)'!F3</f>
        <v>0</v>
      </c>
      <c r="G3" s="81">
        <f>'SAM(LEWIE Input)'!G3</f>
        <v>0</v>
      </c>
      <c r="H3" s="81">
        <f>'SAM(LEWIE Input)'!H3</f>
        <v>0</v>
      </c>
      <c r="I3" s="81">
        <f>'SAM(LEWIE Input)'!I3</f>
        <v>0</v>
      </c>
      <c r="J3" s="81">
        <f>'SAM(LEWIE Input)'!J3</f>
        <v>0</v>
      </c>
      <c r="K3" s="81">
        <f>'SAM(LEWIE Input)'!K3</f>
        <v>1545093.2541553143</v>
      </c>
      <c r="L3" s="81">
        <f>'SAM(LEWIE Input)'!L3</f>
        <v>6323967.5402675839</v>
      </c>
      <c r="M3" s="81">
        <f>'SAM(LEWIE Input)'!M3</f>
        <v>1977845.3242602397</v>
      </c>
      <c r="N3" s="81">
        <f>'SAM(LEWIE Input)'!N3</f>
        <v>291345.82662056992</v>
      </c>
      <c r="O3" s="81">
        <f>'SAM(LEWIE Input)'!O3</f>
        <v>0</v>
      </c>
      <c r="P3" s="81">
        <f>'SAM(LEWIE Input)'!P3</f>
        <v>103757.84284800001</v>
      </c>
      <c r="Q3" s="81">
        <f>'SAM(LEWIE Input)'!Q3</f>
        <v>577502.71739130421</v>
      </c>
      <c r="R3" s="81">
        <f>'SAM(LEWIE Input)'!R3</f>
        <v>0</v>
      </c>
      <c r="S3" s="81">
        <f>'SAM(LEWIE Input)'!S3</f>
        <v>0</v>
      </c>
      <c r="T3" s="81">
        <f>'SAM(LEWIE Input)'!T3</f>
        <v>36991549.929234736</v>
      </c>
      <c r="U3" s="1"/>
      <c r="V3" s="1"/>
      <c r="W3" s="1"/>
      <c r="X3" s="1"/>
      <c r="Y3" s="1"/>
      <c r="Z3" s="1"/>
      <c r="AA3" s="1"/>
      <c r="AB3" s="1"/>
      <c r="AC3" s="1"/>
      <c r="AD3" s="1"/>
      <c r="AE3" s="1"/>
      <c r="AF3" s="1"/>
      <c r="AG3" s="1"/>
    </row>
    <row r="4" spans="1:33" x14ac:dyDescent="0.2">
      <c r="A4" s="60" t="str">
        <f>'SAM(LEWIE Input)'!A4</f>
        <v>Tourism</v>
      </c>
      <c r="B4" s="81">
        <f>'SAM(LEWIE Input)'!B4</f>
        <v>0</v>
      </c>
      <c r="C4" s="81">
        <f>'SAM(LEWIE Input)'!C4</f>
        <v>0</v>
      </c>
      <c r="D4" s="81">
        <f>'SAM(LEWIE Input)'!D4</f>
        <v>0</v>
      </c>
      <c r="E4" s="81">
        <f>'SAM(LEWIE Input)'!E4</f>
        <v>0</v>
      </c>
      <c r="F4" s="81">
        <f>'SAM(LEWIE Input)'!F4</f>
        <v>0</v>
      </c>
      <c r="G4" s="81">
        <f>'SAM(LEWIE Input)'!G4</f>
        <v>0</v>
      </c>
      <c r="H4" s="81">
        <f>'SAM(LEWIE Input)'!H4</f>
        <v>0</v>
      </c>
      <c r="I4" s="81">
        <f>'SAM(LEWIE Input)'!I4</f>
        <v>0</v>
      </c>
      <c r="J4" s="81">
        <f>'SAM(LEWIE Input)'!J4</f>
        <v>0</v>
      </c>
      <c r="K4" s="81">
        <f>'SAM(LEWIE Input)'!K4</f>
        <v>0</v>
      </c>
      <c r="L4" s="81">
        <f>'SAM(LEWIE Input)'!L4</f>
        <v>0</v>
      </c>
      <c r="M4" s="81">
        <f>'SAM(LEWIE Input)'!M4</f>
        <v>0</v>
      </c>
      <c r="N4" s="81">
        <f>'SAM(LEWIE Input)'!N4</f>
        <v>0</v>
      </c>
      <c r="O4" s="81">
        <f>'SAM(LEWIE Input)'!O4</f>
        <v>44174948.006385349</v>
      </c>
      <c r="P4" s="81">
        <f>'SAM(LEWIE Input)'!P4</f>
        <v>0</v>
      </c>
      <c r="Q4" s="81">
        <f>'SAM(LEWIE Input)'!Q4</f>
        <v>0</v>
      </c>
      <c r="R4" s="81">
        <f>'SAM(LEWIE Input)'!R4</f>
        <v>0</v>
      </c>
      <c r="S4" s="81">
        <f>'SAM(LEWIE Input)'!S4</f>
        <v>0</v>
      </c>
      <c r="T4" s="81"/>
      <c r="U4" s="1"/>
      <c r="V4" s="1"/>
      <c r="W4" s="1"/>
      <c r="X4" s="1"/>
      <c r="Y4" s="1"/>
      <c r="Z4" s="1"/>
      <c r="AA4" s="1"/>
      <c r="AB4" s="1"/>
      <c r="AC4" s="1"/>
      <c r="AD4" s="1"/>
      <c r="AE4" s="1"/>
      <c r="AF4" s="1"/>
      <c r="AG4" s="1"/>
    </row>
    <row r="5" spans="1:33" x14ac:dyDescent="0.2">
      <c r="A5" s="60" t="str">
        <f>'SAM(LEWIE Input)'!A5</f>
        <v>Nag</v>
      </c>
      <c r="B5" s="81">
        <f>'SAM(LEWIE Input)'!B5</f>
        <v>6437353.3887491217</v>
      </c>
      <c r="C5" s="81">
        <f>'SAM(LEWIE Input)'!C5</f>
        <v>12720912.527572097</v>
      </c>
      <c r="D5" s="81">
        <f>'SAM(LEWIE Input)'!D5</f>
        <v>29548421.181479018</v>
      </c>
      <c r="E5" s="81">
        <f>'SAM(LEWIE Input)'!E5</f>
        <v>0</v>
      </c>
      <c r="F5" s="81">
        <f>'SAM(LEWIE Input)'!F5</f>
        <v>0</v>
      </c>
      <c r="G5" s="81">
        <f>'SAM(LEWIE Input)'!G5</f>
        <v>0</v>
      </c>
      <c r="H5" s="81">
        <f>'SAM(LEWIE Input)'!H5</f>
        <v>0</v>
      </c>
      <c r="I5" s="81">
        <f>'SAM(LEWIE Input)'!I5</f>
        <v>0</v>
      </c>
      <c r="J5" s="81">
        <f>'SAM(LEWIE Input)'!J5</f>
        <v>0</v>
      </c>
      <c r="K5" s="81">
        <f>'SAM(LEWIE Input)'!K5</f>
        <v>1556419.3975292013</v>
      </c>
      <c r="L5" s="81">
        <f>'SAM(LEWIE Input)'!L5</f>
        <v>9297674.5249409284</v>
      </c>
      <c r="M5" s="81">
        <f>'SAM(LEWIE Input)'!M5</f>
        <v>2074703.5761267429</v>
      </c>
      <c r="N5" s="81">
        <f>'SAM(LEWIE Input)'!N5</f>
        <v>544690.02368193504</v>
      </c>
      <c r="O5" s="81">
        <f>'SAM(LEWIE Input)'!O5</f>
        <v>29216271.797187515</v>
      </c>
      <c r="P5" s="81">
        <f>'SAM(LEWIE Input)'!P5</f>
        <v>975885.16924800002</v>
      </c>
      <c r="Q5" s="81">
        <f>'SAM(LEWIE Input)'!Q5</f>
        <v>2425511.413043478</v>
      </c>
      <c r="R5" s="81">
        <f>'SAM(LEWIE Input)'!R5</f>
        <v>0</v>
      </c>
      <c r="S5" s="81">
        <f>'SAM(LEWIE Input)'!S5</f>
        <v>0</v>
      </c>
      <c r="T5" s="81">
        <f>'SAM(LEWIE Input)'!T5</f>
        <v>94797842.999558046</v>
      </c>
      <c r="U5" s="1"/>
      <c r="V5" s="1"/>
      <c r="W5" s="1"/>
      <c r="X5" s="1"/>
      <c r="Y5" s="1"/>
      <c r="Z5" s="1"/>
      <c r="AA5" s="1"/>
      <c r="AB5" s="1"/>
      <c r="AC5" s="1"/>
      <c r="AD5" s="1"/>
      <c r="AE5" s="1"/>
      <c r="AF5" s="1"/>
      <c r="AG5" s="1"/>
    </row>
    <row r="6" spans="1:33" x14ac:dyDescent="0.2">
      <c r="A6" s="60" t="str">
        <f>'SAM(LEWIE Input)'!A6</f>
        <v>NatRes</v>
      </c>
      <c r="B6" s="81">
        <f>'SAM(LEWIE Input)'!B6</f>
        <v>238305.87064119344</v>
      </c>
      <c r="C6" s="81">
        <f>'SAM(LEWIE Input)'!C6</f>
        <v>612543.94049826358</v>
      </c>
      <c r="D6" s="81">
        <f>'SAM(LEWIE Input)'!D6</f>
        <v>1780323.2845744696</v>
      </c>
      <c r="E6" s="81">
        <f>'SAM(LEWIE Input)'!E6</f>
        <v>0</v>
      </c>
      <c r="F6" s="81">
        <f>'SAM(LEWIE Input)'!F6</f>
        <v>0</v>
      </c>
      <c r="G6" s="81">
        <f>'SAM(LEWIE Input)'!G6</f>
        <v>0</v>
      </c>
      <c r="H6" s="81">
        <f>'SAM(LEWIE Input)'!H6</f>
        <v>0</v>
      </c>
      <c r="I6" s="81">
        <f>'SAM(LEWIE Input)'!I6</f>
        <v>0</v>
      </c>
      <c r="J6" s="81">
        <f>'SAM(LEWIE Input)'!J6</f>
        <v>0</v>
      </c>
      <c r="K6" s="81">
        <f>'SAM(LEWIE Input)'!K6</f>
        <v>0</v>
      </c>
      <c r="L6" s="81">
        <f>'SAM(LEWIE Input)'!L6</f>
        <v>0</v>
      </c>
      <c r="M6" s="81">
        <f>'SAM(LEWIE Input)'!M6</f>
        <v>318636.91000418947</v>
      </c>
      <c r="N6" s="81">
        <f>'SAM(LEWIE Input)'!N6</f>
        <v>108938.00473638701</v>
      </c>
      <c r="O6" s="81">
        <f>'SAM(LEWIE Input)'!O6</f>
        <v>0</v>
      </c>
      <c r="P6" s="81">
        <f>'SAM(LEWIE Input)'!P6</f>
        <v>0</v>
      </c>
      <c r="Q6" s="81">
        <f>'SAM(LEWIE Input)'!Q6</f>
        <v>0</v>
      </c>
      <c r="R6" s="81">
        <f>'SAM(LEWIE Input)'!R6</f>
        <v>0</v>
      </c>
      <c r="S6" s="81">
        <f>'SAM(LEWIE Input)'!S6</f>
        <v>0</v>
      </c>
      <c r="T6" s="81">
        <f>'SAM(LEWIE Input)'!T6</f>
        <v>3058748.0104545029</v>
      </c>
      <c r="U6" s="1"/>
      <c r="V6" s="1"/>
      <c r="W6" s="1"/>
      <c r="X6" s="1"/>
      <c r="Y6" s="1"/>
      <c r="Z6" s="1"/>
      <c r="AA6" s="1"/>
      <c r="AB6" s="1"/>
      <c r="AC6" s="1"/>
      <c r="AD6" s="1"/>
      <c r="AE6" s="1"/>
      <c r="AF6" s="1"/>
      <c r="AG6" s="1"/>
    </row>
    <row r="7" spans="1:33" x14ac:dyDescent="0.2">
      <c r="A7" s="60" t="str">
        <f>'SAM(LEWIE Input)'!A7</f>
        <v>L-MUSK</v>
      </c>
      <c r="B7" s="81">
        <f>'SAM(LEWIE Input)'!B7</f>
        <v>3755122.8101036544</v>
      </c>
      <c r="C7" s="81">
        <f>'SAM(LEWIE Input)'!C7</f>
        <v>0</v>
      </c>
      <c r="D7" s="81">
        <f>'SAM(LEWIE Input)'!D7</f>
        <v>232431.09548611072</v>
      </c>
      <c r="E7" s="81">
        <f>'SAM(LEWIE Input)'!E7</f>
        <v>0</v>
      </c>
      <c r="F7" s="81">
        <f>'SAM(LEWIE Input)'!F7</f>
        <v>0</v>
      </c>
      <c r="G7" s="81">
        <f>'SAM(LEWIE Input)'!G7</f>
        <v>0</v>
      </c>
      <c r="H7" s="81">
        <f>'SAM(LEWIE Input)'!H7</f>
        <v>0</v>
      </c>
      <c r="I7" s="81">
        <f>'SAM(LEWIE Input)'!I7</f>
        <v>0</v>
      </c>
      <c r="J7" s="81">
        <f>'SAM(LEWIE Input)'!J7</f>
        <v>0</v>
      </c>
      <c r="K7" s="81">
        <f>'SAM(LEWIE Input)'!K7</f>
        <v>0</v>
      </c>
      <c r="L7" s="81">
        <f>'SAM(LEWIE Input)'!L7</f>
        <v>0</v>
      </c>
      <c r="M7" s="81">
        <f>'SAM(LEWIE Input)'!M7</f>
        <v>246102.76903020672</v>
      </c>
      <c r="N7" s="81">
        <f>'SAM(LEWIE Input)'!N7</f>
        <v>97284.171671564225</v>
      </c>
      <c r="O7" s="81">
        <f>'SAM(LEWIE Input)'!O7</f>
        <v>0</v>
      </c>
      <c r="P7" s="81">
        <f>'SAM(LEWIE Input)'!P7</f>
        <v>17599.625857440002</v>
      </c>
      <c r="Q7" s="81">
        <f>'SAM(LEWIE Input)'!Q7</f>
        <v>392701.84782608692</v>
      </c>
      <c r="R7" s="81">
        <f>'SAM(LEWIE Input)'!R7</f>
        <v>0</v>
      </c>
      <c r="S7" s="81">
        <f>'SAM(LEWIE Input)'!S7</f>
        <v>0</v>
      </c>
      <c r="T7" s="81">
        <f>'SAM(LEWIE Input)'!T7</f>
        <v>4741242.3199750632</v>
      </c>
      <c r="U7" s="1"/>
      <c r="V7" s="1"/>
      <c r="W7" s="1"/>
      <c r="X7" s="1"/>
      <c r="Y7" s="1"/>
      <c r="Z7" s="1"/>
      <c r="AA7" s="1"/>
      <c r="AB7" s="1"/>
      <c r="AC7" s="1"/>
      <c r="AD7" s="1"/>
      <c r="AE7" s="1"/>
      <c r="AF7" s="1"/>
      <c r="AG7" s="1"/>
    </row>
    <row r="8" spans="1:33" x14ac:dyDescent="0.2">
      <c r="A8" s="60" t="str">
        <f>'SAM(LEWIE Input)'!A8</f>
        <v>L-FUSK</v>
      </c>
      <c r="B8" s="81">
        <f>'SAM(LEWIE Input)'!B8</f>
        <v>2475905.1495188931</v>
      </c>
      <c r="C8" s="81">
        <f>'SAM(LEWIE Input)'!C8</f>
        <v>160011.47833424003</v>
      </c>
      <c r="D8" s="81">
        <f>'SAM(LEWIE Input)'!D8</f>
        <v>2062825.9724392323</v>
      </c>
      <c r="E8" s="81">
        <f>'SAM(LEWIE Input)'!E8</f>
        <v>0</v>
      </c>
      <c r="F8" s="81">
        <f>'SAM(LEWIE Input)'!F8</f>
        <v>0</v>
      </c>
      <c r="G8" s="81">
        <f>'SAM(LEWIE Input)'!G8</f>
        <v>0</v>
      </c>
      <c r="H8" s="81">
        <f>'SAM(LEWIE Input)'!H8</f>
        <v>0</v>
      </c>
      <c r="I8" s="81">
        <f>'SAM(LEWIE Input)'!I8</f>
        <v>0</v>
      </c>
      <c r="J8" s="81">
        <f>'SAM(LEWIE Input)'!J8</f>
        <v>0</v>
      </c>
      <c r="K8" s="81">
        <f>'SAM(LEWIE Input)'!K8</f>
        <v>0</v>
      </c>
      <c r="L8" s="81">
        <f>'SAM(LEWIE Input)'!L8</f>
        <v>0</v>
      </c>
      <c r="M8" s="81">
        <f>'SAM(LEWIE Input)'!M8</f>
        <v>200316.20735016835</v>
      </c>
      <c r="N8" s="81">
        <f>'SAM(LEWIE Input)'!N8</f>
        <v>190514.83619014663</v>
      </c>
      <c r="O8" s="81">
        <f>'SAM(LEWIE Input)'!O8</f>
        <v>0</v>
      </c>
      <c r="P8" s="81">
        <f>'SAM(LEWIE Input)'!P8</f>
        <v>1955.5139841600003</v>
      </c>
      <c r="Q8" s="81">
        <f>'SAM(LEWIE Input)'!Q8</f>
        <v>184800.86956521735</v>
      </c>
      <c r="R8" s="81">
        <f>'SAM(LEWIE Input)'!R8</f>
        <v>0</v>
      </c>
      <c r="S8" s="81">
        <f>'SAM(LEWIE Input)'!S8</f>
        <v>0</v>
      </c>
      <c r="T8" s="81"/>
      <c r="U8" s="1"/>
      <c r="V8" s="1"/>
      <c r="W8" s="1"/>
      <c r="X8" s="1"/>
      <c r="Y8" s="1"/>
      <c r="Z8" s="1"/>
      <c r="AA8" s="1"/>
      <c r="AB8" s="1"/>
      <c r="AC8" s="1"/>
      <c r="AD8" s="1"/>
      <c r="AE8" s="1"/>
      <c r="AF8" s="1"/>
      <c r="AG8" s="1"/>
    </row>
    <row r="9" spans="1:33" x14ac:dyDescent="0.2">
      <c r="A9" s="60" t="str">
        <f>'SAM(LEWIE Input)'!A9</f>
        <v>L-MSK</v>
      </c>
      <c r="B9" s="81">
        <f>'SAM(LEWIE Input)'!B9</f>
        <v>412650.85825314885</v>
      </c>
      <c r="C9" s="81">
        <f>'SAM(LEWIE Input)'!C9</f>
        <v>500035.86979450146</v>
      </c>
      <c r="D9" s="81">
        <f>'SAM(LEWIE Input)'!D9</f>
        <v>0</v>
      </c>
      <c r="E9" s="81">
        <f>'SAM(LEWIE Input)'!E9</f>
        <v>0</v>
      </c>
      <c r="F9" s="81">
        <f>'SAM(LEWIE Input)'!F9</f>
        <v>0</v>
      </c>
      <c r="G9" s="81">
        <f>'SAM(LEWIE Input)'!G9</f>
        <v>0</v>
      </c>
      <c r="H9" s="81">
        <f>'SAM(LEWIE Input)'!H9</f>
        <v>0</v>
      </c>
      <c r="I9" s="81">
        <f>'SAM(LEWIE Input)'!I9</f>
        <v>0</v>
      </c>
      <c r="J9" s="81">
        <f>'SAM(LEWIE Input)'!J9</f>
        <v>0</v>
      </c>
      <c r="K9" s="81">
        <f>'SAM(LEWIE Input)'!K9</f>
        <v>0</v>
      </c>
      <c r="L9" s="81">
        <f>'SAM(LEWIE Input)'!L9</f>
        <v>0</v>
      </c>
      <c r="M9" s="81">
        <f>'SAM(LEWIE Input)'!M9</f>
        <v>417802.375330351</v>
      </c>
      <c r="N9" s="81">
        <f>'SAM(LEWIE Input)'!N9</f>
        <v>113498.20028349159</v>
      </c>
      <c r="O9" s="81">
        <f>'SAM(LEWIE Input)'!O9</f>
        <v>0</v>
      </c>
      <c r="P9" s="81">
        <f>'SAM(LEWIE Input)'!P9</f>
        <v>387447.97202496004</v>
      </c>
      <c r="Q9" s="81">
        <f>'SAM(LEWIE Input)'!Q9</f>
        <v>1732508.1521739131</v>
      </c>
      <c r="R9" s="81">
        <f>'SAM(LEWIE Input)'!R9</f>
        <v>0</v>
      </c>
      <c r="S9" s="81">
        <f>'SAM(LEWIE Input)'!S9</f>
        <v>0</v>
      </c>
      <c r="T9" s="81"/>
      <c r="U9" s="1"/>
      <c r="V9" s="1"/>
      <c r="W9" s="1"/>
      <c r="X9" s="1"/>
      <c r="Y9" s="1"/>
      <c r="Z9" s="1"/>
      <c r="AA9" s="1"/>
      <c r="AB9" s="1"/>
      <c r="AC9" s="1"/>
      <c r="AD9" s="1"/>
      <c r="AE9" s="1"/>
      <c r="AF9" s="1"/>
      <c r="AG9" s="1"/>
    </row>
    <row r="10" spans="1:33" x14ac:dyDescent="0.2">
      <c r="A10" s="60" t="str">
        <f>'SAM(LEWIE Input)'!A10</f>
        <v>L-FSK</v>
      </c>
      <c r="B10" s="81">
        <f>'SAM(LEWIE Input)'!B10</f>
        <v>206325.42912657443</v>
      </c>
      <c r="C10" s="81">
        <f>'SAM(LEWIE Input)'!C10</f>
        <v>1160083.2179232419</v>
      </c>
      <c r="D10" s="81">
        <f>'SAM(LEWIE Input)'!D10</f>
        <v>435808.30403645791</v>
      </c>
      <c r="E10" s="81">
        <f>'SAM(LEWIE Input)'!E10</f>
        <v>0</v>
      </c>
      <c r="F10" s="81">
        <f>'SAM(LEWIE Input)'!F10</f>
        <v>0</v>
      </c>
      <c r="G10" s="81">
        <f>'SAM(LEWIE Input)'!G10</f>
        <v>0</v>
      </c>
      <c r="H10" s="81">
        <f>'SAM(LEWIE Input)'!H10</f>
        <v>0</v>
      </c>
      <c r="I10" s="81">
        <f>'SAM(LEWIE Input)'!I10</f>
        <v>0</v>
      </c>
      <c r="J10" s="81">
        <f>'SAM(LEWIE Input)'!J10</f>
        <v>0</v>
      </c>
      <c r="K10" s="81">
        <f>'SAM(LEWIE Input)'!K10</f>
        <v>0</v>
      </c>
      <c r="L10" s="81">
        <f>'SAM(LEWIE Input)'!L10</f>
        <v>0</v>
      </c>
      <c r="M10" s="81">
        <f>'SAM(LEWIE Input)'!M10</f>
        <v>412079.05512034619</v>
      </c>
      <c r="N10" s="81">
        <f>'SAM(LEWIE Input)'!N10</f>
        <v>247263.93633189239</v>
      </c>
      <c r="O10" s="81">
        <f>'SAM(LEWIE Input)'!O10</f>
        <v>0</v>
      </c>
      <c r="P10" s="81">
        <f>'SAM(LEWIE Input)'!P10</f>
        <v>80935.674336000011</v>
      </c>
      <c r="Q10" s="81">
        <f>'SAM(LEWIE Input)'!Q10</f>
        <v>0</v>
      </c>
      <c r="R10" s="81">
        <f>'SAM(LEWIE Input)'!R10</f>
        <v>0</v>
      </c>
      <c r="S10" s="81">
        <f>'SAM(LEWIE Input)'!S10</f>
        <v>0</v>
      </c>
      <c r="T10" s="81"/>
      <c r="U10" s="1"/>
      <c r="V10" s="1"/>
      <c r="W10" s="1"/>
      <c r="X10" s="1"/>
      <c r="Y10" s="1"/>
      <c r="Z10" s="1"/>
      <c r="AA10" s="1"/>
      <c r="AB10" s="1"/>
      <c r="AC10" s="1"/>
      <c r="AD10" s="1"/>
      <c r="AE10" s="1"/>
      <c r="AF10" s="1"/>
      <c r="AG10" s="1"/>
    </row>
    <row r="11" spans="1:33" x14ac:dyDescent="0.2">
      <c r="A11" s="60" t="str">
        <f>'SAM(LEWIE Input)'!A11</f>
        <v>K</v>
      </c>
      <c r="B11" s="81">
        <f>'SAM(LEWIE Input)'!B11</f>
        <v>8886730.9830945991</v>
      </c>
      <c r="C11" s="81">
        <f>'SAM(LEWIE Input)'!C11</f>
        <v>14172795.8187153</v>
      </c>
      <c r="D11" s="81">
        <f>'SAM(LEWIE Input)'!D11</f>
        <v>10696386.775299154</v>
      </c>
      <c r="E11" s="81">
        <f>'SAM(LEWIE Input)'!E11</f>
        <v>0</v>
      </c>
      <c r="F11" s="81">
        <f>'SAM(LEWIE Input)'!F11</f>
        <v>0</v>
      </c>
      <c r="G11" s="81">
        <f>'SAM(LEWIE Input)'!G11</f>
        <v>0</v>
      </c>
      <c r="H11" s="81">
        <f>'SAM(LEWIE Input)'!H11</f>
        <v>0</v>
      </c>
      <c r="I11" s="81">
        <f>'SAM(LEWIE Input)'!I11</f>
        <v>0</v>
      </c>
      <c r="J11" s="81">
        <f>'SAM(LEWIE Input)'!J11</f>
        <v>0</v>
      </c>
      <c r="K11" s="81">
        <f>'SAM(LEWIE Input)'!K11</f>
        <v>0</v>
      </c>
      <c r="L11" s="81">
        <f>'SAM(LEWIE Input)'!L11</f>
        <v>32780.899937563081</v>
      </c>
      <c r="M11" s="81">
        <f>'SAM(LEWIE Input)'!M11</f>
        <v>2384716.7541686697</v>
      </c>
      <c r="N11" s="81">
        <f>'SAM(LEWIE Input)'!N11</f>
        <v>356089.34364736325</v>
      </c>
      <c r="O11" s="81">
        <f>'SAM(LEWIE Input)'!O11</f>
        <v>0</v>
      </c>
      <c r="P11" s="81">
        <f>'SAM(LEWIE Input)'!P11</f>
        <v>10929.599999999999</v>
      </c>
      <c r="Q11" s="81">
        <f>'SAM(LEWIE Input)'!Q11</f>
        <v>0</v>
      </c>
      <c r="R11" s="81">
        <f>'SAM(LEWIE Input)'!R11</f>
        <v>0</v>
      </c>
      <c r="S11" s="81">
        <f>'SAM(LEWIE Input)'!S11</f>
        <v>0</v>
      </c>
      <c r="T11" s="81">
        <f>'SAM(LEWIE Input)'!T11</f>
        <v>36540430.174862646</v>
      </c>
      <c r="U11" s="1"/>
      <c r="V11" s="1"/>
      <c r="W11" s="1"/>
      <c r="X11" s="1"/>
      <c r="Y11" s="1"/>
      <c r="Z11" s="1"/>
      <c r="AA11" s="1"/>
      <c r="AB11" s="1"/>
      <c r="AC11" s="1"/>
      <c r="AD11" s="1"/>
      <c r="AE11" s="1"/>
      <c r="AF11" s="1"/>
      <c r="AG11" s="1"/>
    </row>
    <row r="12" spans="1:33" x14ac:dyDescent="0.2">
      <c r="A12" s="60" t="str">
        <f>'SAM(LEWIE Input)'!A12</f>
        <v>Poor</v>
      </c>
      <c r="B12" s="81">
        <f>'SAM(LEWIE Input)'!B12</f>
        <v>0</v>
      </c>
      <c r="C12" s="81">
        <f>'SAM(LEWIE Input)'!C12</f>
        <v>0</v>
      </c>
      <c r="D12" s="81">
        <f>'SAM(LEWIE Input)'!D12</f>
        <v>0</v>
      </c>
      <c r="E12" s="81">
        <f>'SAM(LEWIE Input)'!E12</f>
        <v>0</v>
      </c>
      <c r="F12" s="81">
        <f>'SAM(LEWIE Input)'!F12</f>
        <v>981118.06336366024</v>
      </c>
      <c r="G12" s="81">
        <f>'SAM(LEWIE Input)'!G12</f>
        <v>608925.94755174092</v>
      </c>
      <c r="H12" s="81">
        <f>'SAM(LEWIE Input)'!H12</f>
        <v>1222100.3360993771</v>
      </c>
      <c r="I12" s="81">
        <f>'SAM(LEWIE Input)'!I12</f>
        <v>785783.46556910768</v>
      </c>
      <c r="J12" s="81">
        <f>'SAM(LEWIE Input)'!J12</f>
        <v>1688211.3566927747</v>
      </c>
      <c r="K12" s="81">
        <f>'SAM(LEWIE Input)'!K12</f>
        <v>0</v>
      </c>
      <c r="L12" s="81">
        <f>'SAM(LEWIE Input)'!L12</f>
        <v>0</v>
      </c>
      <c r="M12" s="81">
        <f>'SAM(LEWIE Input)'!M12</f>
        <v>0</v>
      </c>
      <c r="N12" s="81">
        <f>'SAM(LEWIE Input)'!N12</f>
        <v>0</v>
      </c>
      <c r="O12" s="81">
        <f>'SAM(LEWIE Input)'!O12</f>
        <v>0</v>
      </c>
      <c r="P12" s="81">
        <f>'SAM(LEWIE Input)'!P12</f>
        <v>0</v>
      </c>
      <c r="Q12" s="81">
        <f>'SAM(LEWIE Input)'!Q12</f>
        <v>0</v>
      </c>
      <c r="R12" s="81">
        <f>'SAM(LEWIE Input)'!R12</f>
        <v>0</v>
      </c>
      <c r="S12" s="81">
        <f>'SAM(LEWIE Input)'!S12</f>
        <v>60995.517350739108</v>
      </c>
      <c r="T12" s="81">
        <f>'SAM(LEWIE Input)'!T12</f>
        <v>5347134.6866273992</v>
      </c>
      <c r="U12" s="1"/>
      <c r="V12" s="1"/>
      <c r="W12" s="1"/>
      <c r="X12" s="1"/>
      <c r="Y12" s="1"/>
      <c r="Z12" s="1"/>
      <c r="AA12" s="1"/>
      <c r="AB12" s="1"/>
      <c r="AC12" s="1"/>
      <c r="AD12" s="1"/>
      <c r="AE12" s="1"/>
      <c r="AF12" s="1"/>
      <c r="AG12" s="1"/>
    </row>
    <row r="13" spans="1:33" x14ac:dyDescent="0.2">
      <c r="A13" s="60" t="str">
        <f>'SAM(LEWIE Input)'!A13</f>
        <v>Nonpoor</v>
      </c>
      <c r="B13" s="81">
        <f>'SAM(LEWIE Input)'!B13</f>
        <v>0</v>
      </c>
      <c r="C13" s="81">
        <f>'SAM(LEWIE Input)'!C13</f>
        <v>0</v>
      </c>
      <c r="D13" s="81">
        <f>'SAM(LEWIE Input)'!D13</f>
        <v>0</v>
      </c>
      <c r="E13" s="81">
        <f>'SAM(LEWIE Input)'!E13</f>
        <v>0</v>
      </c>
      <c r="F13" s="81">
        <f>'SAM(LEWIE Input)'!F13</f>
        <v>3760124.2566114031</v>
      </c>
      <c r="G13" s="81">
        <f>'SAM(LEWIE Input)'!G13</f>
        <v>4667404.0798303178</v>
      </c>
      <c r="H13" s="81">
        <f>'SAM(LEWIE Input)'!H13</f>
        <v>2341843.0917609893</v>
      </c>
      <c r="I13" s="81">
        <f>'SAM(LEWIE Input)'!I13</f>
        <v>1756712.1513054052</v>
      </c>
      <c r="J13" s="81">
        <f>'SAM(LEWIE Input)'!J13</f>
        <v>34852218.818169869</v>
      </c>
      <c r="K13" s="81">
        <f>'SAM(LEWIE Input)'!K13</f>
        <v>0</v>
      </c>
      <c r="L13" s="81">
        <f>'SAM(LEWIE Input)'!L13</f>
        <v>0</v>
      </c>
      <c r="M13" s="81">
        <f>'SAM(LEWIE Input)'!M13</f>
        <v>0</v>
      </c>
      <c r="N13" s="81">
        <f>'SAM(LEWIE Input)'!N13</f>
        <v>0</v>
      </c>
      <c r="O13" s="81">
        <f>'SAM(LEWIE Input)'!O13</f>
        <v>0</v>
      </c>
      <c r="P13" s="81">
        <f>'SAM(LEWIE Input)'!P13</f>
        <v>0</v>
      </c>
      <c r="Q13" s="81">
        <f>'SAM(LEWIE Input)'!Q13</f>
        <v>0</v>
      </c>
      <c r="R13" s="81">
        <f>'SAM(LEWIE Input)'!R13</f>
        <v>0</v>
      </c>
      <c r="S13" s="81">
        <f>'SAM(LEWIE Input)'!S13</f>
        <v>1094532.4922374405</v>
      </c>
      <c r="T13" s="81">
        <f>'SAM(LEWIE Input)'!T13</f>
        <v>48472834.889915429</v>
      </c>
      <c r="U13" s="1"/>
      <c r="V13" s="1"/>
      <c r="W13" s="1"/>
      <c r="X13" s="1"/>
      <c r="Y13" s="1"/>
      <c r="Z13" s="1"/>
      <c r="AA13" s="1"/>
      <c r="AB13" s="1"/>
      <c r="AC13" s="1"/>
      <c r="AD13" s="1"/>
      <c r="AE13" s="1"/>
      <c r="AF13" s="1"/>
      <c r="AG13" s="1"/>
    </row>
    <row r="14" spans="1:33" x14ac:dyDescent="0.2">
      <c r="A14" s="60" t="str">
        <f>'SAM(LEWIE Input)'!A14</f>
        <v>Restaurants</v>
      </c>
      <c r="B14" s="81">
        <f>'SAM(LEWIE Input)'!B14</f>
        <v>0</v>
      </c>
      <c r="C14" s="81">
        <f>'SAM(LEWIE Input)'!C14</f>
        <v>0</v>
      </c>
      <c r="D14" s="81">
        <f>'SAM(LEWIE Input)'!D14</f>
        <v>0</v>
      </c>
      <c r="E14" s="81">
        <f>'SAM(LEWIE Input)'!E14</f>
        <v>0</v>
      </c>
      <c r="F14" s="81">
        <f>'SAM(LEWIE Input)'!F14</f>
        <v>0</v>
      </c>
      <c r="G14" s="81">
        <f>'SAM(LEWIE Input)'!G14</f>
        <v>0</v>
      </c>
      <c r="H14" s="81">
        <f>'SAM(LEWIE Input)'!H14</f>
        <v>0</v>
      </c>
      <c r="I14" s="81">
        <f>'SAM(LEWIE Input)'!I14</f>
        <v>0</v>
      </c>
      <c r="J14" s="81">
        <f>'SAM(LEWIE Input)'!J14</f>
        <v>0</v>
      </c>
      <c r="K14" s="81">
        <f>'SAM(LEWIE Input)'!K14</f>
        <v>0</v>
      </c>
      <c r="L14" s="81">
        <f>'SAM(LEWIE Input)'!L14</f>
        <v>92763.968324743168</v>
      </c>
      <c r="M14" s="81">
        <f>'SAM(LEWIE Input)'!M14</f>
        <v>0</v>
      </c>
      <c r="N14" s="81">
        <f>'SAM(LEWIE Input)'!N14</f>
        <v>0</v>
      </c>
      <c r="O14" s="81">
        <f>'SAM(LEWIE Input)'!O14</f>
        <v>9446103.0483499356</v>
      </c>
      <c r="P14" s="81">
        <f>'SAM(LEWIE Input)'!P14</f>
        <v>0</v>
      </c>
      <c r="Q14" s="81">
        <f>'SAM(LEWIE Input)'!Q14</f>
        <v>0</v>
      </c>
      <c r="R14" s="81">
        <f>'SAM(LEWIE Input)'!R14</f>
        <v>0</v>
      </c>
      <c r="S14" s="81">
        <f>'SAM(LEWIE Input)'!S14</f>
        <v>0</v>
      </c>
      <c r="T14" s="81">
        <f>'SAM(LEWIE Input)'!T14</f>
        <v>9538867.0166746788</v>
      </c>
      <c r="U14" s="1"/>
      <c r="V14" s="1"/>
      <c r="W14" s="1"/>
      <c r="X14" s="1"/>
      <c r="Y14" s="1"/>
      <c r="Z14" s="1"/>
      <c r="AA14" s="1"/>
      <c r="AB14" s="1"/>
      <c r="AC14" s="1"/>
      <c r="AD14" s="1"/>
      <c r="AE14" s="1"/>
      <c r="AF14" s="1"/>
      <c r="AG14" s="1"/>
    </row>
    <row r="15" spans="1:33" x14ac:dyDescent="0.2">
      <c r="A15" s="60" t="str">
        <f>'SAM(LEWIE Input)'!A15</f>
        <v>Lodges</v>
      </c>
      <c r="B15" s="81">
        <f>'SAM(LEWIE Input)'!B15</f>
        <v>0</v>
      </c>
      <c r="C15" s="81">
        <f>'SAM(LEWIE Input)'!C15</f>
        <v>0</v>
      </c>
      <c r="D15" s="81">
        <f>'SAM(LEWIE Input)'!D15</f>
        <v>0</v>
      </c>
      <c r="E15" s="81">
        <f>'SAM(LEWIE Input)'!E15</f>
        <v>0</v>
      </c>
      <c r="F15" s="81">
        <f>'SAM(LEWIE Input)'!F15</f>
        <v>0</v>
      </c>
      <c r="G15" s="81">
        <f>'SAM(LEWIE Input)'!G15</f>
        <v>0</v>
      </c>
      <c r="H15" s="81">
        <f>'SAM(LEWIE Input)'!H15</f>
        <v>0</v>
      </c>
      <c r="I15" s="81">
        <f>'SAM(LEWIE Input)'!I15</f>
        <v>0</v>
      </c>
      <c r="J15" s="81">
        <f>'SAM(LEWIE Input)'!J15</f>
        <v>0</v>
      </c>
      <c r="K15" s="81">
        <f>'SAM(LEWIE Input)'!K15</f>
        <v>0</v>
      </c>
      <c r="L15" s="81">
        <f>'SAM(LEWIE Input)'!L15</f>
        <v>0</v>
      </c>
      <c r="M15" s="81">
        <f>'SAM(LEWIE Input)'!M15</f>
        <v>0</v>
      </c>
      <c r="N15" s="81">
        <f>'SAM(LEWIE Input)'!N15</f>
        <v>0</v>
      </c>
      <c r="O15" s="81">
        <f>'SAM(LEWIE Input)'!O15</f>
        <v>4691559.2048400948</v>
      </c>
      <c r="P15" s="81">
        <f>'SAM(LEWIE Input)'!P15</f>
        <v>0</v>
      </c>
      <c r="Q15" s="81">
        <f>'SAM(LEWIE Input)'!Q15</f>
        <v>0</v>
      </c>
      <c r="R15" s="81">
        <f>'SAM(LEWIE Input)'!R15</f>
        <v>0</v>
      </c>
      <c r="S15" s="81">
        <f>'SAM(LEWIE Input)'!S15</f>
        <v>0</v>
      </c>
      <c r="T15" s="81">
        <f>'SAM(LEWIE Input)'!T15</f>
        <v>4691559.2048400948</v>
      </c>
      <c r="U15" s="1"/>
      <c r="V15" s="1"/>
      <c r="W15" s="1"/>
      <c r="X15" s="1"/>
      <c r="Y15" s="1"/>
      <c r="Z15" s="1"/>
      <c r="AA15" s="1"/>
      <c r="AB15" s="1"/>
      <c r="AC15" s="1"/>
      <c r="AD15" s="1"/>
      <c r="AE15" s="1"/>
      <c r="AF15" s="1"/>
      <c r="AG15" s="1"/>
    </row>
    <row r="16" spans="1:33" x14ac:dyDescent="0.2">
      <c r="A16" s="60" t="str">
        <f>'SAM(LEWIE Input)'!A16</f>
        <v>Tourists</v>
      </c>
      <c r="B16" s="81">
        <f>'SAM(LEWIE Input)'!B16</f>
        <v>0</v>
      </c>
      <c r="C16" s="81">
        <f>'SAM(LEWIE Input)'!C16</f>
        <v>0</v>
      </c>
      <c r="D16" s="81">
        <f>'SAM(LEWIE Input)'!D16</f>
        <v>0</v>
      </c>
      <c r="E16" s="81">
        <f>'SAM(LEWIE Input)'!E16</f>
        <v>0</v>
      </c>
      <c r="F16" s="81">
        <f>'SAM(LEWIE Input)'!F16</f>
        <v>0</v>
      </c>
      <c r="G16" s="81">
        <f>'SAM(LEWIE Input)'!G16</f>
        <v>0</v>
      </c>
      <c r="H16" s="81">
        <f>'SAM(LEWIE Input)'!H16</f>
        <v>0</v>
      </c>
      <c r="I16" s="81">
        <f>'SAM(LEWIE Input)'!I16</f>
        <v>0</v>
      </c>
      <c r="J16" s="81">
        <f>'SAM(LEWIE Input)'!J16</f>
        <v>0</v>
      </c>
      <c r="K16" s="81">
        <f>'SAM(LEWIE Input)'!K16</f>
        <v>0</v>
      </c>
      <c r="L16" s="81">
        <f>'SAM(LEWIE Input)'!L16</f>
        <v>0</v>
      </c>
      <c r="M16" s="81">
        <f>'SAM(LEWIE Input)'!M16</f>
        <v>0</v>
      </c>
      <c r="N16" s="81">
        <f>'SAM(LEWIE Input)'!N16</f>
        <v>0</v>
      </c>
      <c r="O16" s="81">
        <f>'SAM(LEWIE Input)'!O16</f>
        <v>0</v>
      </c>
      <c r="P16" s="81">
        <f>'SAM(LEWIE Input)'!P16</f>
        <v>0</v>
      </c>
      <c r="Q16" s="81">
        <f>'SAM(LEWIE Input)'!Q16</f>
        <v>0</v>
      </c>
      <c r="R16" s="81">
        <f>'SAM(LEWIE Input)'!R16</f>
        <v>0</v>
      </c>
      <c r="S16" s="81">
        <f>'SAM(LEWIE Input)'!S16</f>
        <v>114094007.05676289</v>
      </c>
      <c r="T16" s="81">
        <f>'SAM(LEWIE Input)'!T16</f>
        <v>114094007.05676289</v>
      </c>
      <c r="U16" s="1"/>
      <c r="V16" s="1"/>
      <c r="W16" s="1"/>
      <c r="X16" s="1"/>
      <c r="Y16" s="1"/>
      <c r="Z16" s="1"/>
      <c r="AA16" s="1"/>
      <c r="AB16" s="1"/>
      <c r="AC16" s="1"/>
      <c r="AD16" s="1"/>
      <c r="AE16" s="1"/>
      <c r="AF16" s="1"/>
      <c r="AG16" s="1"/>
    </row>
    <row r="17" spans="1:33" x14ac:dyDescent="0.2">
      <c r="A17" s="60" t="str">
        <f>'SAM(LEWIE Input)'!A17</f>
        <v>PA</v>
      </c>
      <c r="B17" s="81">
        <f>'SAM(LEWIE Input)'!B17</f>
        <v>0</v>
      </c>
      <c r="C17" s="81">
        <f>'SAM(LEWIE Input)'!C17</f>
        <v>0</v>
      </c>
      <c r="D17" s="81">
        <f>'SAM(LEWIE Input)'!D17</f>
        <v>0</v>
      </c>
      <c r="E17" s="81">
        <f>'SAM(LEWIE Input)'!E17</f>
        <v>0</v>
      </c>
      <c r="F17" s="81">
        <f>'SAM(LEWIE Input)'!F17</f>
        <v>0</v>
      </c>
      <c r="G17" s="81">
        <f>'SAM(LEWIE Input)'!G17</f>
        <v>0</v>
      </c>
      <c r="H17" s="81">
        <f>'SAM(LEWIE Input)'!H17</f>
        <v>0</v>
      </c>
      <c r="I17" s="81">
        <f>'SAM(LEWIE Input)'!I17</f>
        <v>0</v>
      </c>
      <c r="J17" s="81">
        <f>'SAM(LEWIE Input)'!J17</f>
        <v>0</v>
      </c>
      <c r="K17" s="81">
        <f>'SAM(LEWIE Input)'!K17</f>
        <v>0</v>
      </c>
      <c r="L17" s="81">
        <f>'SAM(LEWIE Input)'!L17</f>
        <v>0</v>
      </c>
      <c r="M17" s="81">
        <f>'SAM(LEWIE Input)'!M17</f>
        <v>0</v>
      </c>
      <c r="N17" s="81">
        <f>'SAM(LEWIE Input)'!N17</f>
        <v>0</v>
      </c>
      <c r="O17" s="81">
        <f>'SAM(LEWIE Input)'!O17</f>
        <v>26565125</v>
      </c>
      <c r="P17" s="81">
        <f>'SAM(LEWIE Input)'!P17</f>
        <v>0</v>
      </c>
      <c r="Q17" s="81">
        <f>'SAM(LEWIE Input)'!Q17</f>
        <v>0</v>
      </c>
      <c r="R17" s="81">
        <f>'SAM(LEWIE Input)'!R17</f>
        <v>0</v>
      </c>
      <c r="S17" s="81">
        <f>'SAM(LEWIE Input)'!S17</f>
        <v>0</v>
      </c>
      <c r="T17" s="81">
        <f>'SAM(LEWIE Input)'!T17</f>
        <v>26565125</v>
      </c>
      <c r="U17" s="1"/>
      <c r="V17" s="1"/>
      <c r="W17" s="1"/>
      <c r="X17" s="1"/>
      <c r="Y17" s="1"/>
      <c r="Z17" s="1"/>
      <c r="AA17" s="1"/>
      <c r="AB17" s="1"/>
      <c r="AC17" s="1"/>
      <c r="AD17" s="1"/>
      <c r="AE17" s="1"/>
      <c r="AF17" s="1"/>
      <c r="AG17" s="1"/>
    </row>
    <row r="18" spans="1:33" x14ac:dyDescent="0.2">
      <c r="A18" s="60" t="str">
        <f>'SAM(LEWIE Input)'!A18</f>
        <v>ComRevSh</v>
      </c>
      <c r="B18" s="81">
        <f>'SAM(LEWIE Input)'!B18</f>
        <v>0</v>
      </c>
      <c r="C18" s="81">
        <f>'SAM(LEWIE Input)'!C18</f>
        <v>0</v>
      </c>
      <c r="D18" s="81">
        <f>'SAM(LEWIE Input)'!D18</f>
        <v>0</v>
      </c>
      <c r="E18" s="81">
        <f>'SAM(LEWIE Input)'!E18</f>
        <v>0</v>
      </c>
      <c r="F18" s="81">
        <f>'SAM(LEWIE Input)'!F18</f>
        <v>0</v>
      </c>
      <c r="G18" s="81">
        <f>'SAM(LEWIE Input)'!G18</f>
        <v>0</v>
      </c>
      <c r="H18" s="81">
        <f>'SAM(LEWIE Input)'!H18</f>
        <v>0</v>
      </c>
      <c r="I18" s="81">
        <f>'SAM(LEWIE Input)'!I18</f>
        <v>0</v>
      </c>
      <c r="J18" s="81">
        <f>'SAM(LEWIE Input)'!J18</f>
        <v>0</v>
      </c>
      <c r="K18" s="81">
        <f>'SAM(LEWIE Input)'!K18</f>
        <v>0</v>
      </c>
      <c r="L18" s="81">
        <f>'SAM(LEWIE Input)'!L18</f>
        <v>0</v>
      </c>
      <c r="M18" s="81">
        <f>'SAM(LEWIE Input)'!M18</f>
        <v>0</v>
      </c>
      <c r="N18" s="81">
        <f>'SAM(LEWIE Input)'!N18</f>
        <v>0</v>
      </c>
      <c r="O18" s="81">
        <f>'SAM(LEWIE Input)'!O18</f>
        <v>0</v>
      </c>
      <c r="P18" s="81">
        <f>'SAM(LEWIE Input)'!P18</f>
        <v>5313025</v>
      </c>
      <c r="Q18" s="81">
        <f>'SAM(LEWIE Input)'!Q18</f>
        <v>0</v>
      </c>
      <c r="R18" s="81">
        <f>'SAM(LEWIE Input)'!R18</f>
        <v>0</v>
      </c>
      <c r="S18" s="81">
        <f>'SAM(LEWIE Input)'!S18</f>
        <v>0</v>
      </c>
      <c r="T18" s="81"/>
      <c r="U18" s="1"/>
      <c r="V18" s="1"/>
      <c r="W18" s="1"/>
      <c r="X18" s="1"/>
      <c r="Y18" s="1"/>
      <c r="Z18" s="1"/>
      <c r="AA18" s="1"/>
      <c r="AB18" s="1"/>
      <c r="AC18" s="1"/>
      <c r="AD18" s="1"/>
      <c r="AE18" s="1"/>
      <c r="AF18" s="1"/>
      <c r="AG18" s="1"/>
    </row>
    <row r="19" spans="1:33" x14ac:dyDescent="0.2">
      <c r="A19" s="60" t="str">
        <f>'SAM(LEWIE Input)'!A19</f>
        <v>G</v>
      </c>
      <c r="B19" s="81">
        <f>'SAM(LEWIE Input)'!B19</f>
        <v>1031627.145632872</v>
      </c>
      <c r="C19" s="81">
        <f>'SAM(LEWIE Input)'!C19</f>
        <v>820058.82646297978</v>
      </c>
      <c r="D19" s="81">
        <f>'SAM(LEWIE Input)'!D19</f>
        <v>2287220.8864324768</v>
      </c>
      <c r="E19" s="81">
        <f>'SAM(LEWIE Input)'!E19</f>
        <v>0</v>
      </c>
      <c r="F19" s="81">
        <f>'SAM(LEWIE Input)'!F19</f>
        <v>0</v>
      </c>
      <c r="G19" s="81">
        <f>'SAM(LEWIE Input)'!G19</f>
        <v>0</v>
      </c>
      <c r="H19" s="81">
        <f>'SAM(LEWIE Input)'!H19</f>
        <v>0</v>
      </c>
      <c r="I19" s="81">
        <f>'SAM(LEWIE Input)'!I19</f>
        <v>0</v>
      </c>
      <c r="J19" s="81">
        <f>'SAM(LEWIE Input)'!J19</f>
        <v>0</v>
      </c>
      <c r="K19" s="81">
        <f>'SAM(LEWIE Input)'!K19</f>
        <v>0</v>
      </c>
      <c r="L19" s="81">
        <f>'SAM(LEWIE Input)'!L19</f>
        <v>50349.042092631491</v>
      </c>
      <c r="M19" s="81">
        <f>'SAM(LEWIE Input)'!M19</f>
        <v>128774.70472510818</v>
      </c>
      <c r="N19" s="81">
        <f>'SAM(LEWIE Input)'!N19</f>
        <v>81070.143059636845</v>
      </c>
      <c r="O19" s="81">
        <f>'SAM(LEWIE Input)'!O19</f>
        <v>0</v>
      </c>
      <c r="P19" s="81">
        <f>'SAM(LEWIE Input)'!P19</f>
        <v>18975816.017632</v>
      </c>
      <c r="Q19" s="81">
        <f>'SAM(LEWIE Input)'!Q19</f>
        <v>0</v>
      </c>
      <c r="R19" s="81">
        <f>'SAM(LEWIE Input)'!R19</f>
        <v>0</v>
      </c>
      <c r="S19" s="81">
        <f>'SAM(LEWIE Input)'!S19</f>
        <v>0</v>
      </c>
      <c r="T19" s="81">
        <f>'SAM(LEWIE Input)'!T19</f>
        <v>23374916.766037706</v>
      </c>
      <c r="U19" s="1"/>
      <c r="V19" s="1"/>
      <c r="W19" s="1"/>
      <c r="X19" s="1"/>
      <c r="Y19" s="1"/>
      <c r="Z19" s="1"/>
      <c r="AA19" s="1"/>
      <c r="AB19" s="1"/>
      <c r="AC19" s="1"/>
      <c r="AD19" s="1"/>
      <c r="AE19" s="1"/>
      <c r="AF19" s="1"/>
      <c r="AG19" s="1"/>
    </row>
    <row r="20" spans="1:33" x14ac:dyDescent="0.2">
      <c r="A20" s="60" t="str">
        <f>'SAM(LEWIE Input)'!A20</f>
        <v>ROW</v>
      </c>
      <c r="B20" s="81">
        <f>'SAM(LEWIE Input)'!B20</f>
        <v>3239309.2372872182</v>
      </c>
      <c r="C20" s="81">
        <f>'SAM(LEWIE Input)'!C20</f>
        <v>4840347.2196107758</v>
      </c>
      <c r="D20" s="81">
        <f>'SAM(LEWIE Input)'!D20</f>
        <v>39253655.753638409</v>
      </c>
      <c r="E20" s="81">
        <f>'SAM(LEWIE Input)'!E20</f>
        <v>1040118.85523884</v>
      </c>
      <c r="F20" s="81">
        <f>'SAM(LEWIE Input)'!F20</f>
        <v>0</v>
      </c>
      <c r="G20" s="81">
        <f>'SAM(LEWIE Input)'!G20</f>
        <v>0</v>
      </c>
      <c r="H20" s="81">
        <f>'SAM(LEWIE Input)'!H20</f>
        <v>0</v>
      </c>
      <c r="I20" s="81">
        <f>'SAM(LEWIE Input)'!I20</f>
        <v>0</v>
      </c>
      <c r="J20" s="81">
        <f>'SAM(LEWIE Input)'!J20</f>
        <v>0</v>
      </c>
      <c r="K20" s="81">
        <f>'SAM(LEWIE Input)'!K20</f>
        <v>142765.83971164425</v>
      </c>
      <c r="L20" s="81">
        <f>'SAM(LEWIE Input)'!L20</f>
        <v>435584.04119408556</v>
      </c>
      <c r="M20" s="81">
        <f>'SAM(LEWIE Input)'!M20</f>
        <v>1058814.2388508895</v>
      </c>
      <c r="N20" s="81">
        <f>'SAM(LEWIE Input)'!N20</f>
        <v>648561.14447709476</v>
      </c>
      <c r="O20" s="81">
        <f>'SAM(LEWIE Input)'!O20</f>
        <v>0</v>
      </c>
      <c r="P20" s="81">
        <f>'SAM(LEWIE Input)'!P20</f>
        <v>131847.90115200001</v>
      </c>
      <c r="Q20" s="81">
        <f>'SAM(LEWIE Input)'!Q20</f>
        <v>0</v>
      </c>
      <c r="R20" s="81">
        <f>'SAM(LEWIE Input)'!R20</f>
        <v>23374916.766037706</v>
      </c>
      <c r="S20" s="81">
        <f>'SAM(LEWIE Input)'!S20</f>
        <v>0</v>
      </c>
      <c r="T20" s="81">
        <f>'SAM(LEWIE Input)'!T20</f>
        <v>74165920.997198671</v>
      </c>
      <c r="U20" s="1"/>
      <c r="V20" s="1"/>
      <c r="W20" s="1"/>
      <c r="X20" s="1"/>
      <c r="Y20" s="1"/>
      <c r="Z20" s="1"/>
      <c r="AA20" s="1"/>
      <c r="AB20" s="1"/>
      <c r="AC20" s="1"/>
      <c r="AD20" s="1"/>
      <c r="AE20" s="1"/>
      <c r="AF20" s="1"/>
      <c r="AG20" s="1"/>
    </row>
    <row r="21" spans="1:33" x14ac:dyDescent="0.2">
      <c r="A21" s="60" t="str">
        <f>'SAM(LEWIE Input)'!A21</f>
        <v>Total</v>
      </c>
      <c r="B21" s="81">
        <f>'SAM(LEWIE Input)'!B21</f>
        <v>29622436.610315327</v>
      </c>
      <c r="C21" s="81">
        <f>'SAM(LEWIE Input)'!C21</f>
        <v>44174948.006385349</v>
      </c>
      <c r="D21" s="81">
        <f>'SAM(LEWIE Input)'!D21</f>
        <v>100341845.83169504</v>
      </c>
      <c r="E21" s="81">
        <f>'SAM(LEWIE Input)'!E21</f>
        <v>1040118.85523884</v>
      </c>
      <c r="F21" s="81">
        <f>'SAM(LEWIE Input)'!F21</f>
        <v>4741242.3199750632</v>
      </c>
      <c r="G21" s="81">
        <f>'SAM(LEWIE Input)'!G21</f>
        <v>5276330.027382059</v>
      </c>
      <c r="H21" s="81">
        <f>'SAM(LEWIE Input)'!H21</f>
        <v>3563943.4278603662</v>
      </c>
      <c r="I21" s="81">
        <f>'SAM(LEWIE Input)'!I21</f>
        <v>2542495.6168745128</v>
      </c>
      <c r="J21" s="81">
        <f>'SAM(LEWIE Input)'!J21</f>
        <v>36540430.174862646</v>
      </c>
      <c r="K21" s="81">
        <f>'SAM(LEWIE Input)'!K21</f>
        <v>3244278.4913961599</v>
      </c>
      <c r="L21" s="81">
        <f>'SAM(LEWIE Input)'!L21</f>
        <v>16233120.016757535</v>
      </c>
      <c r="M21" s="81">
        <f>'SAM(LEWIE Input)'!M21</f>
        <v>9219791.9149669111</v>
      </c>
      <c r="N21" s="81">
        <f>'SAM(LEWIE Input)'!N21</f>
        <v>2679255.6307000816</v>
      </c>
      <c r="O21" s="81">
        <f>'SAM(LEWIE Input)'!O21</f>
        <v>114094007.05676289</v>
      </c>
      <c r="P21" s="81">
        <f>'SAM(LEWIE Input)'!P21</f>
        <v>25999200.317082562</v>
      </c>
      <c r="Q21" s="81">
        <f>'SAM(LEWIE Input)'!Q21</f>
        <v>5313025</v>
      </c>
      <c r="R21" s="81">
        <f>'SAM(LEWIE Input)'!R21</f>
        <v>23374916.766037706</v>
      </c>
      <c r="S21" s="81">
        <f>'SAM(LEWIE Input)'!S21</f>
        <v>115249535.06635107</v>
      </c>
      <c r="T21" s="60">
        <f>'SAM(LEWIE Input)'!T21</f>
        <v>0</v>
      </c>
      <c r="U21" s="1"/>
      <c r="V21" s="1"/>
      <c r="W21" s="1"/>
      <c r="X21" s="1"/>
      <c r="Y21" s="1"/>
      <c r="Z21" s="1"/>
      <c r="AA21" s="1"/>
      <c r="AB21" s="1"/>
      <c r="AC21" s="1"/>
      <c r="AD21" s="1"/>
      <c r="AE21" s="1"/>
      <c r="AF21" s="1"/>
      <c r="AG21" s="1"/>
    </row>
    <row r="22" spans="1:33"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row>
    <row r="23" spans="1:33" x14ac:dyDescent="0.2">
      <c r="A23" s="60">
        <f t="shared" ref="A23:S23" si="0">A2</f>
        <v>0</v>
      </c>
      <c r="B23" s="60" t="str">
        <f t="shared" si="0"/>
        <v>Ag</v>
      </c>
      <c r="C23" s="60" t="str">
        <f t="shared" si="0"/>
        <v>Tourism</v>
      </c>
      <c r="D23" s="60" t="str">
        <f t="shared" si="0"/>
        <v>Nag</v>
      </c>
      <c r="E23" s="60" t="str">
        <f t="shared" si="0"/>
        <v>NatRes</v>
      </c>
      <c r="F23" s="60" t="str">
        <f t="shared" si="0"/>
        <v>L-MUSK</v>
      </c>
      <c r="G23" s="60" t="str">
        <f t="shared" si="0"/>
        <v>L-FUSK</v>
      </c>
      <c r="H23" s="60" t="str">
        <f t="shared" si="0"/>
        <v>L-MSK</v>
      </c>
      <c r="I23" s="60" t="str">
        <f t="shared" si="0"/>
        <v>L-FSK</v>
      </c>
      <c r="J23" s="60" t="str">
        <f t="shared" si="0"/>
        <v>K</v>
      </c>
      <c r="K23" s="60" t="str">
        <f t="shared" si="0"/>
        <v>Poor</v>
      </c>
      <c r="L23" s="60" t="str">
        <f t="shared" si="0"/>
        <v>Nonpoor</v>
      </c>
      <c r="M23" s="60" t="str">
        <f t="shared" si="0"/>
        <v>Restaurants</v>
      </c>
      <c r="N23" s="60" t="str">
        <f t="shared" si="0"/>
        <v>Lodges</v>
      </c>
      <c r="O23" s="60" t="str">
        <f t="shared" si="0"/>
        <v>Tourists</v>
      </c>
      <c r="P23" s="60" t="str">
        <f t="shared" si="0"/>
        <v>PA</v>
      </c>
      <c r="Q23" s="60" t="str">
        <f t="shared" si="0"/>
        <v>CRS</v>
      </c>
      <c r="R23" s="60" t="str">
        <f t="shared" si="0"/>
        <v>G</v>
      </c>
      <c r="S23" s="60" t="str">
        <f t="shared" si="0"/>
        <v>ROW</v>
      </c>
      <c r="T23" s="1"/>
      <c r="U23" s="1"/>
      <c r="V23" s="1"/>
      <c r="W23" s="1"/>
      <c r="X23" s="1"/>
      <c r="Y23" s="1"/>
      <c r="Z23" s="1"/>
      <c r="AA23" s="1"/>
      <c r="AB23" s="1"/>
      <c r="AC23" s="1"/>
      <c r="AD23" s="1"/>
      <c r="AE23" s="1"/>
      <c r="AF23" s="1"/>
      <c r="AG23" s="1"/>
    </row>
    <row r="24" spans="1:33" x14ac:dyDescent="0.2">
      <c r="A24" s="60" t="str">
        <f t="shared" ref="A24:A41" si="1">A3</f>
        <v>Ag</v>
      </c>
      <c r="B24" s="82">
        <f t="shared" ref="B24:S24" si="2">B3/B$21</f>
        <v>9.9218905472636787E-2</v>
      </c>
      <c r="C24" s="82">
        <f t="shared" si="2"/>
        <v>0.20799479166666668</v>
      </c>
      <c r="D24" s="82">
        <f t="shared" si="2"/>
        <v>0.13996924674743599</v>
      </c>
      <c r="E24" s="82">
        <f t="shared" si="2"/>
        <v>0</v>
      </c>
      <c r="F24" s="82">
        <f t="shared" si="2"/>
        <v>0</v>
      </c>
      <c r="G24" s="82">
        <f t="shared" si="2"/>
        <v>0</v>
      </c>
      <c r="H24" s="82">
        <f t="shared" si="2"/>
        <v>0</v>
      </c>
      <c r="I24" s="82">
        <f t="shared" si="2"/>
        <v>0</v>
      </c>
      <c r="J24" s="82">
        <f t="shared" si="2"/>
        <v>0</v>
      </c>
      <c r="K24" s="82">
        <f t="shared" si="2"/>
        <v>0.47625173309039531</v>
      </c>
      <c r="L24" s="82">
        <f t="shared" si="2"/>
        <v>0.38957190815686199</v>
      </c>
      <c r="M24" s="82">
        <f t="shared" si="2"/>
        <v>0.21452168796234031</v>
      </c>
      <c r="N24" s="82">
        <f t="shared" si="2"/>
        <v>0.10874133221264971</v>
      </c>
      <c r="O24" s="82">
        <f t="shared" si="2"/>
        <v>0</v>
      </c>
      <c r="P24" s="82">
        <f t="shared" si="2"/>
        <v>3.9908090088381209E-3</v>
      </c>
      <c r="Q24" s="82">
        <f t="shared" si="2"/>
        <v>0.10869565217391301</v>
      </c>
      <c r="R24" s="82">
        <f t="shared" si="2"/>
        <v>0</v>
      </c>
      <c r="S24" s="82">
        <f t="shared" si="2"/>
        <v>0</v>
      </c>
      <c r="T24" s="1"/>
      <c r="U24" s="1"/>
      <c r="V24" s="1"/>
      <c r="W24" s="1"/>
      <c r="X24" s="1"/>
      <c r="Y24" s="1"/>
      <c r="Z24" s="1"/>
      <c r="AA24" s="1"/>
      <c r="AB24" s="1"/>
      <c r="AC24" s="1"/>
      <c r="AD24" s="1"/>
      <c r="AE24" s="1"/>
      <c r="AF24" s="1"/>
      <c r="AG24" s="1"/>
    </row>
    <row r="25" spans="1:33" x14ac:dyDescent="0.2">
      <c r="A25" s="60" t="str">
        <f t="shared" si="1"/>
        <v>Tourism</v>
      </c>
      <c r="B25" s="82">
        <f t="shared" ref="B25:S25" si="3">B4/B$21</f>
        <v>0</v>
      </c>
      <c r="C25" s="82">
        <f t="shared" si="3"/>
        <v>0</v>
      </c>
      <c r="D25" s="82">
        <f t="shared" si="3"/>
        <v>0</v>
      </c>
      <c r="E25" s="82">
        <f t="shared" si="3"/>
        <v>0</v>
      </c>
      <c r="F25" s="82">
        <f t="shared" si="3"/>
        <v>0</v>
      </c>
      <c r="G25" s="82">
        <f t="shared" si="3"/>
        <v>0</v>
      </c>
      <c r="H25" s="82">
        <f t="shared" si="3"/>
        <v>0</v>
      </c>
      <c r="I25" s="82">
        <f t="shared" si="3"/>
        <v>0</v>
      </c>
      <c r="J25" s="82">
        <f t="shared" si="3"/>
        <v>0</v>
      </c>
      <c r="K25" s="82">
        <f t="shared" si="3"/>
        <v>0</v>
      </c>
      <c r="L25" s="82">
        <f t="shared" si="3"/>
        <v>0</v>
      </c>
      <c r="M25" s="82">
        <f t="shared" si="3"/>
        <v>0</v>
      </c>
      <c r="N25" s="82">
        <f t="shared" si="3"/>
        <v>0</v>
      </c>
      <c r="O25" s="82">
        <f t="shared" si="3"/>
        <v>0.38718026604506822</v>
      </c>
      <c r="P25" s="82">
        <f t="shared" si="3"/>
        <v>0</v>
      </c>
      <c r="Q25" s="82">
        <f t="shared" si="3"/>
        <v>0</v>
      </c>
      <c r="R25" s="82">
        <f t="shared" si="3"/>
        <v>0</v>
      </c>
      <c r="S25" s="82">
        <f t="shared" si="3"/>
        <v>0</v>
      </c>
      <c r="T25" s="1"/>
      <c r="U25" s="1"/>
      <c r="V25" s="1"/>
      <c r="W25" s="1"/>
      <c r="X25" s="1"/>
      <c r="Y25" s="1"/>
      <c r="Z25" s="1"/>
      <c r="AA25" s="1"/>
      <c r="AB25" s="1"/>
      <c r="AC25" s="1"/>
      <c r="AD25" s="1"/>
      <c r="AE25" s="1"/>
      <c r="AF25" s="1"/>
      <c r="AG25" s="1"/>
    </row>
    <row r="26" spans="1:33" x14ac:dyDescent="0.2">
      <c r="A26" s="60" t="str">
        <f t="shared" si="1"/>
        <v>Nag</v>
      </c>
      <c r="B26" s="82">
        <f t="shared" ref="B26:S26" si="4">B5/B$21</f>
        <v>0.21731343283582089</v>
      </c>
      <c r="C26" s="82">
        <f t="shared" si="4"/>
        <v>0.28796666666666659</v>
      </c>
      <c r="D26" s="82">
        <f t="shared" si="4"/>
        <v>0.29447755257603148</v>
      </c>
      <c r="E26" s="82">
        <f t="shared" si="4"/>
        <v>0</v>
      </c>
      <c r="F26" s="82">
        <f t="shared" si="4"/>
        <v>0</v>
      </c>
      <c r="G26" s="82">
        <f t="shared" si="4"/>
        <v>0</v>
      </c>
      <c r="H26" s="82">
        <f t="shared" si="4"/>
        <v>0</v>
      </c>
      <c r="I26" s="82">
        <f t="shared" si="4"/>
        <v>0</v>
      </c>
      <c r="J26" s="82">
        <f t="shared" si="4"/>
        <v>0</v>
      </c>
      <c r="K26" s="82">
        <f t="shared" si="4"/>
        <v>0.47974284626206787</v>
      </c>
      <c r="L26" s="82">
        <f t="shared" si="4"/>
        <v>0.57275955055731065</v>
      </c>
      <c r="M26" s="82">
        <f t="shared" si="4"/>
        <v>0.2250271584501578</v>
      </c>
      <c r="N26" s="82">
        <f t="shared" si="4"/>
        <v>0.20329901239756251</v>
      </c>
      <c r="O26" s="82">
        <f t="shared" si="4"/>
        <v>0.25607192306474197</v>
      </c>
      <c r="P26" s="82">
        <f t="shared" si="4"/>
        <v>3.7535199442530649E-2</v>
      </c>
      <c r="Q26" s="82">
        <f t="shared" si="4"/>
        <v>0.45652173913043476</v>
      </c>
      <c r="R26" s="82">
        <f t="shared" si="4"/>
        <v>0</v>
      </c>
      <c r="S26" s="82">
        <f t="shared" si="4"/>
        <v>0</v>
      </c>
      <c r="T26" s="1"/>
      <c r="U26" s="1"/>
      <c r="V26" s="1"/>
      <c r="W26" s="1"/>
      <c r="X26" s="1"/>
      <c r="Y26" s="1"/>
      <c r="Z26" s="1"/>
      <c r="AA26" s="1"/>
      <c r="AB26" s="1"/>
      <c r="AC26" s="1"/>
      <c r="AD26" s="1"/>
      <c r="AE26" s="1"/>
      <c r="AF26" s="1"/>
      <c r="AG26" s="1"/>
    </row>
    <row r="27" spans="1:33" x14ac:dyDescent="0.2">
      <c r="A27" s="60" t="str">
        <f t="shared" si="1"/>
        <v>NatRes</v>
      </c>
      <c r="B27" s="82">
        <f t="shared" ref="B27:S27" si="5">B6/B$21</f>
        <v>8.044776119402984E-3</v>
      </c>
      <c r="C27" s="82">
        <f t="shared" si="5"/>
        <v>1.3866319444444447E-2</v>
      </c>
      <c r="D27" s="82">
        <f t="shared" si="5"/>
        <v>1.7742580573618646E-2</v>
      </c>
      <c r="E27" s="82">
        <f t="shared" si="5"/>
        <v>0</v>
      </c>
      <c r="F27" s="82">
        <f t="shared" si="5"/>
        <v>0</v>
      </c>
      <c r="G27" s="82">
        <f t="shared" si="5"/>
        <v>0</v>
      </c>
      <c r="H27" s="82">
        <f t="shared" si="5"/>
        <v>0</v>
      </c>
      <c r="I27" s="82">
        <f t="shared" si="5"/>
        <v>0</v>
      </c>
      <c r="J27" s="82">
        <f t="shared" si="5"/>
        <v>0</v>
      </c>
      <c r="K27" s="82">
        <f t="shared" si="5"/>
        <v>0</v>
      </c>
      <c r="L27" s="82">
        <f t="shared" si="5"/>
        <v>0</v>
      </c>
      <c r="M27" s="82">
        <f t="shared" si="5"/>
        <v>3.4560097770420566E-2</v>
      </c>
      <c r="N27" s="82">
        <f t="shared" si="5"/>
        <v>4.0659802479512501E-2</v>
      </c>
      <c r="O27" s="82">
        <f t="shared" si="5"/>
        <v>0</v>
      </c>
      <c r="P27" s="82">
        <f t="shared" si="5"/>
        <v>0</v>
      </c>
      <c r="Q27" s="82">
        <f t="shared" si="5"/>
        <v>0</v>
      </c>
      <c r="R27" s="82">
        <f t="shared" si="5"/>
        <v>0</v>
      </c>
      <c r="S27" s="82">
        <f t="shared" si="5"/>
        <v>0</v>
      </c>
      <c r="T27" s="1"/>
      <c r="U27" s="1"/>
      <c r="V27" s="1"/>
      <c r="W27" s="1"/>
      <c r="X27" s="1"/>
      <c r="Y27" s="1"/>
      <c r="Z27" s="1"/>
      <c r="AA27" s="1"/>
      <c r="AB27" s="1"/>
      <c r="AC27" s="1"/>
      <c r="AD27" s="1"/>
      <c r="AE27" s="1"/>
      <c r="AF27" s="1"/>
      <c r="AG27" s="1"/>
    </row>
    <row r="28" spans="1:33" x14ac:dyDescent="0.2">
      <c r="A28" s="60" t="str">
        <f t="shared" si="1"/>
        <v>L-MUSK</v>
      </c>
      <c r="B28" s="82">
        <f t="shared" ref="B28:S28" si="6">B7/B$21</f>
        <v>0.12676616915422886</v>
      </c>
      <c r="C28" s="82">
        <f t="shared" si="6"/>
        <v>0</v>
      </c>
      <c r="D28" s="82">
        <f t="shared" si="6"/>
        <v>2.3163924637779843E-3</v>
      </c>
      <c r="E28" s="82">
        <f t="shared" si="6"/>
        <v>0</v>
      </c>
      <c r="F28" s="82">
        <f t="shared" si="6"/>
        <v>0</v>
      </c>
      <c r="G28" s="82">
        <f t="shared" si="6"/>
        <v>0</v>
      </c>
      <c r="H28" s="82">
        <f t="shared" si="6"/>
        <v>0</v>
      </c>
      <c r="I28" s="82">
        <f t="shared" si="6"/>
        <v>0</v>
      </c>
      <c r="J28" s="82">
        <f t="shared" si="6"/>
        <v>0</v>
      </c>
      <c r="K28" s="82">
        <f t="shared" si="6"/>
        <v>0</v>
      </c>
      <c r="L28" s="82">
        <f t="shared" si="6"/>
        <v>0</v>
      </c>
      <c r="M28" s="82">
        <f t="shared" si="6"/>
        <v>2.6692876726501474E-2</v>
      </c>
      <c r="N28" s="82">
        <f t="shared" si="6"/>
        <v>3.6310149191006516E-2</v>
      </c>
      <c r="O28" s="82">
        <f t="shared" si="6"/>
        <v>0</v>
      </c>
      <c r="P28" s="82">
        <f t="shared" si="6"/>
        <v>6.7692950716935366E-4</v>
      </c>
      <c r="Q28" s="82">
        <f t="shared" si="6"/>
        <v>7.3913043478260859E-2</v>
      </c>
      <c r="R28" s="82">
        <f t="shared" si="6"/>
        <v>0</v>
      </c>
      <c r="S28" s="82">
        <f t="shared" si="6"/>
        <v>0</v>
      </c>
      <c r="T28" s="1"/>
      <c r="U28" s="1"/>
      <c r="V28" s="1"/>
      <c r="W28" s="1"/>
      <c r="X28" s="1"/>
      <c r="Y28" s="1"/>
      <c r="Z28" s="1"/>
      <c r="AA28" s="1"/>
      <c r="AB28" s="1"/>
      <c r="AC28" s="1"/>
      <c r="AD28" s="1"/>
      <c r="AE28" s="1"/>
      <c r="AF28" s="1"/>
      <c r="AG28" s="1"/>
    </row>
    <row r="29" spans="1:33" x14ac:dyDescent="0.2">
      <c r="A29" s="60" t="str">
        <f t="shared" si="1"/>
        <v>L-FUSK</v>
      </c>
      <c r="B29" s="82">
        <f t="shared" ref="B29:S29" si="7">B8/B$21</f>
        <v>8.3582089552238809E-2</v>
      </c>
      <c r="C29" s="82">
        <f t="shared" si="7"/>
        <v>3.6222222222222172E-3</v>
      </c>
      <c r="D29" s="82">
        <f t="shared" si="7"/>
        <v>2.0557983116029608E-2</v>
      </c>
      <c r="E29" s="82">
        <f t="shared" si="7"/>
        <v>0</v>
      </c>
      <c r="F29" s="82">
        <f t="shared" si="7"/>
        <v>0</v>
      </c>
      <c r="G29" s="82">
        <f t="shared" si="7"/>
        <v>0</v>
      </c>
      <c r="H29" s="82">
        <f t="shared" si="7"/>
        <v>0</v>
      </c>
      <c r="I29" s="82">
        <f t="shared" si="7"/>
        <v>0</v>
      </c>
      <c r="J29" s="82">
        <f t="shared" si="7"/>
        <v>0</v>
      </c>
      <c r="K29" s="82">
        <f t="shared" si="7"/>
        <v>0</v>
      </c>
      <c r="L29" s="82">
        <f t="shared" si="7"/>
        <v>0</v>
      </c>
      <c r="M29" s="82">
        <f t="shared" si="7"/>
        <v>2.1726760126222138E-2</v>
      </c>
      <c r="N29" s="82">
        <f t="shared" si="7"/>
        <v>7.1107375499054437E-2</v>
      </c>
      <c r="O29" s="82">
        <f t="shared" si="7"/>
        <v>0</v>
      </c>
      <c r="P29" s="82">
        <f t="shared" si="7"/>
        <v>7.521438968548374E-5</v>
      </c>
      <c r="Q29" s="82">
        <f t="shared" si="7"/>
        <v>3.4782608695652167E-2</v>
      </c>
      <c r="R29" s="82">
        <f t="shared" si="7"/>
        <v>0</v>
      </c>
      <c r="S29" s="82">
        <f t="shared" si="7"/>
        <v>0</v>
      </c>
      <c r="T29" s="1"/>
      <c r="U29" s="1"/>
      <c r="V29" s="1"/>
      <c r="W29" s="1"/>
      <c r="X29" s="1"/>
      <c r="Y29" s="1"/>
      <c r="Z29" s="1"/>
      <c r="AA29" s="1"/>
      <c r="AB29" s="1"/>
      <c r="AC29" s="1"/>
      <c r="AD29" s="1"/>
      <c r="AE29" s="1"/>
      <c r="AF29" s="1"/>
      <c r="AG29" s="1"/>
    </row>
    <row r="30" spans="1:33" x14ac:dyDescent="0.2">
      <c r="A30" s="60" t="str">
        <f t="shared" si="1"/>
        <v>L-MSK</v>
      </c>
      <c r="B30" s="82">
        <f t="shared" ref="B30:S30" si="8">B9/B$21</f>
        <v>1.3930348258706468E-2</v>
      </c>
      <c r="C30" s="82">
        <f t="shared" si="8"/>
        <v>1.1319444444444458E-2</v>
      </c>
      <c r="D30" s="82">
        <f t="shared" si="8"/>
        <v>0</v>
      </c>
      <c r="E30" s="82">
        <f t="shared" si="8"/>
        <v>0</v>
      </c>
      <c r="F30" s="82">
        <f t="shared" si="8"/>
        <v>0</v>
      </c>
      <c r="G30" s="82">
        <f t="shared" si="8"/>
        <v>0</v>
      </c>
      <c r="H30" s="82">
        <f t="shared" si="8"/>
        <v>0</v>
      </c>
      <c r="I30" s="82">
        <f t="shared" si="8"/>
        <v>0</v>
      </c>
      <c r="J30" s="82">
        <f t="shared" si="8"/>
        <v>0</v>
      </c>
      <c r="K30" s="82">
        <f t="shared" si="8"/>
        <v>0</v>
      </c>
      <c r="L30" s="82">
        <f t="shared" si="8"/>
        <v>0</v>
      </c>
      <c r="M30" s="82">
        <f t="shared" si="8"/>
        <v>4.5315813977549017E-2</v>
      </c>
      <c r="N30" s="82">
        <f t="shared" si="8"/>
        <v>4.2361840722840938E-2</v>
      </c>
      <c r="O30" s="82">
        <f t="shared" si="8"/>
        <v>0</v>
      </c>
      <c r="P30" s="82">
        <f t="shared" si="8"/>
        <v>1.4902303428555475E-2</v>
      </c>
      <c r="Q30" s="82">
        <f t="shared" si="8"/>
        <v>0.32608695652173914</v>
      </c>
      <c r="R30" s="82">
        <f t="shared" si="8"/>
        <v>0</v>
      </c>
      <c r="S30" s="82">
        <f t="shared" si="8"/>
        <v>0</v>
      </c>
      <c r="T30" s="1"/>
      <c r="U30" s="1"/>
      <c r="V30" s="1"/>
      <c r="W30" s="1"/>
      <c r="X30" s="1"/>
      <c r="Y30" s="1"/>
      <c r="Z30" s="1"/>
      <c r="AA30" s="1"/>
      <c r="AB30" s="1"/>
      <c r="AC30" s="1"/>
      <c r="AD30" s="1"/>
      <c r="AE30" s="1"/>
      <c r="AF30" s="1"/>
      <c r="AG30" s="1"/>
    </row>
    <row r="31" spans="1:33" x14ac:dyDescent="0.2">
      <c r="A31" s="60" t="str">
        <f t="shared" si="1"/>
        <v>L-FSK</v>
      </c>
      <c r="B31" s="82">
        <f t="shared" ref="B31:S31" si="9">B10/B$21</f>
        <v>6.965174129353234E-3</v>
      </c>
      <c r="C31" s="82">
        <f t="shared" si="9"/>
        <v>2.626111111111111E-2</v>
      </c>
      <c r="D31" s="82">
        <f t="shared" si="9"/>
        <v>4.3432358695837236E-3</v>
      </c>
      <c r="E31" s="82">
        <f t="shared" si="9"/>
        <v>0</v>
      </c>
      <c r="F31" s="82">
        <f t="shared" si="9"/>
        <v>0</v>
      </c>
      <c r="G31" s="82">
        <f t="shared" si="9"/>
        <v>0</v>
      </c>
      <c r="H31" s="82">
        <f t="shared" si="9"/>
        <v>0</v>
      </c>
      <c r="I31" s="82">
        <f t="shared" si="9"/>
        <v>0</v>
      </c>
      <c r="J31" s="82">
        <f t="shared" si="9"/>
        <v>0</v>
      </c>
      <c r="K31" s="82">
        <f t="shared" si="9"/>
        <v>0</v>
      </c>
      <c r="L31" s="82">
        <f t="shared" si="9"/>
        <v>0</v>
      </c>
      <c r="M31" s="82">
        <f t="shared" si="9"/>
        <v>4.4695049402514106E-2</v>
      </c>
      <c r="N31" s="82">
        <f t="shared" si="9"/>
        <v>9.2288295860474892E-2</v>
      </c>
      <c r="O31" s="82">
        <f t="shared" si="9"/>
        <v>0</v>
      </c>
      <c r="P31" s="82">
        <f t="shared" si="9"/>
        <v>3.1130062982291764E-3</v>
      </c>
      <c r="Q31" s="82">
        <f t="shared" si="9"/>
        <v>0</v>
      </c>
      <c r="R31" s="82">
        <f t="shared" si="9"/>
        <v>0</v>
      </c>
      <c r="S31" s="82">
        <f t="shared" si="9"/>
        <v>0</v>
      </c>
      <c r="T31" s="1"/>
      <c r="U31" s="1"/>
      <c r="V31" s="1"/>
      <c r="W31" s="1"/>
      <c r="X31" s="1"/>
      <c r="Y31" s="1"/>
      <c r="Z31" s="1"/>
      <c r="AA31" s="1"/>
      <c r="AB31" s="1"/>
      <c r="AC31" s="1"/>
      <c r="AD31" s="1"/>
      <c r="AE31" s="1"/>
      <c r="AF31" s="1"/>
      <c r="AG31" s="1"/>
    </row>
    <row r="32" spans="1:33" x14ac:dyDescent="0.2">
      <c r="A32" s="60" t="str">
        <f t="shared" si="1"/>
        <v>K</v>
      </c>
      <c r="B32" s="82">
        <f t="shared" ref="B32:S32" si="10">B11/B$21</f>
        <v>0.30000000000000004</v>
      </c>
      <c r="C32" s="82">
        <f t="shared" si="10"/>
        <v>0.32083333333333336</v>
      </c>
      <c r="D32" s="82">
        <f t="shared" si="10"/>
        <v>0.10659946193575483</v>
      </c>
      <c r="E32" s="82">
        <f t="shared" si="10"/>
        <v>0</v>
      </c>
      <c r="F32" s="82">
        <f t="shared" si="10"/>
        <v>0</v>
      </c>
      <c r="G32" s="82">
        <f t="shared" si="10"/>
        <v>0</v>
      </c>
      <c r="H32" s="82">
        <f t="shared" si="10"/>
        <v>0</v>
      </c>
      <c r="I32" s="82">
        <f t="shared" si="10"/>
        <v>0</v>
      </c>
      <c r="J32" s="82">
        <f t="shared" si="10"/>
        <v>0</v>
      </c>
      <c r="K32" s="82">
        <f t="shared" si="10"/>
        <v>0</v>
      </c>
      <c r="L32" s="82">
        <f t="shared" si="10"/>
        <v>2.0193838217005223E-3</v>
      </c>
      <c r="M32" s="82">
        <f t="shared" si="10"/>
        <v>0.25865190626454915</v>
      </c>
      <c r="N32" s="82">
        <f t="shared" si="10"/>
        <v>0.13290607270434965</v>
      </c>
      <c r="O32" s="82">
        <f t="shared" si="10"/>
        <v>0</v>
      </c>
      <c r="P32" s="82">
        <f t="shared" si="10"/>
        <v>4.2038216047817417E-4</v>
      </c>
      <c r="Q32" s="82">
        <f t="shared" si="10"/>
        <v>0</v>
      </c>
      <c r="R32" s="82">
        <f t="shared" si="10"/>
        <v>0</v>
      </c>
      <c r="S32" s="82">
        <f t="shared" si="10"/>
        <v>0</v>
      </c>
      <c r="T32" s="1"/>
      <c r="U32" s="1"/>
      <c r="V32" s="1"/>
      <c r="W32" s="1"/>
      <c r="X32" s="1"/>
      <c r="Y32" s="1"/>
      <c r="Z32" s="1"/>
      <c r="AA32" s="1"/>
      <c r="AB32" s="1"/>
      <c r="AC32" s="1"/>
      <c r="AD32" s="1"/>
      <c r="AE32" s="1"/>
      <c r="AF32" s="1"/>
      <c r="AG32" s="1"/>
    </row>
    <row r="33" spans="1:33" x14ac:dyDescent="0.2">
      <c r="A33" s="60" t="str">
        <f t="shared" si="1"/>
        <v>Poor</v>
      </c>
      <c r="B33" s="82">
        <f t="shared" ref="B33:S33" si="11">B12/B$21</f>
        <v>0</v>
      </c>
      <c r="C33" s="82">
        <f t="shared" si="11"/>
        <v>0</v>
      </c>
      <c r="D33" s="82">
        <f t="shared" si="11"/>
        <v>0</v>
      </c>
      <c r="E33" s="82">
        <f t="shared" si="11"/>
        <v>0</v>
      </c>
      <c r="F33" s="82">
        <f t="shared" si="11"/>
        <v>0.2069326976244531</v>
      </c>
      <c r="G33" s="82">
        <f t="shared" si="11"/>
        <v>0.11540710008503199</v>
      </c>
      <c r="H33" s="82">
        <f t="shared" si="11"/>
        <v>0.34290677190492669</v>
      </c>
      <c r="I33" s="82">
        <f t="shared" si="11"/>
        <v>0.30905990962339219</v>
      </c>
      <c r="J33" s="82">
        <f t="shared" si="11"/>
        <v>4.6201189986377074E-2</v>
      </c>
      <c r="K33" s="82">
        <f t="shared" si="11"/>
        <v>0</v>
      </c>
      <c r="L33" s="82">
        <f t="shared" si="11"/>
        <v>0</v>
      </c>
      <c r="M33" s="82">
        <f t="shared" si="11"/>
        <v>0</v>
      </c>
      <c r="N33" s="82">
        <f t="shared" si="11"/>
        <v>0</v>
      </c>
      <c r="O33" s="82">
        <f t="shared" si="11"/>
        <v>0</v>
      </c>
      <c r="P33" s="82">
        <f t="shared" si="11"/>
        <v>0</v>
      </c>
      <c r="Q33" s="82">
        <f t="shared" si="11"/>
        <v>0</v>
      </c>
      <c r="R33" s="82">
        <f t="shared" si="11"/>
        <v>0</v>
      </c>
      <c r="S33" s="82">
        <f t="shared" si="11"/>
        <v>5.2924740490816705E-4</v>
      </c>
      <c r="T33" s="1"/>
      <c r="U33" s="1"/>
      <c r="V33" s="1"/>
      <c r="W33" s="1"/>
      <c r="X33" s="1"/>
      <c r="Y33" s="1"/>
      <c r="Z33" s="1"/>
      <c r="AA33" s="1"/>
      <c r="AB33" s="1"/>
      <c r="AC33" s="1"/>
      <c r="AD33" s="1"/>
      <c r="AE33" s="1"/>
      <c r="AF33" s="1"/>
      <c r="AG33" s="1"/>
    </row>
    <row r="34" spans="1:33" x14ac:dyDescent="0.2">
      <c r="A34" s="60" t="str">
        <f t="shared" si="1"/>
        <v>Nonpoor</v>
      </c>
      <c r="B34" s="82">
        <f t="shared" ref="B34:S34" si="12">B13/B$21</f>
        <v>0</v>
      </c>
      <c r="C34" s="82">
        <f t="shared" si="12"/>
        <v>0</v>
      </c>
      <c r="D34" s="82">
        <f t="shared" si="12"/>
        <v>0</v>
      </c>
      <c r="E34" s="82">
        <f t="shared" si="12"/>
        <v>0</v>
      </c>
      <c r="F34" s="82">
        <f t="shared" si="12"/>
        <v>0.7930673023755469</v>
      </c>
      <c r="G34" s="82">
        <f t="shared" si="12"/>
        <v>0.88459289991496792</v>
      </c>
      <c r="H34" s="82">
        <f t="shared" si="12"/>
        <v>0.65709322809507342</v>
      </c>
      <c r="I34" s="82">
        <f t="shared" si="12"/>
        <v>0.69094009037660786</v>
      </c>
      <c r="J34" s="82">
        <f t="shared" si="12"/>
        <v>0.95379881001362288</v>
      </c>
      <c r="K34" s="82">
        <f t="shared" si="12"/>
        <v>0</v>
      </c>
      <c r="L34" s="82">
        <f t="shared" si="12"/>
        <v>0</v>
      </c>
      <c r="M34" s="82">
        <f t="shared" si="12"/>
        <v>0</v>
      </c>
      <c r="N34" s="82">
        <f t="shared" si="12"/>
        <v>0</v>
      </c>
      <c r="O34" s="82">
        <f t="shared" si="12"/>
        <v>0</v>
      </c>
      <c r="P34" s="82">
        <f t="shared" si="12"/>
        <v>0</v>
      </c>
      <c r="Q34" s="82">
        <f t="shared" si="12"/>
        <v>0</v>
      </c>
      <c r="R34" s="82">
        <f t="shared" si="12"/>
        <v>0</v>
      </c>
      <c r="S34" s="82">
        <f t="shared" si="12"/>
        <v>9.4970664446264366E-3</v>
      </c>
      <c r="T34" s="1"/>
      <c r="U34" s="1"/>
      <c r="V34" s="1"/>
      <c r="W34" s="1"/>
      <c r="X34" s="1"/>
      <c r="Y34" s="1"/>
      <c r="Z34" s="1"/>
      <c r="AA34" s="1"/>
      <c r="AB34" s="1"/>
      <c r="AC34" s="1"/>
      <c r="AD34" s="1"/>
      <c r="AE34" s="1"/>
      <c r="AF34" s="1"/>
      <c r="AG34" s="1"/>
    </row>
    <row r="35" spans="1:33" x14ac:dyDescent="0.2">
      <c r="A35" s="60" t="str">
        <f t="shared" si="1"/>
        <v>Restaurants</v>
      </c>
      <c r="B35" s="82">
        <f t="shared" ref="B35:S35" si="13">B14/B$21</f>
        <v>0</v>
      </c>
      <c r="C35" s="82">
        <f t="shared" si="13"/>
        <v>0</v>
      </c>
      <c r="D35" s="82">
        <f t="shared" si="13"/>
        <v>0</v>
      </c>
      <c r="E35" s="82">
        <f t="shared" si="13"/>
        <v>0</v>
      </c>
      <c r="F35" s="82">
        <f t="shared" si="13"/>
        <v>0</v>
      </c>
      <c r="G35" s="82">
        <f t="shared" si="13"/>
        <v>0</v>
      </c>
      <c r="H35" s="82">
        <f t="shared" si="13"/>
        <v>0</v>
      </c>
      <c r="I35" s="82">
        <f t="shared" si="13"/>
        <v>0</v>
      </c>
      <c r="J35" s="82">
        <f t="shared" si="13"/>
        <v>0</v>
      </c>
      <c r="K35" s="82">
        <f t="shared" si="13"/>
        <v>0</v>
      </c>
      <c r="L35" s="82">
        <f t="shared" si="13"/>
        <v>5.7144879252406461E-3</v>
      </c>
      <c r="M35" s="82">
        <f t="shared" si="13"/>
        <v>0</v>
      </c>
      <c r="N35" s="82">
        <f t="shared" si="13"/>
        <v>0</v>
      </c>
      <c r="O35" s="82">
        <f t="shared" si="13"/>
        <v>8.2792280611639901E-2</v>
      </c>
      <c r="P35" s="82">
        <f t="shared" si="13"/>
        <v>0</v>
      </c>
      <c r="Q35" s="82">
        <f t="shared" si="13"/>
        <v>0</v>
      </c>
      <c r="R35" s="82">
        <f t="shared" si="13"/>
        <v>0</v>
      </c>
      <c r="S35" s="82">
        <f t="shared" si="13"/>
        <v>0</v>
      </c>
      <c r="T35" s="1"/>
      <c r="U35" s="1"/>
      <c r="V35" s="1"/>
      <c r="W35" s="1"/>
      <c r="X35" s="1"/>
      <c r="Y35" s="1"/>
      <c r="Z35" s="1"/>
      <c r="AA35" s="1"/>
      <c r="AB35" s="1"/>
      <c r="AC35" s="1"/>
      <c r="AD35" s="1"/>
      <c r="AE35" s="1"/>
      <c r="AF35" s="1"/>
      <c r="AG35" s="1"/>
    </row>
    <row r="36" spans="1:33" x14ac:dyDescent="0.2">
      <c r="A36" s="60" t="str">
        <f t="shared" si="1"/>
        <v>Lodges</v>
      </c>
      <c r="B36" s="82">
        <f t="shared" ref="B36:S36" si="14">B15/B$21</f>
        <v>0</v>
      </c>
      <c r="C36" s="82">
        <f t="shared" si="14"/>
        <v>0</v>
      </c>
      <c r="D36" s="82">
        <f t="shared" si="14"/>
        <v>0</v>
      </c>
      <c r="E36" s="82">
        <f t="shared" si="14"/>
        <v>0</v>
      </c>
      <c r="F36" s="82">
        <f t="shared" si="14"/>
        <v>0</v>
      </c>
      <c r="G36" s="82">
        <f t="shared" si="14"/>
        <v>0</v>
      </c>
      <c r="H36" s="82">
        <f t="shared" si="14"/>
        <v>0</v>
      </c>
      <c r="I36" s="82">
        <f t="shared" si="14"/>
        <v>0</v>
      </c>
      <c r="J36" s="82">
        <f t="shared" si="14"/>
        <v>0</v>
      </c>
      <c r="K36" s="82">
        <f t="shared" si="14"/>
        <v>0</v>
      </c>
      <c r="L36" s="82">
        <f t="shared" si="14"/>
        <v>0</v>
      </c>
      <c r="M36" s="82">
        <f t="shared" si="14"/>
        <v>0</v>
      </c>
      <c r="N36" s="82">
        <f t="shared" si="14"/>
        <v>0</v>
      </c>
      <c r="O36" s="82">
        <f t="shared" si="14"/>
        <v>4.1120119503787765E-2</v>
      </c>
      <c r="P36" s="82">
        <f t="shared" si="14"/>
        <v>0</v>
      </c>
      <c r="Q36" s="82">
        <f t="shared" si="14"/>
        <v>0</v>
      </c>
      <c r="R36" s="82">
        <f t="shared" si="14"/>
        <v>0</v>
      </c>
      <c r="S36" s="82">
        <f t="shared" si="14"/>
        <v>0</v>
      </c>
      <c r="T36" s="1"/>
      <c r="U36" s="1"/>
      <c r="V36" s="1"/>
      <c r="W36" s="1"/>
      <c r="X36" s="1"/>
      <c r="Y36" s="1"/>
      <c r="Z36" s="1"/>
      <c r="AA36" s="1"/>
      <c r="AB36" s="1"/>
      <c r="AC36" s="1"/>
      <c r="AD36" s="1"/>
      <c r="AE36" s="1"/>
      <c r="AF36" s="1"/>
      <c r="AG36" s="1"/>
    </row>
    <row r="37" spans="1:33" x14ac:dyDescent="0.2">
      <c r="A37" s="60" t="str">
        <f t="shared" si="1"/>
        <v>Tourists</v>
      </c>
      <c r="B37" s="82">
        <f t="shared" ref="B37:S37" si="15">B16/B$21</f>
        <v>0</v>
      </c>
      <c r="C37" s="82">
        <f t="shared" si="15"/>
        <v>0</v>
      </c>
      <c r="D37" s="82">
        <f t="shared" si="15"/>
        <v>0</v>
      </c>
      <c r="E37" s="82">
        <f t="shared" si="15"/>
        <v>0</v>
      </c>
      <c r="F37" s="82">
        <f t="shared" si="15"/>
        <v>0</v>
      </c>
      <c r="G37" s="82">
        <f t="shared" si="15"/>
        <v>0</v>
      </c>
      <c r="H37" s="82">
        <f t="shared" si="15"/>
        <v>0</v>
      </c>
      <c r="I37" s="82">
        <f t="shared" si="15"/>
        <v>0</v>
      </c>
      <c r="J37" s="82">
        <f t="shared" si="15"/>
        <v>0</v>
      </c>
      <c r="K37" s="82">
        <f t="shared" si="15"/>
        <v>0</v>
      </c>
      <c r="L37" s="82">
        <f t="shared" si="15"/>
        <v>0</v>
      </c>
      <c r="M37" s="82">
        <f t="shared" si="15"/>
        <v>0</v>
      </c>
      <c r="N37" s="82">
        <f t="shared" si="15"/>
        <v>0</v>
      </c>
      <c r="O37" s="82">
        <f t="shared" si="15"/>
        <v>0</v>
      </c>
      <c r="P37" s="82">
        <f t="shared" si="15"/>
        <v>0</v>
      </c>
      <c r="Q37" s="82">
        <f t="shared" si="15"/>
        <v>0</v>
      </c>
      <c r="R37" s="82">
        <f t="shared" si="15"/>
        <v>0</v>
      </c>
      <c r="S37" s="82">
        <f t="shared" si="15"/>
        <v>0.98997368615046533</v>
      </c>
      <c r="T37" s="1"/>
      <c r="U37" s="1"/>
      <c r="V37" s="1"/>
      <c r="W37" s="1"/>
      <c r="X37" s="1"/>
      <c r="Y37" s="1"/>
      <c r="Z37" s="1"/>
      <c r="AA37" s="1"/>
      <c r="AB37" s="1"/>
      <c r="AC37" s="1"/>
      <c r="AD37" s="1"/>
      <c r="AE37" s="1"/>
      <c r="AF37" s="1"/>
      <c r="AG37" s="1"/>
    </row>
    <row r="38" spans="1:33" x14ac:dyDescent="0.2">
      <c r="A38" s="60" t="str">
        <f t="shared" si="1"/>
        <v>PA</v>
      </c>
      <c r="B38" s="82">
        <f t="shared" ref="B38:S38" si="16">B17/B$21</f>
        <v>0</v>
      </c>
      <c r="C38" s="82">
        <f t="shared" si="16"/>
        <v>0</v>
      </c>
      <c r="D38" s="82">
        <f t="shared" si="16"/>
        <v>0</v>
      </c>
      <c r="E38" s="82">
        <f t="shared" si="16"/>
        <v>0</v>
      </c>
      <c r="F38" s="82">
        <f t="shared" si="16"/>
        <v>0</v>
      </c>
      <c r="G38" s="82">
        <f t="shared" si="16"/>
        <v>0</v>
      </c>
      <c r="H38" s="82">
        <f t="shared" si="16"/>
        <v>0</v>
      </c>
      <c r="I38" s="82">
        <f t="shared" si="16"/>
        <v>0</v>
      </c>
      <c r="J38" s="82">
        <f t="shared" si="16"/>
        <v>0</v>
      </c>
      <c r="K38" s="82">
        <f t="shared" si="16"/>
        <v>0</v>
      </c>
      <c r="L38" s="82">
        <f t="shared" si="16"/>
        <v>0</v>
      </c>
      <c r="M38" s="82">
        <f t="shared" si="16"/>
        <v>0</v>
      </c>
      <c r="N38" s="82">
        <f t="shared" si="16"/>
        <v>0</v>
      </c>
      <c r="O38" s="82">
        <f t="shared" si="16"/>
        <v>0.23283541077476216</v>
      </c>
      <c r="P38" s="82">
        <f t="shared" si="16"/>
        <v>0</v>
      </c>
      <c r="Q38" s="82">
        <f t="shared" si="16"/>
        <v>0</v>
      </c>
      <c r="R38" s="82">
        <f t="shared" si="16"/>
        <v>0</v>
      </c>
      <c r="S38" s="82">
        <f t="shared" si="16"/>
        <v>0</v>
      </c>
      <c r="T38" s="1"/>
      <c r="U38" s="1"/>
      <c r="V38" s="1"/>
      <c r="W38" s="1"/>
      <c r="X38" s="1"/>
      <c r="Y38" s="1"/>
      <c r="Z38" s="1"/>
      <c r="AA38" s="1"/>
      <c r="AB38" s="1"/>
      <c r="AC38" s="1"/>
      <c r="AD38" s="1"/>
      <c r="AE38" s="1"/>
      <c r="AF38" s="1"/>
      <c r="AG38" s="1"/>
    </row>
    <row r="39" spans="1:33" x14ac:dyDescent="0.2">
      <c r="A39" s="60" t="str">
        <f t="shared" si="1"/>
        <v>ComRevSh</v>
      </c>
      <c r="B39" s="82">
        <f t="shared" ref="B39:S39" si="17">B18/B$21</f>
        <v>0</v>
      </c>
      <c r="C39" s="82">
        <f t="shared" si="17"/>
        <v>0</v>
      </c>
      <c r="D39" s="82">
        <f t="shared" si="17"/>
        <v>0</v>
      </c>
      <c r="E39" s="82">
        <f t="shared" si="17"/>
        <v>0</v>
      </c>
      <c r="F39" s="82">
        <f t="shared" si="17"/>
        <v>0</v>
      </c>
      <c r="G39" s="82">
        <f t="shared" si="17"/>
        <v>0</v>
      </c>
      <c r="H39" s="82">
        <f t="shared" si="17"/>
        <v>0</v>
      </c>
      <c r="I39" s="82">
        <f t="shared" si="17"/>
        <v>0</v>
      </c>
      <c r="J39" s="82">
        <f t="shared" si="17"/>
        <v>0</v>
      </c>
      <c r="K39" s="82">
        <f t="shared" si="17"/>
        <v>0</v>
      </c>
      <c r="L39" s="82">
        <f t="shared" si="17"/>
        <v>0</v>
      </c>
      <c r="M39" s="82">
        <f t="shared" si="17"/>
        <v>0</v>
      </c>
      <c r="N39" s="82">
        <f t="shared" si="17"/>
        <v>0</v>
      </c>
      <c r="O39" s="82">
        <f t="shared" si="17"/>
        <v>0</v>
      </c>
      <c r="P39" s="82">
        <f t="shared" si="17"/>
        <v>0.20435340068937122</v>
      </c>
      <c r="Q39" s="82">
        <f t="shared" si="17"/>
        <v>0</v>
      </c>
      <c r="R39" s="82">
        <f t="shared" si="17"/>
        <v>0</v>
      </c>
      <c r="S39" s="82">
        <f t="shared" si="17"/>
        <v>0</v>
      </c>
      <c r="T39" s="1"/>
      <c r="U39" s="1"/>
      <c r="V39" s="1"/>
      <c r="W39" s="1"/>
      <c r="X39" s="1"/>
      <c r="Y39" s="1"/>
      <c r="Z39" s="1"/>
      <c r="AA39" s="1"/>
      <c r="AB39" s="1"/>
      <c r="AC39" s="1"/>
      <c r="AD39" s="1"/>
      <c r="AE39" s="1"/>
      <c r="AF39" s="1"/>
      <c r="AG39" s="1"/>
    </row>
    <row r="40" spans="1:33" x14ac:dyDescent="0.2">
      <c r="A40" s="60" t="str">
        <f t="shared" si="1"/>
        <v>G</v>
      </c>
      <c r="B40" s="82">
        <f t="shared" ref="B40:S40" si="18">B19/B$21</f>
        <v>3.482587064676617E-2</v>
      </c>
      <c r="C40" s="82">
        <f t="shared" si="18"/>
        <v>1.8563888888888852E-2</v>
      </c>
      <c r="D40" s="82">
        <f t="shared" si="18"/>
        <v>2.2794287542496166E-2</v>
      </c>
      <c r="E40" s="82">
        <f t="shared" si="18"/>
        <v>0</v>
      </c>
      <c r="F40" s="82">
        <f t="shared" si="18"/>
        <v>0</v>
      </c>
      <c r="G40" s="82">
        <f t="shared" si="18"/>
        <v>0</v>
      </c>
      <c r="H40" s="82">
        <f t="shared" si="18"/>
        <v>0</v>
      </c>
      <c r="I40" s="82">
        <f t="shared" si="18"/>
        <v>0</v>
      </c>
      <c r="J40" s="82">
        <f t="shared" si="18"/>
        <v>0</v>
      </c>
      <c r="K40" s="82">
        <f t="shared" si="18"/>
        <v>0</v>
      </c>
      <c r="L40" s="82">
        <f t="shared" si="18"/>
        <v>3.1016244591708748E-3</v>
      </c>
      <c r="M40" s="82">
        <f t="shared" si="18"/>
        <v>1.3967202938285657E-2</v>
      </c>
      <c r="N40" s="82">
        <f t="shared" si="18"/>
        <v>3.0258457659172094E-2</v>
      </c>
      <c r="O40" s="82">
        <f t="shared" si="18"/>
        <v>0</v>
      </c>
      <c r="P40" s="82">
        <f t="shared" si="18"/>
        <v>0.7298615259779393</v>
      </c>
      <c r="Q40" s="82">
        <f t="shared" si="18"/>
        <v>0</v>
      </c>
      <c r="R40" s="82">
        <f t="shared" si="18"/>
        <v>0</v>
      </c>
      <c r="S40" s="82">
        <f t="shared" si="18"/>
        <v>0</v>
      </c>
      <c r="T40" s="1"/>
      <c r="U40" s="1"/>
      <c r="V40" s="1"/>
      <c r="W40" s="1"/>
      <c r="X40" s="1"/>
      <c r="Y40" s="1"/>
      <c r="Z40" s="1"/>
      <c r="AA40" s="1"/>
      <c r="AB40" s="1"/>
      <c r="AC40" s="1"/>
      <c r="AD40" s="1"/>
      <c r="AE40" s="1"/>
      <c r="AF40" s="1"/>
      <c r="AG40" s="1"/>
    </row>
    <row r="41" spans="1:33" x14ac:dyDescent="0.2">
      <c r="A41" s="60" t="str">
        <f t="shared" si="1"/>
        <v>ROW</v>
      </c>
      <c r="B41" s="82">
        <f t="shared" ref="B41:S41" si="19">B20/B$21</f>
        <v>0.10935323383084578</v>
      </c>
      <c r="C41" s="82">
        <f t="shared" si="19"/>
        <v>0.1095722222222224</v>
      </c>
      <c r="D41" s="82">
        <f t="shared" si="19"/>
        <v>0.39119925917527154</v>
      </c>
      <c r="E41" s="82">
        <f t="shared" si="19"/>
        <v>1</v>
      </c>
      <c r="F41" s="82">
        <f t="shared" si="19"/>
        <v>0</v>
      </c>
      <c r="G41" s="82">
        <f t="shared" si="19"/>
        <v>0</v>
      </c>
      <c r="H41" s="82">
        <f t="shared" si="19"/>
        <v>0</v>
      </c>
      <c r="I41" s="82">
        <f t="shared" si="19"/>
        <v>0</v>
      </c>
      <c r="J41" s="82">
        <f t="shared" si="19"/>
        <v>0</v>
      </c>
      <c r="K41" s="82">
        <f t="shared" si="19"/>
        <v>4.400542064753684E-2</v>
      </c>
      <c r="L41" s="82">
        <f t="shared" si="19"/>
        <v>2.6833045079715415E-2</v>
      </c>
      <c r="M41" s="82">
        <f t="shared" si="19"/>
        <v>0.11484144638145985</v>
      </c>
      <c r="N41" s="82">
        <f t="shared" si="19"/>
        <v>0.24206766127337676</v>
      </c>
      <c r="O41" s="82">
        <f t="shared" si="19"/>
        <v>0</v>
      </c>
      <c r="P41" s="82">
        <f t="shared" si="19"/>
        <v>5.0712290972030564E-3</v>
      </c>
      <c r="Q41" s="82">
        <f t="shared" si="19"/>
        <v>0</v>
      </c>
      <c r="R41" s="82">
        <f t="shared" si="19"/>
        <v>1</v>
      </c>
      <c r="S41" s="82">
        <f t="shared" si="19"/>
        <v>0</v>
      </c>
      <c r="T41" s="1"/>
      <c r="U41" s="1"/>
      <c r="V41" s="1"/>
      <c r="W41" s="1"/>
      <c r="X41" s="1"/>
      <c r="Y41" s="1"/>
      <c r="Z41" s="1"/>
      <c r="AA41" s="1"/>
      <c r="AB41" s="1"/>
      <c r="AC41" s="1"/>
      <c r="AD41" s="1"/>
      <c r="AE41" s="1"/>
      <c r="AF41" s="1"/>
      <c r="AG41" s="1"/>
    </row>
    <row r="42" spans="1:33" x14ac:dyDescent="0.2">
      <c r="A42" s="60" t="s">
        <v>350</v>
      </c>
      <c r="B42" s="82">
        <f t="shared" ref="B42:S42" si="20">SUM(B24:B41)</f>
        <v>1</v>
      </c>
      <c r="C42" s="82">
        <f t="shared" si="20"/>
        <v>1</v>
      </c>
      <c r="D42" s="82">
        <f t="shared" si="20"/>
        <v>1</v>
      </c>
      <c r="E42" s="82">
        <f t="shared" si="20"/>
        <v>1</v>
      </c>
      <c r="F42" s="82">
        <f t="shared" si="20"/>
        <v>1</v>
      </c>
      <c r="G42" s="82">
        <f t="shared" si="20"/>
        <v>0.99999999999999989</v>
      </c>
      <c r="H42" s="82">
        <f t="shared" si="20"/>
        <v>1</v>
      </c>
      <c r="I42" s="82">
        <f t="shared" si="20"/>
        <v>1</v>
      </c>
      <c r="J42" s="82">
        <f t="shared" si="20"/>
        <v>1</v>
      </c>
      <c r="K42" s="82">
        <f t="shared" si="20"/>
        <v>1</v>
      </c>
      <c r="L42" s="82">
        <f t="shared" si="20"/>
        <v>1.0000000000000002</v>
      </c>
      <c r="M42" s="82">
        <f t="shared" si="20"/>
        <v>1</v>
      </c>
      <c r="N42" s="82">
        <f t="shared" si="20"/>
        <v>1</v>
      </c>
      <c r="O42" s="82">
        <f t="shared" si="20"/>
        <v>1</v>
      </c>
      <c r="P42" s="82">
        <f t="shared" si="20"/>
        <v>1</v>
      </c>
      <c r="Q42" s="82">
        <f t="shared" si="20"/>
        <v>1</v>
      </c>
      <c r="R42" s="82">
        <f t="shared" si="20"/>
        <v>1</v>
      </c>
      <c r="S42" s="82">
        <f t="shared" si="20"/>
        <v>0.99999999999999989</v>
      </c>
      <c r="T42" s="1"/>
      <c r="U42" s="1"/>
      <c r="V42" s="1"/>
      <c r="W42" s="1"/>
      <c r="X42" s="1"/>
      <c r="Y42" s="1"/>
      <c r="Z42" s="1"/>
      <c r="AA42" s="1"/>
      <c r="AB42" s="1"/>
      <c r="AC42" s="1"/>
      <c r="AD42" s="1"/>
      <c r="AE42" s="1"/>
      <c r="AF42" s="1"/>
      <c r="AG42" s="1"/>
    </row>
    <row r="43" spans="1:33"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row>
    <row r="44" spans="1:33" x14ac:dyDescent="0.2">
      <c r="A44" s="60">
        <f t="shared" ref="A44:Q44" si="21">A23</f>
        <v>0</v>
      </c>
      <c r="B44" s="60" t="str">
        <f t="shared" si="21"/>
        <v>Ag</v>
      </c>
      <c r="C44" s="60" t="str">
        <f t="shared" si="21"/>
        <v>Tourism</v>
      </c>
      <c r="D44" s="60" t="str">
        <f t="shared" si="21"/>
        <v>Nag</v>
      </c>
      <c r="E44" s="60" t="str">
        <f t="shared" si="21"/>
        <v>NatRes</v>
      </c>
      <c r="F44" s="60" t="str">
        <f t="shared" si="21"/>
        <v>L-MUSK</v>
      </c>
      <c r="G44" s="60" t="str">
        <f t="shared" si="21"/>
        <v>L-FUSK</v>
      </c>
      <c r="H44" s="60" t="str">
        <f t="shared" si="21"/>
        <v>L-MSK</v>
      </c>
      <c r="I44" s="60" t="str">
        <f t="shared" si="21"/>
        <v>L-FSK</v>
      </c>
      <c r="J44" s="60" t="str">
        <f t="shared" si="21"/>
        <v>K</v>
      </c>
      <c r="K44" s="60" t="str">
        <f t="shared" si="21"/>
        <v>Poor</v>
      </c>
      <c r="L44" s="60" t="str">
        <f t="shared" si="21"/>
        <v>Nonpoor</v>
      </c>
      <c r="M44" s="60" t="str">
        <f t="shared" si="21"/>
        <v>Restaurants</v>
      </c>
      <c r="N44" s="60" t="str">
        <f t="shared" si="21"/>
        <v>Lodges</v>
      </c>
      <c r="O44" s="60" t="str">
        <f t="shared" si="21"/>
        <v>Tourists</v>
      </c>
      <c r="P44" s="60" t="str">
        <f t="shared" si="21"/>
        <v>PA</v>
      </c>
      <c r="Q44" s="60" t="str">
        <f t="shared" si="21"/>
        <v>CRS</v>
      </c>
      <c r="R44" s="60"/>
      <c r="S44" s="1"/>
      <c r="T44" s="1"/>
      <c r="U44" s="1"/>
      <c r="V44" s="1"/>
      <c r="W44" s="1"/>
      <c r="X44" s="1"/>
      <c r="Y44" s="1"/>
      <c r="Z44" s="1"/>
      <c r="AA44" s="1"/>
      <c r="AB44" s="1"/>
      <c r="AC44" s="1"/>
      <c r="AD44" s="1"/>
      <c r="AE44" s="1"/>
      <c r="AF44" s="1"/>
      <c r="AG44" s="1"/>
    </row>
    <row r="45" spans="1:33" x14ac:dyDescent="0.2">
      <c r="A45" s="60" t="str">
        <f t="shared" ref="A45:A60" si="22">A24</f>
        <v>Ag</v>
      </c>
      <c r="B45" s="82">
        <v>1</v>
      </c>
      <c r="C45" s="82">
        <v>0</v>
      </c>
      <c r="D45" s="82">
        <v>0</v>
      </c>
      <c r="E45" s="82">
        <v>0</v>
      </c>
      <c r="F45" s="82">
        <v>0</v>
      </c>
      <c r="G45" s="82">
        <v>0</v>
      </c>
      <c r="H45" s="82">
        <v>0</v>
      </c>
      <c r="I45" s="82">
        <v>0</v>
      </c>
      <c r="J45" s="82">
        <v>0</v>
      </c>
      <c r="K45" s="82">
        <v>0</v>
      </c>
      <c r="L45" s="82">
        <v>0</v>
      </c>
      <c r="M45" s="82">
        <v>0</v>
      </c>
      <c r="N45" s="82">
        <v>0</v>
      </c>
      <c r="O45" s="82">
        <v>0</v>
      </c>
      <c r="P45" s="82">
        <v>0</v>
      </c>
      <c r="Q45" s="82">
        <v>0</v>
      </c>
      <c r="R45" s="82"/>
      <c r="S45" s="83"/>
      <c r="T45" s="1"/>
      <c r="U45" s="1"/>
      <c r="V45" s="1"/>
      <c r="W45" s="1"/>
      <c r="X45" s="1"/>
      <c r="Y45" s="1"/>
      <c r="Z45" s="1"/>
      <c r="AA45" s="1"/>
      <c r="AB45" s="1"/>
      <c r="AC45" s="1"/>
      <c r="AD45" s="1"/>
      <c r="AE45" s="1"/>
      <c r="AF45" s="1"/>
      <c r="AG45" s="1"/>
    </row>
    <row r="46" spans="1:33" x14ac:dyDescent="0.2">
      <c r="A46" s="60" t="str">
        <f t="shared" si="22"/>
        <v>Tourism</v>
      </c>
      <c r="B46" s="82">
        <v>0</v>
      </c>
      <c r="C46" s="82">
        <v>1</v>
      </c>
      <c r="D46" s="82">
        <v>0</v>
      </c>
      <c r="E46" s="82">
        <v>0</v>
      </c>
      <c r="F46" s="82">
        <v>0</v>
      </c>
      <c r="G46" s="82">
        <v>0</v>
      </c>
      <c r="H46" s="82">
        <v>0</v>
      </c>
      <c r="I46" s="82">
        <v>0</v>
      </c>
      <c r="J46" s="82">
        <v>0</v>
      </c>
      <c r="K46" s="82">
        <v>0</v>
      </c>
      <c r="L46" s="82">
        <v>0</v>
      </c>
      <c r="M46" s="82">
        <v>0</v>
      </c>
      <c r="N46" s="82">
        <v>0</v>
      </c>
      <c r="O46" s="82">
        <v>0</v>
      </c>
      <c r="P46" s="82">
        <v>0</v>
      </c>
      <c r="Q46" s="82">
        <v>0</v>
      </c>
      <c r="R46" s="82"/>
      <c r="S46" s="83"/>
      <c r="T46" s="1"/>
      <c r="U46" s="1"/>
      <c r="V46" s="1"/>
      <c r="W46" s="1"/>
      <c r="X46" s="1"/>
      <c r="Y46" s="1"/>
      <c r="Z46" s="1"/>
      <c r="AA46" s="1"/>
      <c r="AB46" s="1"/>
      <c r="AC46" s="1"/>
      <c r="AD46" s="1"/>
      <c r="AE46" s="1"/>
      <c r="AF46" s="1"/>
      <c r="AG46" s="1"/>
    </row>
    <row r="47" spans="1:33" x14ac:dyDescent="0.2">
      <c r="A47" s="60" t="str">
        <f t="shared" si="22"/>
        <v>Nag</v>
      </c>
      <c r="B47" s="82">
        <v>0</v>
      </c>
      <c r="C47" s="82">
        <v>0</v>
      </c>
      <c r="D47" s="82">
        <v>1</v>
      </c>
      <c r="E47" s="82">
        <v>0</v>
      </c>
      <c r="F47" s="82">
        <v>0</v>
      </c>
      <c r="G47" s="82">
        <v>0</v>
      </c>
      <c r="H47" s="82">
        <v>0</v>
      </c>
      <c r="I47" s="82">
        <v>0</v>
      </c>
      <c r="J47" s="82">
        <v>0</v>
      </c>
      <c r="K47" s="82">
        <v>0</v>
      </c>
      <c r="L47" s="82">
        <v>0</v>
      </c>
      <c r="M47" s="82">
        <v>0</v>
      </c>
      <c r="N47" s="82">
        <v>0</v>
      </c>
      <c r="O47" s="82">
        <v>0</v>
      </c>
      <c r="P47" s="82">
        <v>0</v>
      </c>
      <c r="Q47" s="82">
        <v>0</v>
      </c>
      <c r="R47" s="82"/>
      <c r="S47" s="83"/>
      <c r="T47" s="83"/>
      <c r="U47" s="1"/>
      <c r="V47" s="1"/>
      <c r="W47" s="1"/>
      <c r="X47" s="1"/>
      <c r="Y47" s="1"/>
      <c r="Z47" s="1"/>
      <c r="AA47" s="1"/>
      <c r="AB47" s="1"/>
      <c r="AC47" s="1"/>
      <c r="AD47" s="1"/>
      <c r="AE47" s="1"/>
      <c r="AF47" s="1"/>
      <c r="AG47" s="1"/>
    </row>
    <row r="48" spans="1:33" x14ac:dyDescent="0.2">
      <c r="A48" s="60" t="str">
        <f t="shared" si="22"/>
        <v>NatRes</v>
      </c>
      <c r="B48" s="82">
        <v>0</v>
      </c>
      <c r="C48" s="82">
        <v>0</v>
      </c>
      <c r="D48" s="82">
        <v>0</v>
      </c>
      <c r="E48" s="82">
        <v>1</v>
      </c>
      <c r="F48" s="82">
        <v>0</v>
      </c>
      <c r="G48" s="82">
        <v>0</v>
      </c>
      <c r="H48" s="82">
        <v>0</v>
      </c>
      <c r="I48" s="82">
        <v>0</v>
      </c>
      <c r="J48" s="82">
        <v>0</v>
      </c>
      <c r="K48" s="82">
        <v>0</v>
      </c>
      <c r="L48" s="82">
        <v>0</v>
      </c>
      <c r="M48" s="82">
        <v>0</v>
      </c>
      <c r="N48" s="82">
        <v>0</v>
      </c>
      <c r="O48" s="82">
        <v>0</v>
      </c>
      <c r="P48" s="82">
        <v>0</v>
      </c>
      <c r="Q48" s="82">
        <v>0</v>
      </c>
      <c r="R48" s="82"/>
      <c r="S48" s="83"/>
      <c r="T48" s="1"/>
      <c r="U48" s="1"/>
      <c r="V48" s="1"/>
      <c r="W48" s="1"/>
      <c r="X48" s="1"/>
      <c r="Y48" s="1"/>
      <c r="Z48" s="1"/>
      <c r="AA48" s="1"/>
      <c r="AB48" s="1"/>
      <c r="AC48" s="1"/>
      <c r="AD48" s="1"/>
      <c r="AE48" s="1"/>
      <c r="AF48" s="1"/>
      <c r="AG48" s="1"/>
    </row>
    <row r="49" spans="1:33" x14ac:dyDescent="0.2">
      <c r="A49" s="60" t="str">
        <f t="shared" si="22"/>
        <v>L-MUSK</v>
      </c>
      <c r="B49" s="82">
        <v>0</v>
      </c>
      <c r="C49" s="82">
        <v>0</v>
      </c>
      <c r="D49" s="82">
        <v>0</v>
      </c>
      <c r="E49" s="82">
        <v>0</v>
      </c>
      <c r="F49" s="82">
        <v>1</v>
      </c>
      <c r="G49" s="82">
        <v>0</v>
      </c>
      <c r="H49" s="82">
        <v>0</v>
      </c>
      <c r="I49" s="82">
        <v>0</v>
      </c>
      <c r="J49" s="82">
        <v>0</v>
      </c>
      <c r="K49" s="82">
        <v>0</v>
      </c>
      <c r="L49" s="82">
        <v>0</v>
      </c>
      <c r="M49" s="82">
        <v>0</v>
      </c>
      <c r="N49" s="82">
        <v>0</v>
      </c>
      <c r="O49" s="82">
        <v>0</v>
      </c>
      <c r="P49" s="82">
        <v>0</v>
      </c>
      <c r="Q49" s="82">
        <v>0</v>
      </c>
      <c r="R49" s="82"/>
      <c r="S49" s="83"/>
      <c r="T49" s="1"/>
      <c r="U49" s="1"/>
      <c r="V49" s="1"/>
      <c r="W49" s="1"/>
      <c r="X49" s="1"/>
      <c r="Y49" s="1"/>
      <c r="Z49" s="1"/>
      <c r="AA49" s="1"/>
      <c r="AB49" s="1"/>
      <c r="AC49" s="1"/>
      <c r="AD49" s="1"/>
      <c r="AE49" s="1"/>
      <c r="AF49" s="1"/>
      <c r="AG49" s="1"/>
    </row>
    <row r="50" spans="1:33" x14ac:dyDescent="0.2">
      <c r="A50" s="60" t="str">
        <f t="shared" si="22"/>
        <v>L-FUSK</v>
      </c>
      <c r="B50" s="82">
        <v>0</v>
      </c>
      <c r="C50" s="82">
        <v>0</v>
      </c>
      <c r="D50" s="82">
        <v>0</v>
      </c>
      <c r="E50" s="82">
        <v>0</v>
      </c>
      <c r="F50" s="82">
        <v>0</v>
      </c>
      <c r="G50" s="82">
        <v>1</v>
      </c>
      <c r="H50" s="82">
        <v>0</v>
      </c>
      <c r="I50" s="82">
        <v>0</v>
      </c>
      <c r="J50" s="82">
        <v>0</v>
      </c>
      <c r="K50" s="82">
        <v>0</v>
      </c>
      <c r="L50" s="82">
        <v>0</v>
      </c>
      <c r="M50" s="82">
        <v>0</v>
      </c>
      <c r="N50" s="82">
        <v>0</v>
      </c>
      <c r="O50" s="82">
        <v>0</v>
      </c>
      <c r="P50" s="82">
        <v>0</v>
      </c>
      <c r="Q50" s="82">
        <v>0</v>
      </c>
      <c r="R50" s="82"/>
      <c r="S50" s="83"/>
      <c r="T50" s="1"/>
      <c r="U50" s="1"/>
      <c r="V50" s="1"/>
      <c r="W50" s="1"/>
      <c r="X50" s="1"/>
      <c r="Y50" s="1"/>
      <c r="Z50" s="1"/>
      <c r="AA50" s="1"/>
      <c r="AB50" s="1"/>
      <c r="AC50" s="1"/>
      <c r="AD50" s="1"/>
      <c r="AE50" s="1"/>
      <c r="AF50" s="1"/>
      <c r="AG50" s="1"/>
    </row>
    <row r="51" spans="1:33" x14ac:dyDescent="0.2">
      <c r="A51" s="60" t="str">
        <f t="shared" si="22"/>
        <v>L-MSK</v>
      </c>
      <c r="B51" s="82">
        <v>0</v>
      </c>
      <c r="C51" s="82">
        <v>0</v>
      </c>
      <c r="D51" s="82">
        <v>0</v>
      </c>
      <c r="E51" s="82">
        <v>0</v>
      </c>
      <c r="F51" s="82">
        <v>0</v>
      </c>
      <c r="G51" s="82">
        <v>0</v>
      </c>
      <c r="H51" s="82">
        <v>1</v>
      </c>
      <c r="I51" s="82">
        <v>0</v>
      </c>
      <c r="J51" s="82">
        <v>0</v>
      </c>
      <c r="K51" s="82">
        <v>0</v>
      </c>
      <c r="L51" s="82">
        <v>0</v>
      </c>
      <c r="M51" s="82">
        <v>0</v>
      </c>
      <c r="N51" s="82">
        <v>0</v>
      </c>
      <c r="O51" s="82">
        <v>0</v>
      </c>
      <c r="P51" s="82">
        <v>0</v>
      </c>
      <c r="Q51" s="82">
        <v>0</v>
      </c>
      <c r="R51" s="82"/>
      <c r="S51" s="83"/>
      <c r="T51" s="1"/>
      <c r="U51" s="1"/>
      <c r="V51" s="1"/>
      <c r="W51" s="1"/>
      <c r="X51" s="1"/>
      <c r="Y51" s="1"/>
      <c r="Z51" s="1"/>
      <c r="AA51" s="1"/>
      <c r="AB51" s="1"/>
      <c r="AC51" s="1"/>
      <c r="AD51" s="1"/>
      <c r="AE51" s="1"/>
      <c r="AF51" s="1"/>
      <c r="AG51" s="1"/>
    </row>
    <row r="52" spans="1:33" x14ac:dyDescent="0.2">
      <c r="A52" s="60" t="str">
        <f t="shared" si="22"/>
        <v>L-FSK</v>
      </c>
      <c r="B52" s="82">
        <v>0</v>
      </c>
      <c r="C52" s="82">
        <v>0</v>
      </c>
      <c r="D52" s="82">
        <v>0</v>
      </c>
      <c r="E52" s="82">
        <v>0</v>
      </c>
      <c r="F52" s="82">
        <v>0</v>
      </c>
      <c r="G52" s="82">
        <v>0</v>
      </c>
      <c r="H52" s="82">
        <v>0</v>
      </c>
      <c r="I52" s="82">
        <v>1</v>
      </c>
      <c r="J52" s="82">
        <v>0</v>
      </c>
      <c r="K52" s="82">
        <v>0</v>
      </c>
      <c r="L52" s="82">
        <v>0</v>
      </c>
      <c r="M52" s="82">
        <v>0</v>
      </c>
      <c r="N52" s="82">
        <v>0</v>
      </c>
      <c r="O52" s="82">
        <v>0</v>
      </c>
      <c r="P52" s="82">
        <v>0</v>
      </c>
      <c r="Q52" s="82">
        <v>0</v>
      </c>
      <c r="R52" s="82"/>
      <c r="S52" s="83"/>
      <c r="T52" s="1"/>
      <c r="U52" s="1"/>
      <c r="V52" s="1"/>
      <c r="W52" s="1"/>
      <c r="X52" s="1"/>
      <c r="Y52" s="1"/>
      <c r="Z52" s="1"/>
      <c r="AA52" s="1"/>
      <c r="AB52" s="1"/>
      <c r="AC52" s="1"/>
      <c r="AD52" s="1"/>
      <c r="AE52" s="1"/>
      <c r="AF52" s="1"/>
      <c r="AG52" s="1"/>
    </row>
    <row r="53" spans="1:33" x14ac:dyDescent="0.2">
      <c r="A53" s="60" t="str">
        <f t="shared" si="22"/>
        <v>K</v>
      </c>
      <c r="B53" s="82">
        <v>0</v>
      </c>
      <c r="C53" s="82">
        <v>0</v>
      </c>
      <c r="D53" s="82">
        <v>0</v>
      </c>
      <c r="E53" s="82">
        <v>0</v>
      </c>
      <c r="F53" s="82">
        <v>0</v>
      </c>
      <c r="G53" s="82">
        <v>0</v>
      </c>
      <c r="H53" s="82">
        <v>0</v>
      </c>
      <c r="I53" s="82">
        <v>0</v>
      </c>
      <c r="J53" s="82">
        <v>1</v>
      </c>
      <c r="K53" s="82">
        <v>0</v>
      </c>
      <c r="L53" s="82">
        <v>0</v>
      </c>
      <c r="M53" s="82">
        <v>0</v>
      </c>
      <c r="N53" s="82">
        <v>0</v>
      </c>
      <c r="O53" s="82">
        <v>0</v>
      </c>
      <c r="P53" s="82">
        <v>0</v>
      </c>
      <c r="Q53" s="82">
        <v>0</v>
      </c>
      <c r="R53" s="82"/>
      <c r="S53" s="83"/>
      <c r="T53" s="1"/>
      <c r="U53" s="1"/>
      <c r="V53" s="1"/>
      <c r="W53" s="1"/>
      <c r="X53" s="1"/>
      <c r="Y53" s="1"/>
      <c r="Z53" s="1"/>
      <c r="AA53" s="1"/>
      <c r="AB53" s="1"/>
      <c r="AC53" s="1"/>
      <c r="AD53" s="1"/>
      <c r="AE53" s="1"/>
      <c r="AF53" s="1"/>
      <c r="AG53" s="1"/>
    </row>
    <row r="54" spans="1:33" x14ac:dyDescent="0.2">
      <c r="A54" s="60" t="str">
        <f t="shared" si="22"/>
        <v>Poor</v>
      </c>
      <c r="B54" s="82">
        <v>0</v>
      </c>
      <c r="C54" s="82">
        <v>0</v>
      </c>
      <c r="D54" s="82">
        <v>0</v>
      </c>
      <c r="E54" s="82">
        <v>0</v>
      </c>
      <c r="F54" s="82">
        <v>0</v>
      </c>
      <c r="G54" s="82">
        <v>0</v>
      </c>
      <c r="H54" s="82">
        <v>0</v>
      </c>
      <c r="I54" s="82">
        <v>0</v>
      </c>
      <c r="J54" s="82">
        <v>0</v>
      </c>
      <c r="K54" s="82">
        <v>1</v>
      </c>
      <c r="L54" s="82">
        <v>0</v>
      </c>
      <c r="M54" s="82">
        <v>0</v>
      </c>
      <c r="N54" s="82">
        <v>0</v>
      </c>
      <c r="O54" s="82">
        <v>0</v>
      </c>
      <c r="P54" s="82">
        <v>0</v>
      </c>
      <c r="Q54" s="82">
        <v>0</v>
      </c>
      <c r="R54" s="82"/>
      <c r="S54" s="83"/>
      <c r="T54" s="1"/>
      <c r="U54" s="1"/>
      <c r="V54" s="1"/>
      <c r="W54" s="1"/>
      <c r="X54" s="1"/>
      <c r="Y54" s="1"/>
      <c r="Z54" s="1"/>
      <c r="AA54" s="1"/>
      <c r="AB54" s="1"/>
      <c r="AC54" s="1"/>
      <c r="AD54" s="1"/>
      <c r="AE54" s="1"/>
      <c r="AF54" s="1"/>
      <c r="AG54" s="1"/>
    </row>
    <row r="55" spans="1:33" x14ac:dyDescent="0.2">
      <c r="A55" s="60" t="str">
        <f t="shared" si="22"/>
        <v>Nonpoor</v>
      </c>
      <c r="B55" s="82">
        <v>0</v>
      </c>
      <c r="C55" s="82">
        <v>0</v>
      </c>
      <c r="D55" s="82">
        <v>0</v>
      </c>
      <c r="E55" s="82">
        <v>0</v>
      </c>
      <c r="F55" s="82">
        <v>0</v>
      </c>
      <c r="G55" s="82">
        <v>0</v>
      </c>
      <c r="H55" s="82">
        <v>0</v>
      </c>
      <c r="I55" s="82">
        <v>0</v>
      </c>
      <c r="J55" s="82">
        <v>0</v>
      </c>
      <c r="K55" s="82">
        <v>0</v>
      </c>
      <c r="L55" s="82">
        <v>1</v>
      </c>
      <c r="M55" s="82">
        <v>0</v>
      </c>
      <c r="N55" s="82">
        <v>0</v>
      </c>
      <c r="O55" s="82">
        <v>0</v>
      </c>
      <c r="P55" s="82">
        <v>0</v>
      </c>
      <c r="Q55" s="82">
        <v>0</v>
      </c>
      <c r="R55" s="82"/>
      <c r="S55" s="83"/>
      <c r="T55" s="1"/>
      <c r="U55" s="1"/>
      <c r="V55" s="1"/>
      <c r="W55" s="1"/>
      <c r="X55" s="1"/>
      <c r="Y55" s="1"/>
      <c r="Z55" s="1"/>
      <c r="AA55" s="1"/>
      <c r="AB55" s="1"/>
      <c r="AC55" s="1"/>
      <c r="AD55" s="1"/>
      <c r="AE55" s="1"/>
      <c r="AF55" s="1"/>
      <c r="AG55" s="1"/>
    </row>
    <row r="56" spans="1:33" x14ac:dyDescent="0.2">
      <c r="A56" s="60" t="str">
        <f t="shared" si="22"/>
        <v>Restaurants</v>
      </c>
      <c r="B56" s="82">
        <v>0</v>
      </c>
      <c r="C56" s="82">
        <v>0</v>
      </c>
      <c r="D56" s="82">
        <v>0</v>
      </c>
      <c r="E56" s="82">
        <v>0</v>
      </c>
      <c r="F56" s="82">
        <v>0</v>
      </c>
      <c r="G56" s="82">
        <v>0</v>
      </c>
      <c r="H56" s="82">
        <v>0</v>
      </c>
      <c r="I56" s="82">
        <v>0</v>
      </c>
      <c r="J56" s="82">
        <v>0</v>
      </c>
      <c r="K56" s="82">
        <v>0</v>
      </c>
      <c r="L56" s="82">
        <v>0</v>
      </c>
      <c r="M56" s="82">
        <v>1</v>
      </c>
      <c r="N56" s="82">
        <v>0</v>
      </c>
      <c r="O56" s="82">
        <v>0</v>
      </c>
      <c r="P56" s="82">
        <v>0</v>
      </c>
      <c r="Q56" s="82">
        <v>0</v>
      </c>
      <c r="R56" s="82"/>
      <c r="S56" s="83"/>
      <c r="T56" s="1"/>
      <c r="U56" s="1"/>
      <c r="V56" s="1"/>
      <c r="W56" s="1"/>
      <c r="X56" s="1"/>
      <c r="Y56" s="1"/>
      <c r="Z56" s="1"/>
      <c r="AA56" s="1"/>
      <c r="AB56" s="1"/>
      <c r="AC56" s="1"/>
      <c r="AD56" s="1"/>
      <c r="AE56" s="1"/>
      <c r="AF56" s="1"/>
      <c r="AG56" s="1"/>
    </row>
    <row r="57" spans="1:33" x14ac:dyDescent="0.2">
      <c r="A57" s="60" t="str">
        <f t="shared" si="22"/>
        <v>Lodges</v>
      </c>
      <c r="B57" s="82">
        <v>0</v>
      </c>
      <c r="C57" s="82">
        <v>0</v>
      </c>
      <c r="D57" s="82">
        <v>0</v>
      </c>
      <c r="E57" s="82">
        <v>0</v>
      </c>
      <c r="F57" s="82">
        <v>0</v>
      </c>
      <c r="G57" s="82">
        <v>0</v>
      </c>
      <c r="H57" s="82">
        <v>0</v>
      </c>
      <c r="I57" s="82">
        <v>0</v>
      </c>
      <c r="J57" s="82">
        <v>0</v>
      </c>
      <c r="K57" s="82">
        <v>0</v>
      </c>
      <c r="L57" s="82">
        <v>0</v>
      </c>
      <c r="M57" s="82">
        <v>0</v>
      </c>
      <c r="N57" s="82">
        <v>1</v>
      </c>
      <c r="O57" s="82">
        <v>0</v>
      </c>
      <c r="P57" s="82">
        <v>0</v>
      </c>
      <c r="Q57" s="82">
        <v>0</v>
      </c>
      <c r="R57" s="82"/>
      <c r="S57" s="83"/>
      <c r="T57" s="1"/>
      <c r="U57" s="1"/>
      <c r="V57" s="1"/>
      <c r="W57" s="1"/>
      <c r="X57" s="1"/>
      <c r="Y57" s="1"/>
      <c r="Z57" s="1"/>
      <c r="AA57" s="1"/>
      <c r="AB57" s="1"/>
      <c r="AC57" s="1"/>
      <c r="AD57" s="1"/>
      <c r="AE57" s="1"/>
      <c r="AF57" s="1"/>
      <c r="AG57" s="1"/>
    </row>
    <row r="58" spans="1:33" x14ac:dyDescent="0.2">
      <c r="A58" s="60" t="str">
        <f t="shared" si="22"/>
        <v>Tourists</v>
      </c>
      <c r="B58" s="82">
        <v>0</v>
      </c>
      <c r="C58" s="82">
        <v>0</v>
      </c>
      <c r="D58" s="82">
        <v>0</v>
      </c>
      <c r="E58" s="82">
        <v>0</v>
      </c>
      <c r="F58" s="82">
        <v>0</v>
      </c>
      <c r="G58" s="82">
        <v>0</v>
      </c>
      <c r="H58" s="82">
        <v>0</v>
      </c>
      <c r="I58" s="82">
        <v>0</v>
      </c>
      <c r="J58" s="82">
        <v>0</v>
      </c>
      <c r="K58" s="82">
        <v>0</v>
      </c>
      <c r="L58" s="82">
        <v>0</v>
      </c>
      <c r="M58" s="82">
        <v>0</v>
      </c>
      <c r="N58" s="82">
        <v>0</v>
      </c>
      <c r="O58" s="82">
        <v>1</v>
      </c>
      <c r="P58" s="82">
        <v>0</v>
      </c>
      <c r="Q58" s="82">
        <v>0</v>
      </c>
      <c r="R58" s="82"/>
      <c r="S58" s="83"/>
      <c r="T58" s="1"/>
      <c r="U58" s="1"/>
      <c r="V58" s="1"/>
      <c r="W58" s="1"/>
      <c r="X58" s="1"/>
      <c r="Y58" s="1"/>
      <c r="Z58" s="1"/>
      <c r="AA58" s="1"/>
      <c r="AB58" s="1"/>
      <c r="AC58" s="1"/>
      <c r="AD58" s="1"/>
      <c r="AE58" s="1"/>
      <c r="AF58" s="1"/>
      <c r="AG58" s="1"/>
    </row>
    <row r="59" spans="1:33" x14ac:dyDescent="0.2">
      <c r="A59" s="60" t="str">
        <f t="shared" si="22"/>
        <v>PA</v>
      </c>
      <c r="B59" s="82">
        <v>0</v>
      </c>
      <c r="C59" s="82">
        <v>0</v>
      </c>
      <c r="D59" s="82">
        <v>0</v>
      </c>
      <c r="E59" s="82">
        <v>0</v>
      </c>
      <c r="F59" s="82">
        <v>0</v>
      </c>
      <c r="G59" s="82">
        <v>0</v>
      </c>
      <c r="H59" s="82">
        <v>0</v>
      </c>
      <c r="I59" s="82">
        <v>0</v>
      </c>
      <c r="J59" s="82">
        <v>0</v>
      </c>
      <c r="K59" s="82">
        <v>0</v>
      </c>
      <c r="L59" s="82">
        <v>0</v>
      </c>
      <c r="M59" s="82">
        <v>0</v>
      </c>
      <c r="N59" s="82">
        <v>0</v>
      </c>
      <c r="O59" s="82">
        <v>0</v>
      </c>
      <c r="P59" s="82">
        <v>1</v>
      </c>
      <c r="Q59" s="82">
        <v>0</v>
      </c>
      <c r="R59" s="82"/>
      <c r="S59" s="83"/>
      <c r="T59" s="1"/>
      <c r="U59" s="1"/>
      <c r="V59" s="1"/>
      <c r="W59" s="1"/>
      <c r="X59" s="1"/>
      <c r="Y59" s="1"/>
      <c r="Z59" s="1"/>
      <c r="AA59" s="1"/>
      <c r="AB59" s="1"/>
      <c r="AC59" s="1"/>
      <c r="AD59" s="1"/>
      <c r="AE59" s="1"/>
      <c r="AF59" s="1"/>
      <c r="AG59" s="1"/>
    </row>
    <row r="60" spans="1:33" x14ac:dyDescent="0.2">
      <c r="A60" s="60" t="str">
        <f t="shared" si="22"/>
        <v>ComRevSh</v>
      </c>
      <c r="B60" s="82">
        <v>0</v>
      </c>
      <c r="C60" s="82">
        <v>0</v>
      </c>
      <c r="D60" s="82">
        <v>0</v>
      </c>
      <c r="E60" s="82">
        <v>0</v>
      </c>
      <c r="F60" s="82">
        <v>0</v>
      </c>
      <c r="G60" s="82">
        <v>0</v>
      </c>
      <c r="H60" s="82">
        <v>0</v>
      </c>
      <c r="I60" s="82">
        <v>0</v>
      </c>
      <c r="J60" s="82">
        <v>0</v>
      </c>
      <c r="K60" s="82">
        <v>0</v>
      </c>
      <c r="L60" s="82">
        <v>0</v>
      </c>
      <c r="M60" s="82">
        <v>0</v>
      </c>
      <c r="N60" s="82">
        <v>0</v>
      </c>
      <c r="O60" s="82">
        <v>0</v>
      </c>
      <c r="P60" s="82">
        <v>0</v>
      </c>
      <c r="Q60" s="82">
        <v>1</v>
      </c>
      <c r="R60" s="83"/>
      <c r="S60" s="1"/>
      <c r="T60" s="1"/>
      <c r="U60" s="1"/>
      <c r="V60" s="1"/>
      <c r="W60" s="1"/>
      <c r="X60" s="1"/>
      <c r="Y60" s="1"/>
      <c r="Z60" s="1"/>
      <c r="AA60" s="1"/>
      <c r="AB60" s="1"/>
      <c r="AC60" s="1"/>
      <c r="AD60" s="1"/>
      <c r="AE60" s="1"/>
      <c r="AF60" s="1"/>
      <c r="AG60" s="1"/>
    </row>
    <row r="61" spans="1:33" x14ac:dyDescent="0.2">
      <c r="A61" s="60"/>
      <c r="B61" s="83"/>
      <c r="C61" s="83"/>
      <c r="D61" s="83"/>
      <c r="E61" s="83"/>
      <c r="F61" s="83"/>
      <c r="G61" s="83"/>
      <c r="H61" s="83"/>
      <c r="I61" s="83"/>
      <c r="J61" s="83"/>
      <c r="K61" s="83"/>
      <c r="L61" s="83"/>
      <c r="M61" s="83"/>
      <c r="N61" s="83"/>
      <c r="O61" s="83"/>
      <c r="P61" s="83"/>
      <c r="Q61" s="83"/>
      <c r="R61" s="83"/>
      <c r="S61" s="1"/>
      <c r="T61" s="1"/>
      <c r="U61" s="1"/>
      <c r="V61" s="1"/>
      <c r="W61" s="1"/>
      <c r="X61" s="1"/>
      <c r="Y61" s="1"/>
      <c r="Z61" s="1"/>
      <c r="AA61" s="1"/>
      <c r="AB61" s="1"/>
      <c r="AC61" s="1"/>
      <c r="AD61" s="1"/>
      <c r="AE61" s="1"/>
      <c r="AF61" s="1"/>
      <c r="AG61" s="1"/>
    </row>
    <row r="62" spans="1:33" x14ac:dyDescent="0.2">
      <c r="A62" s="60">
        <f t="shared" ref="A62:Q62" si="23">A44</f>
        <v>0</v>
      </c>
      <c r="B62" s="60" t="str">
        <f t="shared" si="23"/>
        <v>Ag</v>
      </c>
      <c r="C62" s="60" t="str">
        <f t="shared" si="23"/>
        <v>Tourism</v>
      </c>
      <c r="D62" s="60" t="str">
        <f t="shared" si="23"/>
        <v>Nag</v>
      </c>
      <c r="E62" s="60" t="str">
        <f t="shared" si="23"/>
        <v>NatRes</v>
      </c>
      <c r="F62" s="60" t="str">
        <f t="shared" si="23"/>
        <v>L-MUSK</v>
      </c>
      <c r="G62" s="60" t="str">
        <f t="shared" si="23"/>
        <v>L-FUSK</v>
      </c>
      <c r="H62" s="60" t="str">
        <f t="shared" si="23"/>
        <v>L-MSK</v>
      </c>
      <c r="I62" s="60" t="str">
        <f t="shared" si="23"/>
        <v>L-FSK</v>
      </c>
      <c r="J62" s="60" t="str">
        <f t="shared" si="23"/>
        <v>K</v>
      </c>
      <c r="K62" s="60" t="str">
        <f t="shared" si="23"/>
        <v>Poor</v>
      </c>
      <c r="L62" s="60" t="str">
        <f t="shared" si="23"/>
        <v>Nonpoor</v>
      </c>
      <c r="M62" s="60" t="str">
        <f t="shared" si="23"/>
        <v>Restaurants</v>
      </c>
      <c r="N62" s="60" t="str">
        <f t="shared" si="23"/>
        <v>Lodges</v>
      </c>
      <c r="O62" s="60" t="str">
        <f t="shared" si="23"/>
        <v>Tourists</v>
      </c>
      <c r="P62" s="60" t="str">
        <f t="shared" si="23"/>
        <v>PA</v>
      </c>
      <c r="Q62" s="60" t="str">
        <f t="shared" si="23"/>
        <v>CRS</v>
      </c>
      <c r="R62" s="83"/>
      <c r="S62" s="1"/>
      <c r="T62" s="1"/>
      <c r="U62" s="1"/>
      <c r="V62" s="1"/>
      <c r="W62" s="1"/>
      <c r="X62" s="1"/>
      <c r="Y62" s="1"/>
      <c r="Z62" s="1"/>
      <c r="AA62" s="1"/>
      <c r="AB62" s="1"/>
      <c r="AC62" s="1"/>
      <c r="AD62" s="1"/>
      <c r="AE62" s="1"/>
      <c r="AF62" s="1"/>
      <c r="AG62" s="1"/>
    </row>
    <row r="63" spans="1:33" x14ac:dyDescent="0.2">
      <c r="A63" s="60" t="str">
        <f t="shared" ref="A63:A78" si="24">A45</f>
        <v>Ag</v>
      </c>
      <c r="B63" s="82">
        <f t="shared" ref="B63:Q63" si="25">B45-B24</f>
        <v>0.90078109452736321</v>
      </c>
      <c r="C63" s="82">
        <f t="shared" si="25"/>
        <v>-0.20799479166666668</v>
      </c>
      <c r="D63" s="82">
        <f t="shared" si="25"/>
        <v>-0.13996924674743599</v>
      </c>
      <c r="E63" s="82">
        <f t="shared" si="25"/>
        <v>0</v>
      </c>
      <c r="F63" s="82">
        <f t="shared" si="25"/>
        <v>0</v>
      </c>
      <c r="G63" s="82">
        <f t="shared" si="25"/>
        <v>0</v>
      </c>
      <c r="H63" s="82">
        <f t="shared" si="25"/>
        <v>0</v>
      </c>
      <c r="I63" s="82">
        <f t="shared" si="25"/>
        <v>0</v>
      </c>
      <c r="J63" s="82">
        <f t="shared" si="25"/>
        <v>0</v>
      </c>
      <c r="K63" s="82">
        <f t="shared" si="25"/>
        <v>-0.47625173309039531</v>
      </c>
      <c r="L63" s="82">
        <f t="shared" si="25"/>
        <v>-0.38957190815686199</v>
      </c>
      <c r="M63" s="82">
        <f t="shared" si="25"/>
        <v>-0.21452168796234031</v>
      </c>
      <c r="N63" s="82">
        <f t="shared" si="25"/>
        <v>-0.10874133221264971</v>
      </c>
      <c r="O63" s="82">
        <f t="shared" si="25"/>
        <v>0</v>
      </c>
      <c r="P63" s="82">
        <f t="shared" si="25"/>
        <v>-3.9908090088381209E-3</v>
      </c>
      <c r="Q63" s="82">
        <f t="shared" si="25"/>
        <v>-0.10869565217391301</v>
      </c>
      <c r="R63" s="83"/>
      <c r="S63" s="1"/>
      <c r="T63" s="1"/>
      <c r="U63" s="1"/>
      <c r="V63" s="1"/>
      <c r="W63" s="1"/>
      <c r="X63" s="1"/>
      <c r="Y63" s="1"/>
      <c r="Z63" s="1"/>
      <c r="AA63" s="1"/>
      <c r="AB63" s="1"/>
      <c r="AC63" s="1"/>
      <c r="AD63" s="1"/>
      <c r="AE63" s="1"/>
      <c r="AF63" s="1"/>
      <c r="AG63" s="1"/>
    </row>
    <row r="64" spans="1:33" x14ac:dyDescent="0.2">
      <c r="A64" s="60" t="str">
        <f t="shared" si="24"/>
        <v>Tourism</v>
      </c>
      <c r="B64" s="82">
        <f t="shared" ref="B64:Q64" si="26">B46-B25</f>
        <v>0</v>
      </c>
      <c r="C64" s="82">
        <f t="shared" si="26"/>
        <v>1</v>
      </c>
      <c r="D64" s="82">
        <f t="shared" si="26"/>
        <v>0</v>
      </c>
      <c r="E64" s="82">
        <f t="shared" si="26"/>
        <v>0</v>
      </c>
      <c r="F64" s="82">
        <f t="shared" si="26"/>
        <v>0</v>
      </c>
      <c r="G64" s="82">
        <f t="shared" si="26"/>
        <v>0</v>
      </c>
      <c r="H64" s="82">
        <f t="shared" si="26"/>
        <v>0</v>
      </c>
      <c r="I64" s="82">
        <f t="shared" si="26"/>
        <v>0</v>
      </c>
      <c r="J64" s="82">
        <f t="shared" si="26"/>
        <v>0</v>
      </c>
      <c r="K64" s="82">
        <f t="shared" si="26"/>
        <v>0</v>
      </c>
      <c r="L64" s="82">
        <f t="shared" si="26"/>
        <v>0</v>
      </c>
      <c r="M64" s="82">
        <f t="shared" si="26"/>
        <v>0</v>
      </c>
      <c r="N64" s="82">
        <f t="shared" si="26"/>
        <v>0</v>
      </c>
      <c r="O64" s="82">
        <f t="shared" si="26"/>
        <v>-0.38718026604506822</v>
      </c>
      <c r="P64" s="82">
        <f t="shared" si="26"/>
        <v>0</v>
      </c>
      <c r="Q64" s="82">
        <f t="shared" si="26"/>
        <v>0</v>
      </c>
      <c r="R64" s="83"/>
      <c r="S64" s="1"/>
      <c r="T64" s="1"/>
      <c r="U64" s="1"/>
      <c r="V64" s="1"/>
      <c r="W64" s="1"/>
      <c r="X64" s="1"/>
      <c r="Y64" s="1"/>
      <c r="Z64" s="1"/>
      <c r="AA64" s="1"/>
      <c r="AB64" s="1"/>
      <c r="AC64" s="1"/>
      <c r="AD64" s="1"/>
      <c r="AE64" s="1"/>
      <c r="AF64" s="1"/>
      <c r="AG64" s="1"/>
    </row>
    <row r="65" spans="1:33" x14ac:dyDescent="0.2">
      <c r="A65" s="60" t="str">
        <f t="shared" si="24"/>
        <v>Nag</v>
      </c>
      <c r="B65" s="82">
        <f t="shared" ref="B65:Q65" si="27">B47-B26</f>
        <v>-0.21731343283582089</v>
      </c>
      <c r="C65" s="82">
        <f t="shared" si="27"/>
        <v>-0.28796666666666659</v>
      </c>
      <c r="D65" s="82">
        <f t="shared" si="27"/>
        <v>0.70552244742396852</v>
      </c>
      <c r="E65" s="82">
        <f t="shared" si="27"/>
        <v>0</v>
      </c>
      <c r="F65" s="82">
        <f t="shared" si="27"/>
        <v>0</v>
      </c>
      <c r="G65" s="82">
        <f t="shared" si="27"/>
        <v>0</v>
      </c>
      <c r="H65" s="82">
        <f t="shared" si="27"/>
        <v>0</v>
      </c>
      <c r="I65" s="82">
        <f t="shared" si="27"/>
        <v>0</v>
      </c>
      <c r="J65" s="82">
        <f t="shared" si="27"/>
        <v>0</v>
      </c>
      <c r="K65" s="82">
        <f t="shared" si="27"/>
        <v>-0.47974284626206787</v>
      </c>
      <c r="L65" s="82">
        <f t="shared" si="27"/>
        <v>-0.57275955055731065</v>
      </c>
      <c r="M65" s="82">
        <f t="shared" si="27"/>
        <v>-0.2250271584501578</v>
      </c>
      <c r="N65" s="82">
        <f t="shared" si="27"/>
        <v>-0.20329901239756251</v>
      </c>
      <c r="O65" s="82">
        <f t="shared" si="27"/>
        <v>-0.25607192306474197</v>
      </c>
      <c r="P65" s="82">
        <f t="shared" si="27"/>
        <v>-3.7535199442530649E-2</v>
      </c>
      <c r="Q65" s="82">
        <f t="shared" si="27"/>
        <v>-0.45652173913043476</v>
      </c>
      <c r="R65" s="83"/>
      <c r="S65" s="1"/>
      <c r="T65" s="1"/>
      <c r="U65" s="1"/>
      <c r="V65" s="1"/>
      <c r="W65" s="1"/>
      <c r="X65" s="1"/>
      <c r="Y65" s="1"/>
      <c r="Z65" s="1"/>
      <c r="AA65" s="1"/>
      <c r="AB65" s="1"/>
      <c r="AC65" s="1"/>
      <c r="AD65" s="1"/>
      <c r="AE65" s="1"/>
      <c r="AF65" s="1"/>
      <c r="AG65" s="1"/>
    </row>
    <row r="66" spans="1:33" x14ac:dyDescent="0.2">
      <c r="A66" s="60" t="str">
        <f t="shared" si="24"/>
        <v>NatRes</v>
      </c>
      <c r="B66" s="82">
        <f t="shared" ref="B66:Q66" si="28">B48-B27</f>
        <v>-8.044776119402984E-3</v>
      </c>
      <c r="C66" s="82">
        <f t="shared" si="28"/>
        <v>-1.3866319444444447E-2</v>
      </c>
      <c r="D66" s="82">
        <f t="shared" si="28"/>
        <v>-1.7742580573618646E-2</v>
      </c>
      <c r="E66" s="82">
        <f t="shared" si="28"/>
        <v>1</v>
      </c>
      <c r="F66" s="82">
        <f t="shared" si="28"/>
        <v>0</v>
      </c>
      <c r="G66" s="82">
        <f t="shared" si="28"/>
        <v>0</v>
      </c>
      <c r="H66" s="82">
        <f t="shared" si="28"/>
        <v>0</v>
      </c>
      <c r="I66" s="82">
        <f t="shared" si="28"/>
        <v>0</v>
      </c>
      <c r="J66" s="82">
        <f t="shared" si="28"/>
        <v>0</v>
      </c>
      <c r="K66" s="82">
        <f t="shared" si="28"/>
        <v>0</v>
      </c>
      <c r="L66" s="82">
        <f t="shared" si="28"/>
        <v>0</v>
      </c>
      <c r="M66" s="82">
        <f t="shared" si="28"/>
        <v>-3.4560097770420566E-2</v>
      </c>
      <c r="N66" s="82">
        <f t="shared" si="28"/>
        <v>-4.0659802479512501E-2</v>
      </c>
      <c r="O66" s="82">
        <f t="shared" si="28"/>
        <v>0</v>
      </c>
      <c r="P66" s="82">
        <f t="shared" si="28"/>
        <v>0</v>
      </c>
      <c r="Q66" s="82">
        <f t="shared" si="28"/>
        <v>0</v>
      </c>
      <c r="R66" s="1"/>
      <c r="S66" s="1"/>
      <c r="T66" s="1"/>
      <c r="U66" s="1"/>
      <c r="V66" s="1"/>
      <c r="W66" s="1"/>
      <c r="X66" s="1"/>
      <c r="Y66" s="1"/>
      <c r="Z66" s="1"/>
      <c r="AA66" s="1"/>
      <c r="AB66" s="1"/>
      <c r="AC66" s="1"/>
      <c r="AD66" s="1"/>
      <c r="AE66" s="1"/>
      <c r="AF66" s="1"/>
      <c r="AG66" s="1"/>
    </row>
    <row r="67" spans="1:33" x14ac:dyDescent="0.2">
      <c r="A67" s="60" t="str">
        <f t="shared" si="24"/>
        <v>L-MUSK</v>
      </c>
      <c r="B67" s="82">
        <f t="shared" ref="B67:Q67" si="29">B49-B28</f>
        <v>-0.12676616915422886</v>
      </c>
      <c r="C67" s="82">
        <f t="shared" si="29"/>
        <v>0</v>
      </c>
      <c r="D67" s="82">
        <f t="shared" si="29"/>
        <v>-2.3163924637779843E-3</v>
      </c>
      <c r="E67" s="82">
        <f t="shared" si="29"/>
        <v>0</v>
      </c>
      <c r="F67" s="82">
        <f t="shared" si="29"/>
        <v>1</v>
      </c>
      <c r="G67" s="82">
        <f t="shared" si="29"/>
        <v>0</v>
      </c>
      <c r="H67" s="82">
        <f t="shared" si="29"/>
        <v>0</v>
      </c>
      <c r="I67" s="82">
        <f t="shared" si="29"/>
        <v>0</v>
      </c>
      <c r="J67" s="82">
        <f t="shared" si="29"/>
        <v>0</v>
      </c>
      <c r="K67" s="82">
        <f t="shared" si="29"/>
        <v>0</v>
      </c>
      <c r="L67" s="82">
        <f t="shared" si="29"/>
        <v>0</v>
      </c>
      <c r="M67" s="82">
        <f t="shared" si="29"/>
        <v>-2.6692876726501474E-2</v>
      </c>
      <c r="N67" s="82">
        <f t="shared" si="29"/>
        <v>-3.6310149191006516E-2</v>
      </c>
      <c r="O67" s="82">
        <f t="shared" si="29"/>
        <v>0</v>
      </c>
      <c r="P67" s="82">
        <f t="shared" si="29"/>
        <v>-6.7692950716935366E-4</v>
      </c>
      <c r="Q67" s="82">
        <f t="shared" si="29"/>
        <v>-7.3913043478260859E-2</v>
      </c>
      <c r="R67" s="1"/>
      <c r="S67" s="1"/>
      <c r="T67" s="1"/>
      <c r="U67" s="1"/>
      <c r="V67" s="1"/>
      <c r="W67" s="1"/>
      <c r="X67" s="1"/>
      <c r="Y67" s="1"/>
      <c r="Z67" s="1"/>
      <c r="AA67" s="1"/>
      <c r="AB67" s="1"/>
      <c r="AC67" s="1"/>
      <c r="AD67" s="1"/>
      <c r="AE67" s="1"/>
      <c r="AF67" s="1"/>
      <c r="AG67" s="1"/>
    </row>
    <row r="68" spans="1:33" x14ac:dyDescent="0.2">
      <c r="A68" s="60" t="str">
        <f t="shared" si="24"/>
        <v>L-FUSK</v>
      </c>
      <c r="B68" s="82">
        <f t="shared" ref="B68:Q68" si="30">B50-B29</f>
        <v>-8.3582089552238809E-2</v>
      </c>
      <c r="C68" s="82">
        <f t="shared" si="30"/>
        <v>-3.6222222222222172E-3</v>
      </c>
      <c r="D68" s="82">
        <f t="shared" si="30"/>
        <v>-2.0557983116029608E-2</v>
      </c>
      <c r="E68" s="82">
        <f t="shared" si="30"/>
        <v>0</v>
      </c>
      <c r="F68" s="82">
        <f t="shared" si="30"/>
        <v>0</v>
      </c>
      <c r="G68" s="82">
        <f t="shared" si="30"/>
        <v>1</v>
      </c>
      <c r="H68" s="82">
        <f t="shared" si="30"/>
        <v>0</v>
      </c>
      <c r="I68" s="82">
        <f t="shared" si="30"/>
        <v>0</v>
      </c>
      <c r="J68" s="82">
        <f t="shared" si="30"/>
        <v>0</v>
      </c>
      <c r="K68" s="82">
        <f t="shared" si="30"/>
        <v>0</v>
      </c>
      <c r="L68" s="82">
        <f t="shared" si="30"/>
        <v>0</v>
      </c>
      <c r="M68" s="82">
        <f t="shared" si="30"/>
        <v>-2.1726760126222138E-2</v>
      </c>
      <c r="N68" s="82">
        <f t="shared" si="30"/>
        <v>-7.1107375499054437E-2</v>
      </c>
      <c r="O68" s="82">
        <f t="shared" si="30"/>
        <v>0</v>
      </c>
      <c r="P68" s="82">
        <f t="shared" si="30"/>
        <v>-7.521438968548374E-5</v>
      </c>
      <c r="Q68" s="82">
        <f t="shared" si="30"/>
        <v>-3.4782608695652167E-2</v>
      </c>
      <c r="R68" s="1"/>
      <c r="S68" s="1"/>
      <c r="T68" s="1"/>
      <c r="U68" s="1"/>
      <c r="V68" s="1"/>
      <c r="W68" s="1"/>
      <c r="X68" s="1"/>
      <c r="Y68" s="1"/>
      <c r="Z68" s="1"/>
      <c r="AA68" s="1"/>
      <c r="AB68" s="1"/>
      <c r="AC68" s="1"/>
      <c r="AD68" s="1"/>
      <c r="AE68" s="1"/>
      <c r="AF68" s="1"/>
      <c r="AG68" s="1"/>
    </row>
    <row r="69" spans="1:33" x14ac:dyDescent="0.2">
      <c r="A69" s="60" t="str">
        <f t="shared" si="24"/>
        <v>L-MSK</v>
      </c>
      <c r="B69" s="82">
        <f t="shared" ref="B69:Q69" si="31">B51-B30</f>
        <v>-1.3930348258706468E-2</v>
      </c>
      <c r="C69" s="82">
        <f t="shared" si="31"/>
        <v>-1.1319444444444458E-2</v>
      </c>
      <c r="D69" s="82">
        <f t="shared" si="31"/>
        <v>0</v>
      </c>
      <c r="E69" s="82">
        <f t="shared" si="31"/>
        <v>0</v>
      </c>
      <c r="F69" s="82">
        <f t="shared" si="31"/>
        <v>0</v>
      </c>
      <c r="G69" s="82">
        <f t="shared" si="31"/>
        <v>0</v>
      </c>
      <c r="H69" s="82">
        <f t="shared" si="31"/>
        <v>1</v>
      </c>
      <c r="I69" s="82">
        <f t="shared" si="31"/>
        <v>0</v>
      </c>
      <c r="J69" s="82">
        <f t="shared" si="31"/>
        <v>0</v>
      </c>
      <c r="K69" s="82">
        <f t="shared" si="31"/>
        <v>0</v>
      </c>
      <c r="L69" s="82">
        <f t="shared" si="31"/>
        <v>0</v>
      </c>
      <c r="M69" s="82">
        <f t="shared" si="31"/>
        <v>-4.5315813977549017E-2</v>
      </c>
      <c r="N69" s="82">
        <f t="shared" si="31"/>
        <v>-4.2361840722840938E-2</v>
      </c>
      <c r="O69" s="82">
        <f t="shared" si="31"/>
        <v>0</v>
      </c>
      <c r="P69" s="82">
        <f t="shared" si="31"/>
        <v>-1.4902303428555475E-2</v>
      </c>
      <c r="Q69" s="82">
        <f t="shared" si="31"/>
        <v>-0.32608695652173914</v>
      </c>
      <c r="R69" s="1"/>
      <c r="S69" s="1"/>
      <c r="T69" s="1"/>
      <c r="U69" s="1"/>
      <c r="V69" s="1"/>
      <c r="W69" s="1"/>
      <c r="X69" s="1"/>
      <c r="Y69" s="1"/>
      <c r="Z69" s="1"/>
      <c r="AA69" s="1"/>
      <c r="AB69" s="1"/>
      <c r="AC69" s="1"/>
      <c r="AD69" s="1"/>
      <c r="AE69" s="1"/>
      <c r="AF69" s="1"/>
      <c r="AG69" s="1"/>
    </row>
    <row r="70" spans="1:33" x14ac:dyDescent="0.2">
      <c r="A70" s="60" t="str">
        <f t="shared" si="24"/>
        <v>L-FSK</v>
      </c>
      <c r="B70" s="82">
        <f t="shared" ref="B70:Q70" si="32">B52-B31</f>
        <v>-6.965174129353234E-3</v>
      </c>
      <c r="C70" s="82">
        <f t="shared" si="32"/>
        <v>-2.626111111111111E-2</v>
      </c>
      <c r="D70" s="82">
        <f t="shared" si="32"/>
        <v>-4.3432358695837236E-3</v>
      </c>
      <c r="E70" s="82">
        <f t="shared" si="32"/>
        <v>0</v>
      </c>
      <c r="F70" s="82">
        <f t="shared" si="32"/>
        <v>0</v>
      </c>
      <c r="G70" s="82">
        <f t="shared" si="32"/>
        <v>0</v>
      </c>
      <c r="H70" s="82">
        <f t="shared" si="32"/>
        <v>0</v>
      </c>
      <c r="I70" s="82">
        <f t="shared" si="32"/>
        <v>1</v>
      </c>
      <c r="J70" s="82">
        <f t="shared" si="32"/>
        <v>0</v>
      </c>
      <c r="K70" s="82">
        <f t="shared" si="32"/>
        <v>0</v>
      </c>
      <c r="L70" s="82">
        <f t="shared" si="32"/>
        <v>0</v>
      </c>
      <c r="M70" s="82">
        <f t="shared" si="32"/>
        <v>-4.4695049402514106E-2</v>
      </c>
      <c r="N70" s="82">
        <f t="shared" si="32"/>
        <v>-9.2288295860474892E-2</v>
      </c>
      <c r="O70" s="82">
        <f t="shared" si="32"/>
        <v>0</v>
      </c>
      <c r="P70" s="82">
        <f t="shared" si="32"/>
        <v>-3.1130062982291764E-3</v>
      </c>
      <c r="Q70" s="82">
        <f t="shared" si="32"/>
        <v>0</v>
      </c>
      <c r="R70" s="1"/>
      <c r="S70" s="1"/>
      <c r="T70" s="1"/>
      <c r="U70" s="1"/>
      <c r="V70" s="1"/>
      <c r="W70" s="1"/>
      <c r="X70" s="1"/>
      <c r="Y70" s="1"/>
      <c r="Z70" s="1"/>
      <c r="AA70" s="1"/>
      <c r="AB70" s="1"/>
      <c r="AC70" s="1"/>
      <c r="AD70" s="1"/>
      <c r="AE70" s="1"/>
      <c r="AF70" s="1"/>
      <c r="AG70" s="1"/>
    </row>
    <row r="71" spans="1:33" x14ac:dyDescent="0.2">
      <c r="A71" s="60" t="str">
        <f t="shared" si="24"/>
        <v>K</v>
      </c>
      <c r="B71" s="82">
        <f t="shared" ref="B71:Q71" si="33">B53-B32</f>
        <v>-0.30000000000000004</v>
      </c>
      <c r="C71" s="82">
        <f t="shared" si="33"/>
        <v>-0.32083333333333336</v>
      </c>
      <c r="D71" s="82">
        <f t="shared" si="33"/>
        <v>-0.10659946193575483</v>
      </c>
      <c r="E71" s="82">
        <f t="shared" si="33"/>
        <v>0</v>
      </c>
      <c r="F71" s="82">
        <f t="shared" si="33"/>
        <v>0</v>
      </c>
      <c r="G71" s="82">
        <f t="shared" si="33"/>
        <v>0</v>
      </c>
      <c r="H71" s="82">
        <f t="shared" si="33"/>
        <v>0</v>
      </c>
      <c r="I71" s="82">
        <f t="shared" si="33"/>
        <v>0</v>
      </c>
      <c r="J71" s="82">
        <f t="shared" si="33"/>
        <v>1</v>
      </c>
      <c r="K71" s="82">
        <f t="shared" si="33"/>
        <v>0</v>
      </c>
      <c r="L71" s="82">
        <f t="shared" si="33"/>
        <v>-2.0193838217005223E-3</v>
      </c>
      <c r="M71" s="82">
        <f t="shared" si="33"/>
        <v>-0.25865190626454915</v>
      </c>
      <c r="N71" s="82">
        <f t="shared" si="33"/>
        <v>-0.13290607270434965</v>
      </c>
      <c r="O71" s="82">
        <f t="shared" si="33"/>
        <v>0</v>
      </c>
      <c r="P71" s="82">
        <f t="shared" si="33"/>
        <v>-4.2038216047817417E-4</v>
      </c>
      <c r="Q71" s="82">
        <f t="shared" si="33"/>
        <v>0</v>
      </c>
      <c r="R71" s="1"/>
      <c r="S71" s="1"/>
      <c r="T71" s="1"/>
      <c r="U71" s="1"/>
      <c r="V71" s="1"/>
      <c r="W71" s="1"/>
      <c r="X71" s="1"/>
      <c r="Y71" s="1"/>
      <c r="Z71" s="1"/>
      <c r="AA71" s="1"/>
      <c r="AB71" s="1"/>
      <c r="AC71" s="1"/>
      <c r="AD71" s="1"/>
      <c r="AE71" s="1"/>
      <c r="AF71" s="1"/>
      <c r="AG71" s="1"/>
    </row>
    <row r="72" spans="1:33" x14ac:dyDescent="0.2">
      <c r="A72" s="60" t="str">
        <f t="shared" si="24"/>
        <v>Poor</v>
      </c>
      <c r="B72" s="82">
        <f t="shared" ref="B72:Q72" si="34">B54-B33</f>
        <v>0</v>
      </c>
      <c r="C72" s="82">
        <f t="shared" si="34"/>
        <v>0</v>
      </c>
      <c r="D72" s="82">
        <f t="shared" si="34"/>
        <v>0</v>
      </c>
      <c r="E72" s="82">
        <f t="shared" si="34"/>
        <v>0</v>
      </c>
      <c r="F72" s="82">
        <f t="shared" si="34"/>
        <v>-0.2069326976244531</v>
      </c>
      <c r="G72" s="82">
        <f t="shared" si="34"/>
        <v>-0.11540710008503199</v>
      </c>
      <c r="H72" s="82">
        <f t="shared" si="34"/>
        <v>-0.34290677190492669</v>
      </c>
      <c r="I72" s="82">
        <f t="shared" si="34"/>
        <v>-0.30905990962339219</v>
      </c>
      <c r="J72" s="82">
        <f t="shared" si="34"/>
        <v>-4.6201189986377074E-2</v>
      </c>
      <c r="K72" s="82">
        <f t="shared" si="34"/>
        <v>1</v>
      </c>
      <c r="L72" s="82">
        <f t="shared" si="34"/>
        <v>0</v>
      </c>
      <c r="M72" s="82">
        <f t="shared" si="34"/>
        <v>0</v>
      </c>
      <c r="N72" s="82">
        <f t="shared" si="34"/>
        <v>0</v>
      </c>
      <c r="O72" s="82">
        <f t="shared" si="34"/>
        <v>0</v>
      </c>
      <c r="P72" s="82">
        <f t="shared" si="34"/>
        <v>0</v>
      </c>
      <c r="Q72" s="82">
        <f t="shared" si="34"/>
        <v>0</v>
      </c>
      <c r="R72" s="1"/>
      <c r="S72" s="1"/>
      <c r="T72" s="1"/>
      <c r="U72" s="1"/>
      <c r="V72" s="1"/>
      <c r="W72" s="1"/>
      <c r="X72" s="1"/>
      <c r="Y72" s="1"/>
      <c r="Z72" s="1"/>
      <c r="AA72" s="1"/>
      <c r="AB72" s="1"/>
      <c r="AC72" s="1"/>
      <c r="AD72" s="1"/>
      <c r="AE72" s="1"/>
      <c r="AF72" s="1"/>
      <c r="AG72" s="1"/>
    </row>
    <row r="73" spans="1:33" x14ac:dyDescent="0.2">
      <c r="A73" s="60" t="str">
        <f t="shared" si="24"/>
        <v>Nonpoor</v>
      </c>
      <c r="B73" s="82">
        <f t="shared" ref="B73:Q73" si="35">B55-B34</f>
        <v>0</v>
      </c>
      <c r="C73" s="82">
        <f t="shared" si="35"/>
        <v>0</v>
      </c>
      <c r="D73" s="82">
        <f t="shared" si="35"/>
        <v>0</v>
      </c>
      <c r="E73" s="82">
        <f t="shared" si="35"/>
        <v>0</v>
      </c>
      <c r="F73" s="82">
        <f t="shared" si="35"/>
        <v>-0.7930673023755469</v>
      </c>
      <c r="G73" s="82">
        <f t="shared" si="35"/>
        <v>-0.88459289991496792</v>
      </c>
      <c r="H73" s="82">
        <f t="shared" si="35"/>
        <v>-0.65709322809507342</v>
      </c>
      <c r="I73" s="82">
        <f t="shared" si="35"/>
        <v>-0.69094009037660786</v>
      </c>
      <c r="J73" s="82">
        <f t="shared" si="35"/>
        <v>-0.95379881001362288</v>
      </c>
      <c r="K73" s="82">
        <f t="shared" si="35"/>
        <v>0</v>
      </c>
      <c r="L73" s="82">
        <f t="shared" si="35"/>
        <v>1</v>
      </c>
      <c r="M73" s="82">
        <f t="shared" si="35"/>
        <v>0</v>
      </c>
      <c r="N73" s="82">
        <f t="shared" si="35"/>
        <v>0</v>
      </c>
      <c r="O73" s="82">
        <f t="shared" si="35"/>
        <v>0</v>
      </c>
      <c r="P73" s="82">
        <f t="shared" si="35"/>
        <v>0</v>
      </c>
      <c r="Q73" s="82">
        <f t="shared" si="35"/>
        <v>0</v>
      </c>
      <c r="R73" s="1"/>
      <c r="S73" s="1"/>
      <c r="T73" s="1"/>
      <c r="U73" s="1"/>
      <c r="V73" s="1"/>
      <c r="W73" s="1"/>
      <c r="X73" s="1"/>
      <c r="Y73" s="1"/>
      <c r="Z73" s="1"/>
      <c r="AA73" s="1"/>
      <c r="AB73" s="1"/>
      <c r="AC73" s="1"/>
      <c r="AD73" s="1"/>
      <c r="AE73" s="1"/>
      <c r="AF73" s="1"/>
      <c r="AG73" s="1"/>
    </row>
    <row r="74" spans="1:33" x14ac:dyDescent="0.2">
      <c r="A74" s="60" t="str">
        <f t="shared" si="24"/>
        <v>Restaurants</v>
      </c>
      <c r="B74" s="82">
        <f t="shared" ref="B74:Q74" si="36">B56-B35</f>
        <v>0</v>
      </c>
      <c r="C74" s="82">
        <f t="shared" si="36"/>
        <v>0</v>
      </c>
      <c r="D74" s="82">
        <f t="shared" si="36"/>
        <v>0</v>
      </c>
      <c r="E74" s="82">
        <f t="shared" si="36"/>
        <v>0</v>
      </c>
      <c r="F74" s="82">
        <f t="shared" si="36"/>
        <v>0</v>
      </c>
      <c r="G74" s="82">
        <f t="shared" si="36"/>
        <v>0</v>
      </c>
      <c r="H74" s="82">
        <f t="shared" si="36"/>
        <v>0</v>
      </c>
      <c r="I74" s="82">
        <f t="shared" si="36"/>
        <v>0</v>
      </c>
      <c r="J74" s="82">
        <f t="shared" si="36"/>
        <v>0</v>
      </c>
      <c r="K74" s="82">
        <f t="shared" si="36"/>
        <v>0</v>
      </c>
      <c r="L74" s="82">
        <f t="shared" si="36"/>
        <v>-5.7144879252406461E-3</v>
      </c>
      <c r="M74" s="82">
        <f t="shared" si="36"/>
        <v>1</v>
      </c>
      <c r="N74" s="82">
        <f t="shared" si="36"/>
        <v>0</v>
      </c>
      <c r="O74" s="82">
        <f t="shared" si="36"/>
        <v>-8.2792280611639901E-2</v>
      </c>
      <c r="P74" s="82">
        <f t="shared" si="36"/>
        <v>0</v>
      </c>
      <c r="Q74" s="82">
        <f t="shared" si="36"/>
        <v>0</v>
      </c>
      <c r="R74" s="1"/>
      <c r="S74" s="1"/>
      <c r="T74" s="1"/>
      <c r="U74" s="1"/>
      <c r="V74" s="1"/>
      <c r="W74" s="1"/>
      <c r="X74" s="1"/>
      <c r="Y74" s="1"/>
      <c r="Z74" s="1"/>
      <c r="AA74" s="1"/>
      <c r="AB74" s="1"/>
      <c r="AC74" s="1"/>
      <c r="AD74" s="1"/>
      <c r="AE74" s="1"/>
      <c r="AF74" s="1"/>
      <c r="AG74" s="1"/>
    </row>
    <row r="75" spans="1:33" x14ac:dyDescent="0.2">
      <c r="A75" s="60" t="str">
        <f t="shared" si="24"/>
        <v>Lodges</v>
      </c>
      <c r="B75" s="82">
        <f t="shared" ref="B75:Q75" si="37">B57-B36</f>
        <v>0</v>
      </c>
      <c r="C75" s="82">
        <f t="shared" si="37"/>
        <v>0</v>
      </c>
      <c r="D75" s="82">
        <f t="shared" si="37"/>
        <v>0</v>
      </c>
      <c r="E75" s="82">
        <f t="shared" si="37"/>
        <v>0</v>
      </c>
      <c r="F75" s="82">
        <f t="shared" si="37"/>
        <v>0</v>
      </c>
      <c r="G75" s="82">
        <f t="shared" si="37"/>
        <v>0</v>
      </c>
      <c r="H75" s="82">
        <f t="shared" si="37"/>
        <v>0</v>
      </c>
      <c r="I75" s="82">
        <f t="shared" si="37"/>
        <v>0</v>
      </c>
      <c r="J75" s="82">
        <f t="shared" si="37"/>
        <v>0</v>
      </c>
      <c r="K75" s="82">
        <f t="shared" si="37"/>
        <v>0</v>
      </c>
      <c r="L75" s="82">
        <f t="shared" si="37"/>
        <v>0</v>
      </c>
      <c r="M75" s="82">
        <f t="shared" si="37"/>
        <v>0</v>
      </c>
      <c r="N75" s="82">
        <f t="shared" si="37"/>
        <v>1</v>
      </c>
      <c r="O75" s="82">
        <f t="shared" si="37"/>
        <v>-4.1120119503787765E-2</v>
      </c>
      <c r="P75" s="82">
        <f t="shared" si="37"/>
        <v>0</v>
      </c>
      <c r="Q75" s="82">
        <f t="shared" si="37"/>
        <v>0</v>
      </c>
      <c r="R75" s="1"/>
      <c r="S75" s="1"/>
      <c r="T75" s="1"/>
      <c r="U75" s="1"/>
      <c r="V75" s="1"/>
      <c r="W75" s="1"/>
      <c r="X75" s="1"/>
      <c r="Y75" s="1"/>
      <c r="Z75" s="1"/>
      <c r="AA75" s="1"/>
      <c r="AB75" s="1"/>
      <c r="AC75" s="1"/>
      <c r="AD75" s="1"/>
      <c r="AE75" s="1"/>
      <c r="AF75" s="1"/>
      <c r="AG75" s="1"/>
    </row>
    <row r="76" spans="1:33" x14ac:dyDescent="0.2">
      <c r="A76" s="60" t="str">
        <f t="shared" si="24"/>
        <v>Tourists</v>
      </c>
      <c r="B76" s="82">
        <f t="shared" ref="B76:Q76" si="38">B58-B37</f>
        <v>0</v>
      </c>
      <c r="C76" s="82">
        <f t="shared" si="38"/>
        <v>0</v>
      </c>
      <c r="D76" s="82">
        <f t="shared" si="38"/>
        <v>0</v>
      </c>
      <c r="E76" s="82">
        <f t="shared" si="38"/>
        <v>0</v>
      </c>
      <c r="F76" s="82">
        <f t="shared" si="38"/>
        <v>0</v>
      </c>
      <c r="G76" s="82">
        <f t="shared" si="38"/>
        <v>0</v>
      </c>
      <c r="H76" s="82">
        <f t="shared" si="38"/>
        <v>0</v>
      </c>
      <c r="I76" s="82">
        <f t="shared" si="38"/>
        <v>0</v>
      </c>
      <c r="J76" s="82">
        <f t="shared" si="38"/>
        <v>0</v>
      </c>
      <c r="K76" s="82">
        <f t="shared" si="38"/>
        <v>0</v>
      </c>
      <c r="L76" s="82">
        <f t="shared" si="38"/>
        <v>0</v>
      </c>
      <c r="M76" s="82">
        <f t="shared" si="38"/>
        <v>0</v>
      </c>
      <c r="N76" s="82">
        <f t="shared" si="38"/>
        <v>0</v>
      </c>
      <c r="O76" s="82">
        <f t="shared" si="38"/>
        <v>1</v>
      </c>
      <c r="P76" s="82">
        <f t="shared" si="38"/>
        <v>0</v>
      </c>
      <c r="Q76" s="82">
        <f t="shared" si="38"/>
        <v>0</v>
      </c>
      <c r="R76" s="1"/>
      <c r="S76" s="1"/>
      <c r="T76" s="1"/>
      <c r="U76" s="1"/>
      <c r="V76" s="1"/>
      <c r="W76" s="1"/>
      <c r="X76" s="1"/>
      <c r="Y76" s="1"/>
      <c r="Z76" s="1"/>
      <c r="AA76" s="1"/>
      <c r="AB76" s="1"/>
      <c r="AC76" s="1"/>
      <c r="AD76" s="1"/>
      <c r="AE76" s="1"/>
      <c r="AF76" s="1"/>
      <c r="AG76" s="1"/>
    </row>
    <row r="77" spans="1:33" x14ac:dyDescent="0.2">
      <c r="A77" s="60" t="str">
        <f t="shared" si="24"/>
        <v>PA</v>
      </c>
      <c r="B77" s="82">
        <f t="shared" ref="B77:Q77" si="39">B59-B38</f>
        <v>0</v>
      </c>
      <c r="C77" s="82">
        <f t="shared" si="39"/>
        <v>0</v>
      </c>
      <c r="D77" s="82">
        <f t="shared" si="39"/>
        <v>0</v>
      </c>
      <c r="E77" s="82">
        <f t="shared" si="39"/>
        <v>0</v>
      </c>
      <c r="F77" s="82">
        <f t="shared" si="39"/>
        <v>0</v>
      </c>
      <c r="G77" s="82">
        <f t="shared" si="39"/>
        <v>0</v>
      </c>
      <c r="H77" s="82">
        <f t="shared" si="39"/>
        <v>0</v>
      </c>
      <c r="I77" s="82">
        <f t="shared" si="39"/>
        <v>0</v>
      </c>
      <c r="J77" s="82">
        <f t="shared" si="39"/>
        <v>0</v>
      </c>
      <c r="K77" s="82">
        <f t="shared" si="39"/>
        <v>0</v>
      </c>
      <c r="L77" s="82">
        <f t="shared" si="39"/>
        <v>0</v>
      </c>
      <c r="M77" s="82">
        <f t="shared" si="39"/>
        <v>0</v>
      </c>
      <c r="N77" s="82">
        <f t="shared" si="39"/>
        <v>0</v>
      </c>
      <c r="O77" s="82">
        <f t="shared" si="39"/>
        <v>-0.23283541077476216</v>
      </c>
      <c r="P77" s="82">
        <f t="shared" si="39"/>
        <v>1</v>
      </c>
      <c r="Q77" s="82">
        <f t="shared" si="39"/>
        <v>0</v>
      </c>
      <c r="R77" s="1"/>
      <c r="S77" s="1"/>
      <c r="T77" s="1"/>
      <c r="U77" s="1"/>
      <c r="V77" s="1"/>
      <c r="W77" s="1"/>
      <c r="X77" s="1"/>
      <c r="Y77" s="1"/>
      <c r="Z77" s="1"/>
      <c r="AA77" s="1"/>
      <c r="AB77" s="1"/>
      <c r="AC77" s="1"/>
      <c r="AD77" s="1"/>
      <c r="AE77" s="1"/>
      <c r="AF77" s="1"/>
      <c r="AG77" s="1"/>
    </row>
    <row r="78" spans="1:33" x14ac:dyDescent="0.2">
      <c r="A78" s="60" t="str">
        <f t="shared" si="24"/>
        <v>ComRevSh</v>
      </c>
      <c r="B78" s="82">
        <f t="shared" ref="B78:Q78" si="40">B60-B39</f>
        <v>0</v>
      </c>
      <c r="C78" s="82">
        <f t="shared" si="40"/>
        <v>0</v>
      </c>
      <c r="D78" s="82">
        <f t="shared" si="40"/>
        <v>0</v>
      </c>
      <c r="E78" s="82">
        <f t="shared" si="40"/>
        <v>0</v>
      </c>
      <c r="F78" s="82">
        <f t="shared" si="40"/>
        <v>0</v>
      </c>
      <c r="G78" s="82">
        <f t="shared" si="40"/>
        <v>0</v>
      </c>
      <c r="H78" s="82">
        <f t="shared" si="40"/>
        <v>0</v>
      </c>
      <c r="I78" s="82">
        <f t="shared" si="40"/>
        <v>0</v>
      </c>
      <c r="J78" s="82">
        <f t="shared" si="40"/>
        <v>0</v>
      </c>
      <c r="K78" s="82">
        <f t="shared" si="40"/>
        <v>0</v>
      </c>
      <c r="L78" s="82">
        <f t="shared" si="40"/>
        <v>0</v>
      </c>
      <c r="M78" s="82">
        <f t="shared" si="40"/>
        <v>0</v>
      </c>
      <c r="N78" s="82">
        <f t="shared" si="40"/>
        <v>0</v>
      </c>
      <c r="O78" s="82">
        <f t="shared" si="40"/>
        <v>0</v>
      </c>
      <c r="P78" s="82">
        <f t="shared" si="40"/>
        <v>-0.20435340068937122</v>
      </c>
      <c r="Q78" s="82">
        <f t="shared" si="40"/>
        <v>1</v>
      </c>
      <c r="R78" s="1"/>
      <c r="S78" s="1"/>
      <c r="T78" s="1"/>
      <c r="U78" s="1"/>
      <c r="V78" s="1"/>
      <c r="W78" s="1"/>
      <c r="X78" s="1"/>
      <c r="Y78" s="1"/>
      <c r="Z78" s="1"/>
      <c r="AA78" s="1"/>
      <c r="AB78" s="1"/>
      <c r="AC78" s="1"/>
      <c r="AD78" s="1"/>
      <c r="AE78" s="1"/>
      <c r="AF78" s="1"/>
      <c r="AG78" s="1"/>
    </row>
    <row r="79" spans="1:33" x14ac:dyDescent="0.2">
      <c r="A79" s="60"/>
      <c r="B79" s="83"/>
      <c r="C79" s="83"/>
      <c r="D79" s="83"/>
      <c r="E79" s="83"/>
      <c r="F79" s="83"/>
      <c r="G79" s="83"/>
      <c r="H79" s="83"/>
      <c r="I79" s="83"/>
      <c r="J79" s="83"/>
      <c r="K79" s="83"/>
      <c r="L79" s="83"/>
      <c r="M79" s="83"/>
      <c r="N79" s="1"/>
      <c r="O79" s="1"/>
      <c r="P79" s="1"/>
      <c r="Q79" s="1"/>
      <c r="R79" s="1"/>
      <c r="S79" s="1"/>
      <c r="T79" s="1"/>
      <c r="U79" s="1"/>
      <c r="V79" s="1"/>
      <c r="W79" s="1"/>
      <c r="X79" s="1"/>
      <c r="Y79" s="1"/>
      <c r="Z79" s="1"/>
      <c r="AA79" s="1"/>
      <c r="AB79" s="1"/>
      <c r="AC79" s="1"/>
      <c r="AD79" s="1"/>
      <c r="AE79" s="1"/>
      <c r="AF79" s="1"/>
      <c r="AG79" s="1"/>
    </row>
    <row r="80" spans="1:33" x14ac:dyDescent="0.2">
      <c r="A80" s="60">
        <f t="shared" ref="A80:Q80" si="41">A62</f>
        <v>0</v>
      </c>
      <c r="B80" s="60" t="str">
        <f t="shared" si="41"/>
        <v>Ag</v>
      </c>
      <c r="C80" s="60" t="str">
        <f t="shared" si="41"/>
        <v>Tourism</v>
      </c>
      <c r="D80" s="60" t="str">
        <f t="shared" si="41"/>
        <v>Nag</v>
      </c>
      <c r="E80" s="60" t="str">
        <f t="shared" si="41"/>
        <v>NatRes</v>
      </c>
      <c r="F80" s="60" t="str">
        <f t="shared" si="41"/>
        <v>L-MUSK</v>
      </c>
      <c r="G80" s="60" t="str">
        <f t="shared" si="41"/>
        <v>L-FUSK</v>
      </c>
      <c r="H80" s="60" t="str">
        <f t="shared" si="41"/>
        <v>L-MSK</v>
      </c>
      <c r="I80" s="60" t="str">
        <f t="shared" si="41"/>
        <v>L-FSK</v>
      </c>
      <c r="J80" s="60" t="str">
        <f t="shared" si="41"/>
        <v>K</v>
      </c>
      <c r="K80" s="60" t="str">
        <f t="shared" si="41"/>
        <v>Poor</v>
      </c>
      <c r="L80" s="60" t="str">
        <f t="shared" si="41"/>
        <v>Nonpoor</v>
      </c>
      <c r="M80" s="60" t="str">
        <f t="shared" si="41"/>
        <v>Restaurants</v>
      </c>
      <c r="N80" s="60" t="str">
        <f t="shared" si="41"/>
        <v>Lodges</v>
      </c>
      <c r="O80" s="60" t="str">
        <f t="shared" si="41"/>
        <v>Tourists</v>
      </c>
      <c r="P80" s="60" t="str">
        <f t="shared" si="41"/>
        <v>PA</v>
      </c>
      <c r="Q80" s="60" t="str">
        <f t="shared" si="41"/>
        <v>CRS</v>
      </c>
      <c r="R80" s="1"/>
      <c r="S80" s="1"/>
      <c r="T80" s="1"/>
      <c r="U80" s="1"/>
      <c r="V80" s="1"/>
      <c r="W80" s="1"/>
      <c r="X80" s="1"/>
      <c r="Y80" s="1"/>
      <c r="Z80" s="1"/>
      <c r="AA80" s="1"/>
      <c r="AB80" s="1"/>
      <c r="AC80" s="1"/>
      <c r="AD80" s="1"/>
      <c r="AE80" s="1"/>
      <c r="AF80" s="1"/>
      <c r="AG80" s="1"/>
    </row>
    <row r="81" spans="1:33" x14ac:dyDescent="0.2">
      <c r="A81" s="60" t="str">
        <f t="shared" ref="A81:A96" si="42">A63</f>
        <v>Ag</v>
      </c>
      <c r="B81" s="82">
        <f t="array" ref="B81:Q96">MINVERSE(B63:Q78)</f>
        <v>1.8924950355026251</v>
      </c>
      <c r="C81" s="82">
        <v>0.95402147332005982</v>
      </c>
      <c r="D81" s="82">
        <v>0.58121989725288337</v>
      </c>
      <c r="E81" s="82">
        <v>0</v>
      </c>
      <c r="F81" s="82">
        <v>1.0990492351850787</v>
      </c>
      <c r="G81" s="82">
        <v>1.0896907703633019</v>
      </c>
      <c r="H81" s="82">
        <v>1.1129525433856007</v>
      </c>
      <c r="I81" s="82">
        <v>1.1094917118968706</v>
      </c>
      <c r="J81" s="82">
        <v>1.0826144868696232</v>
      </c>
      <c r="K81" s="82">
        <v>1.1801401283353392</v>
      </c>
      <c r="L81" s="82">
        <v>1.0778904290886784</v>
      </c>
      <c r="M81" s="82">
        <v>0.96982716519573098</v>
      </c>
      <c r="N81" s="82">
        <v>0.73477141238755528</v>
      </c>
      <c r="O81" s="82">
        <v>0.68587195730814077</v>
      </c>
      <c r="P81" s="82">
        <v>0.24545871850481407</v>
      </c>
      <c r="Q81" s="1">
        <v>0.95310116962648339</v>
      </c>
      <c r="R81" s="1"/>
      <c r="S81" s="1"/>
      <c r="T81" s="1"/>
      <c r="U81" s="1"/>
      <c r="V81" s="1"/>
      <c r="W81" s="1"/>
      <c r="X81" s="1"/>
      <c r="Y81" s="1"/>
      <c r="Z81" s="1"/>
      <c r="AA81" s="1"/>
      <c r="AB81" s="1"/>
      <c r="AC81" s="1"/>
      <c r="AD81" s="1"/>
      <c r="AE81" s="1"/>
      <c r="AF81" s="1"/>
      <c r="AG81" s="1"/>
    </row>
    <row r="82" spans="1:33" x14ac:dyDescent="0.2">
      <c r="A82" s="60" t="str">
        <f t="shared" si="42"/>
        <v>Tourism</v>
      </c>
      <c r="B82" s="82">
        <v>0</v>
      </c>
      <c r="C82" s="82">
        <v>1</v>
      </c>
      <c r="D82" s="82">
        <v>0</v>
      </c>
      <c r="E82" s="82">
        <v>0</v>
      </c>
      <c r="F82" s="82">
        <v>0</v>
      </c>
      <c r="G82" s="82">
        <v>0</v>
      </c>
      <c r="H82" s="82">
        <v>0</v>
      </c>
      <c r="I82" s="82">
        <v>0</v>
      </c>
      <c r="J82" s="82">
        <v>0</v>
      </c>
      <c r="K82" s="82">
        <v>0</v>
      </c>
      <c r="L82" s="82">
        <v>0</v>
      </c>
      <c r="M82" s="82">
        <v>0</v>
      </c>
      <c r="N82" s="82">
        <v>0</v>
      </c>
      <c r="O82" s="82">
        <v>0.38718026604506822</v>
      </c>
      <c r="P82" s="82">
        <v>0</v>
      </c>
      <c r="Q82" s="1">
        <v>0</v>
      </c>
      <c r="R82" s="1"/>
      <c r="S82" s="1"/>
      <c r="T82" s="1"/>
      <c r="U82" s="1"/>
      <c r="V82" s="1"/>
      <c r="W82" s="1"/>
      <c r="X82" s="1"/>
      <c r="Y82" s="1"/>
      <c r="Z82" s="1"/>
      <c r="AA82" s="1"/>
      <c r="AB82" s="1"/>
      <c r="AC82" s="1"/>
      <c r="AD82" s="1"/>
      <c r="AE82" s="1"/>
      <c r="AF82" s="1"/>
      <c r="AG82" s="1"/>
    </row>
    <row r="83" spans="1:33" x14ac:dyDescent="0.2">
      <c r="A83" s="60" t="str">
        <f t="shared" si="42"/>
        <v>Nag</v>
      </c>
      <c r="B83" s="82">
        <v>1.558128992849527</v>
      </c>
      <c r="C83" s="82">
        <v>1.5705736326317212</v>
      </c>
      <c r="D83" s="82">
        <v>2.0676942192349057</v>
      </c>
      <c r="E83" s="82">
        <v>0</v>
      </c>
      <c r="F83" s="82">
        <v>1.7891803792467955</v>
      </c>
      <c r="G83" s="82">
        <v>1.7955459159124678</v>
      </c>
      <c r="H83" s="82">
        <v>1.7797234843596534</v>
      </c>
      <c r="I83" s="82">
        <v>1.7820775082465588</v>
      </c>
      <c r="J83" s="82">
        <v>1.8003591350561554</v>
      </c>
      <c r="K83" s="82">
        <v>1.7340231431583575</v>
      </c>
      <c r="L83" s="82">
        <v>1.8035723931693222</v>
      </c>
      <c r="M83" s="82">
        <v>1.5122755658847244</v>
      </c>
      <c r="N83" s="82">
        <v>1.2615711005210843</v>
      </c>
      <c r="O83" s="82">
        <v>1.4319784223748049</v>
      </c>
      <c r="P83" s="82">
        <v>0.50389316900100922</v>
      </c>
      <c r="Q83" s="1">
        <v>1.8883513606190112</v>
      </c>
      <c r="R83" s="1"/>
      <c r="S83" s="1"/>
      <c r="T83" s="1"/>
      <c r="U83" s="1"/>
      <c r="V83" s="1"/>
      <c r="W83" s="1"/>
      <c r="X83" s="1"/>
      <c r="Y83" s="1"/>
      <c r="Z83" s="1"/>
      <c r="AA83" s="1"/>
      <c r="AB83" s="1"/>
      <c r="AC83" s="1"/>
      <c r="AD83" s="1"/>
      <c r="AE83" s="1"/>
      <c r="AF83" s="1"/>
      <c r="AG83" s="1"/>
    </row>
    <row r="84" spans="1:33" x14ac:dyDescent="0.2">
      <c r="A84" s="60" t="str">
        <f t="shared" si="42"/>
        <v>NatRes</v>
      </c>
      <c r="B84" s="82">
        <v>4.3086522820430948E-2</v>
      </c>
      <c r="C84" s="82">
        <v>4.9602215756002481E-2</v>
      </c>
      <c r="D84" s="82">
        <v>4.1467825532938346E-2</v>
      </c>
      <c r="E84" s="82">
        <v>1</v>
      </c>
      <c r="F84" s="82">
        <v>4.08911717631893E-2</v>
      </c>
      <c r="G84" s="82">
        <v>4.094624956484906E-2</v>
      </c>
      <c r="H84" s="82">
        <v>4.0809345986625938E-2</v>
      </c>
      <c r="I84" s="82">
        <v>4.0829714176702434E-2</v>
      </c>
      <c r="J84" s="82">
        <v>4.0987895940208206E-2</v>
      </c>
      <c r="K84" s="82">
        <v>4.0413923815539793E-2</v>
      </c>
      <c r="L84" s="82">
        <v>4.1015698653841616E-2</v>
      </c>
      <c r="M84" s="82">
        <v>6.9391402912713673E-2</v>
      </c>
      <c r="N84" s="82">
        <v>6.9116205273294401E-2</v>
      </c>
      <c r="O84" s="82">
        <v>4.0964029134227788E-2</v>
      </c>
      <c r="P84" s="82">
        <v>1.0965450147357664E-2</v>
      </c>
      <c r="Q84" s="1">
        <v>4.1368285291127196E-2</v>
      </c>
      <c r="R84" s="1"/>
      <c r="S84" s="1"/>
      <c r="T84" s="1"/>
      <c r="U84" s="1"/>
      <c r="V84" s="1"/>
      <c r="W84" s="1"/>
      <c r="X84" s="1"/>
      <c r="Y84" s="1"/>
      <c r="Z84" s="1"/>
      <c r="AA84" s="1"/>
      <c r="AB84" s="1"/>
      <c r="AC84" s="1"/>
      <c r="AD84" s="1"/>
      <c r="AE84" s="1"/>
      <c r="AF84" s="1"/>
      <c r="AG84" s="1"/>
    </row>
    <row r="85" spans="1:33" x14ac:dyDescent="0.2">
      <c r="A85" s="60" t="str">
        <f t="shared" si="42"/>
        <v>L-MUSK</v>
      </c>
      <c r="B85" s="82">
        <v>0.24368087342238637</v>
      </c>
      <c r="C85" s="82">
        <v>0.12472630576127763</v>
      </c>
      <c r="D85" s="82">
        <v>7.8550334880077607E-2</v>
      </c>
      <c r="E85" s="82">
        <v>0</v>
      </c>
      <c r="F85" s="82">
        <v>1.1437021901476856</v>
      </c>
      <c r="G85" s="82">
        <v>0.14254405573544204</v>
      </c>
      <c r="H85" s="82">
        <v>0.14542276077307062</v>
      </c>
      <c r="I85" s="82">
        <v>0.14499447385652989</v>
      </c>
      <c r="J85" s="82">
        <v>0.14166834721049801</v>
      </c>
      <c r="K85" s="82">
        <v>0.1537373995185998</v>
      </c>
      <c r="L85" s="82">
        <v>0.14108373274800551</v>
      </c>
      <c r="M85" s="82">
        <v>0.15328978703465113</v>
      </c>
      <c r="N85" s="82">
        <v>0.13250157155100498</v>
      </c>
      <c r="O85" s="82">
        <v>9.774595038457809E-2</v>
      </c>
      <c r="P85" s="82">
        <v>4.8103333036972833E-2</v>
      </c>
      <c r="Q85" s="1">
        <v>0.19926001623627082</v>
      </c>
      <c r="R85" s="1"/>
      <c r="S85" s="1"/>
      <c r="T85" s="1"/>
      <c r="U85" s="1"/>
      <c r="V85" s="1"/>
      <c r="W85" s="1"/>
      <c r="X85" s="1"/>
      <c r="Y85" s="1"/>
      <c r="Z85" s="1"/>
      <c r="AA85" s="1"/>
      <c r="AB85" s="1"/>
      <c r="AC85" s="1"/>
      <c r="AD85" s="1"/>
      <c r="AE85" s="1"/>
      <c r="AF85" s="1"/>
      <c r="AG85" s="1"/>
    </row>
    <row r="86" spans="1:33" x14ac:dyDescent="0.2">
      <c r="A86" s="60" t="str">
        <f t="shared" si="42"/>
        <v>L-FUSK</v>
      </c>
      <c r="B86" s="82">
        <v>0.19034684482980058</v>
      </c>
      <c r="C86" s="82">
        <v>0.11577173266194321</v>
      </c>
      <c r="D86" s="82">
        <v>9.1153715691269094E-2</v>
      </c>
      <c r="E86" s="82">
        <v>0</v>
      </c>
      <c r="F86" s="82">
        <v>0.12883444541773059</v>
      </c>
      <c r="G86" s="82">
        <v>1.1281940615366557</v>
      </c>
      <c r="H86" s="82">
        <v>0.12978582522572141</v>
      </c>
      <c r="I86" s="82">
        <v>0.12954900639456632</v>
      </c>
      <c r="J86" s="82">
        <v>0.12770984345456982</v>
      </c>
      <c r="K86" s="82">
        <v>0.13438335775157381</v>
      </c>
      <c r="L86" s="82">
        <v>0.12738658418995796</v>
      </c>
      <c r="M86" s="82">
        <v>0.13400049580784706</v>
      </c>
      <c r="N86" s="82">
        <v>0.15855818379531983</v>
      </c>
      <c r="O86" s="82">
        <v>9.4649238909515279E-2</v>
      </c>
      <c r="P86" s="82">
        <v>3.8089838821791552E-2</v>
      </c>
      <c r="Q86" s="1">
        <v>0.15338907054196538</v>
      </c>
      <c r="R86" s="1"/>
      <c r="S86" s="1"/>
      <c r="T86" s="1"/>
      <c r="U86" s="1"/>
      <c r="V86" s="1"/>
      <c r="W86" s="1"/>
      <c r="X86" s="1"/>
      <c r="Y86" s="1"/>
      <c r="Z86" s="1"/>
      <c r="AA86" s="1"/>
      <c r="AB86" s="1"/>
      <c r="AC86" s="1"/>
      <c r="AD86" s="1"/>
      <c r="AE86" s="1"/>
      <c r="AF86" s="1"/>
      <c r="AG86" s="1"/>
    </row>
    <row r="87" spans="1:33" x14ac:dyDescent="0.2">
      <c r="A87" s="60" t="str">
        <f t="shared" si="42"/>
        <v>L-MSK</v>
      </c>
      <c r="B87" s="82">
        <v>2.664711780924996E-2</v>
      </c>
      <c r="C87" s="82">
        <v>2.4864954327947268E-2</v>
      </c>
      <c r="D87" s="82">
        <v>8.2353359242406023E-3</v>
      </c>
      <c r="E87" s="82">
        <v>0</v>
      </c>
      <c r="F87" s="82">
        <v>1.5709915365941202E-2</v>
      </c>
      <c r="G87" s="82">
        <v>1.5602394705967151E-2</v>
      </c>
      <c r="H87" s="82">
        <v>1.0158696523422521</v>
      </c>
      <c r="I87" s="82">
        <v>1.5829890384194498E-2</v>
      </c>
      <c r="J87" s="82">
        <v>1.5521094333962402E-2</v>
      </c>
      <c r="K87" s="82">
        <v>1.6641579534738677E-2</v>
      </c>
      <c r="L87" s="82">
        <v>1.5466818999274946E-2</v>
      </c>
      <c r="M87" s="82">
        <v>5.908492981563214E-2</v>
      </c>
      <c r="N87" s="82">
        <v>5.2809623167029009E-2</v>
      </c>
      <c r="O87" s="82">
        <v>3.8596138797426162E-2</v>
      </c>
      <c r="P87" s="82">
        <v>8.5024724923333572E-2</v>
      </c>
      <c r="Q87" s="1">
        <v>0.33962173852962674</v>
      </c>
      <c r="R87" s="1"/>
      <c r="S87" s="1"/>
      <c r="T87" s="1"/>
      <c r="U87" s="1"/>
      <c r="V87" s="1"/>
      <c r="W87" s="1"/>
      <c r="X87" s="1"/>
      <c r="Y87" s="1"/>
      <c r="Z87" s="1"/>
      <c r="AA87" s="1"/>
      <c r="AB87" s="1"/>
      <c r="AC87" s="1"/>
      <c r="AD87" s="1"/>
      <c r="AE87" s="1"/>
      <c r="AF87" s="1"/>
      <c r="AG87" s="1"/>
    </row>
    <row r="88" spans="1:33" x14ac:dyDescent="0.2">
      <c r="A88" s="60" t="str">
        <f t="shared" si="42"/>
        <v>L-FSK</v>
      </c>
      <c r="B88" s="82">
        <v>2.0228991628715619E-2</v>
      </c>
      <c r="C88" s="82">
        <v>3.9979564875443199E-2</v>
      </c>
      <c r="D88" s="82">
        <v>1.3165621280130218E-2</v>
      </c>
      <c r="E88" s="82">
        <v>0</v>
      </c>
      <c r="F88" s="82">
        <v>1.5820202072385162E-2</v>
      </c>
      <c r="G88" s="82">
        <v>1.5805198817555627E-2</v>
      </c>
      <c r="H88" s="82">
        <v>1.5842491505521739E-2</v>
      </c>
      <c r="I88" s="82">
        <v>1.0158369431877434</v>
      </c>
      <c r="J88" s="82">
        <v>1.5793854298286333E-2</v>
      </c>
      <c r="K88" s="82">
        <v>1.5950204947585034E-2</v>
      </c>
      <c r="L88" s="82">
        <v>1.578628080796856E-2</v>
      </c>
      <c r="M88" s="82">
        <v>5.827377052322609E-2</v>
      </c>
      <c r="N88" s="82">
        <v>0.10309466201588392</v>
      </c>
      <c r="O88" s="82">
        <v>2.9562166015094767E-2</v>
      </c>
      <c r="P88" s="82">
        <v>7.0764077571965189E-3</v>
      </c>
      <c r="Q88" s="1">
        <v>1.5094290929637768E-2</v>
      </c>
      <c r="R88" s="1"/>
      <c r="S88" s="1"/>
      <c r="T88" s="1"/>
      <c r="U88" s="1"/>
      <c r="V88" s="1"/>
      <c r="W88" s="1"/>
      <c r="X88" s="1"/>
      <c r="Y88" s="1"/>
      <c r="Z88" s="1"/>
      <c r="AA88" s="1"/>
      <c r="AB88" s="1"/>
      <c r="AC88" s="1"/>
      <c r="AD88" s="1"/>
      <c r="AE88" s="1"/>
      <c r="AF88" s="1"/>
      <c r="AG88" s="1"/>
    </row>
    <row r="89" spans="1:33" x14ac:dyDescent="0.2">
      <c r="A89" s="60" t="str">
        <f t="shared" si="42"/>
        <v>K</v>
      </c>
      <c r="B89" s="82">
        <v>0.73767994200435205</v>
      </c>
      <c r="C89" s="82">
        <v>0.77791498187185926</v>
      </c>
      <c r="D89" s="82">
        <v>0.39665487575872616</v>
      </c>
      <c r="E89" s="82">
        <v>0</v>
      </c>
      <c r="F89" s="82">
        <v>0.52583978765247341</v>
      </c>
      <c r="G89" s="82">
        <v>0.52401936733408239</v>
      </c>
      <c r="H89" s="82">
        <v>0.52854427660692072</v>
      </c>
      <c r="I89" s="82">
        <v>0.52787107132372613</v>
      </c>
      <c r="J89" s="82">
        <v>1.5226428797908895</v>
      </c>
      <c r="K89" s="82">
        <v>0.54161368992581327</v>
      </c>
      <c r="L89" s="82">
        <v>0.52172395014447204</v>
      </c>
      <c r="M89" s="82">
        <v>0.71430700678402648</v>
      </c>
      <c r="N89" s="82">
        <v>0.49068572255790999</v>
      </c>
      <c r="O89" s="82">
        <v>0.51203960320075548</v>
      </c>
      <c r="P89" s="82">
        <v>0.12866571683417252</v>
      </c>
      <c r="Q89" s="1">
        <v>0.49070875034373396</v>
      </c>
      <c r="R89" s="1"/>
      <c r="S89" s="1"/>
      <c r="T89" s="1"/>
      <c r="U89" s="1"/>
      <c r="V89" s="1"/>
      <c r="W89" s="1"/>
      <c r="X89" s="1"/>
      <c r="Y89" s="1"/>
      <c r="Z89" s="1"/>
      <c r="AA89" s="1"/>
      <c r="AB89" s="1"/>
      <c r="AC89" s="1"/>
      <c r="AD89" s="1"/>
      <c r="AE89" s="1"/>
      <c r="AF89" s="1"/>
      <c r="AG89" s="1"/>
    </row>
    <row r="90" spans="1:33" x14ac:dyDescent="0.2">
      <c r="A90" s="60" t="str">
        <f t="shared" si="42"/>
        <v>Poor</v>
      </c>
      <c r="B90" s="82">
        <v>0.12186405649168623</v>
      </c>
      <c r="C90" s="82">
        <v>9.5993870654305702E-2</v>
      </c>
      <c r="D90" s="82">
        <v>5.1993264140202042E-2</v>
      </c>
      <c r="E90" s="82">
        <v>0</v>
      </c>
      <c r="F90" s="82">
        <v>0.28610863974245715</v>
      </c>
      <c r="G90" s="82">
        <v>0.19414386942625125</v>
      </c>
      <c r="H90" s="82">
        <v>0.4227351665977066</v>
      </c>
      <c r="I90" s="82">
        <v>0.38872589488216402</v>
      </c>
      <c r="J90" s="82">
        <v>0.1246058844488188</v>
      </c>
      <c r="K90" s="82">
        <v>1.0829813646306674</v>
      </c>
      <c r="L90" s="82">
        <v>7.8183004515120294E-2</v>
      </c>
      <c r="M90" s="82">
        <v>0.11845782031215767</v>
      </c>
      <c r="N90" s="82">
        <v>0.11835911644960184</v>
      </c>
      <c r="O90" s="82">
        <v>7.7178224090693248E-2</v>
      </c>
      <c r="P90" s="82">
        <v>5.1637087436848604E-2</v>
      </c>
      <c r="Q90" s="1">
        <v>0.20273056292553543</v>
      </c>
      <c r="R90" s="1"/>
      <c r="S90" s="1"/>
      <c r="T90" s="1"/>
      <c r="U90" s="1"/>
      <c r="V90" s="1"/>
      <c r="W90" s="1"/>
      <c r="X90" s="1"/>
      <c r="Y90" s="1"/>
      <c r="Z90" s="1"/>
      <c r="AA90" s="1"/>
      <c r="AB90" s="1"/>
      <c r="AC90" s="1"/>
      <c r="AD90" s="1"/>
      <c r="AE90" s="1"/>
      <c r="AF90" s="1"/>
      <c r="AG90" s="1"/>
    </row>
    <row r="91" spans="1:33" x14ac:dyDescent="0.2">
      <c r="A91" s="60" t="str">
        <f t="shared" si="42"/>
        <v>Nonpoor</v>
      </c>
      <c r="B91" s="82">
        <v>1.0967197132028184</v>
      </c>
      <c r="C91" s="82">
        <v>0.98726366884416505</v>
      </c>
      <c r="D91" s="82">
        <v>0.53576661939424164</v>
      </c>
      <c r="E91" s="82">
        <v>0</v>
      </c>
      <c r="F91" s="82">
        <v>1.5437979009137588</v>
      </c>
      <c r="G91" s="82">
        <v>1.6320212087034516</v>
      </c>
      <c r="H91" s="82">
        <v>1.4127298398557802</v>
      </c>
      <c r="I91" s="82">
        <v>1.4453554902645966</v>
      </c>
      <c r="J91" s="82">
        <v>1.6987301346393873</v>
      </c>
      <c r="K91" s="82">
        <v>0.77934486704764316</v>
      </c>
      <c r="L91" s="82">
        <v>1.743264362374559</v>
      </c>
      <c r="M91" s="82">
        <v>1.0004981696532254</v>
      </c>
      <c r="N91" s="82">
        <v>0.81929064663754592</v>
      </c>
      <c r="O91" s="82">
        <v>0.6954148732166765</v>
      </c>
      <c r="P91" s="82">
        <v>0.25532293393661842</v>
      </c>
      <c r="Q91" s="1">
        <v>0.99534330365569934</v>
      </c>
      <c r="R91" s="1"/>
      <c r="S91" s="1"/>
      <c r="T91" s="1"/>
      <c r="U91" s="1"/>
      <c r="V91" s="1"/>
      <c r="W91" s="1"/>
      <c r="X91" s="1"/>
      <c r="Y91" s="1"/>
      <c r="Z91" s="1"/>
      <c r="AA91" s="1"/>
      <c r="AB91" s="1"/>
      <c r="AC91" s="1"/>
      <c r="AD91" s="1"/>
      <c r="AE91" s="1"/>
      <c r="AF91" s="1"/>
      <c r="AG91" s="1"/>
    </row>
    <row r="92" spans="1:33" x14ac:dyDescent="0.2">
      <c r="A92" s="60" t="str">
        <f t="shared" si="42"/>
        <v>Restaurants</v>
      </c>
      <c r="B92" s="1">
        <v>6.2671915584708894E-3</v>
      </c>
      <c r="C92" s="1">
        <v>5.6417063146387602E-3</v>
      </c>
      <c r="D92" s="1">
        <v>3.0616318772753947E-3</v>
      </c>
      <c r="E92" s="1">
        <v>0</v>
      </c>
      <c r="F92" s="1">
        <v>8.8220144637835285E-3</v>
      </c>
      <c r="G92" s="1">
        <v>9.3261654908725171E-3</v>
      </c>
      <c r="H92" s="1">
        <v>8.0730276114830048E-3</v>
      </c>
      <c r="I92" s="1">
        <v>8.2594664967973099E-3</v>
      </c>
      <c r="J92" s="1">
        <v>9.7073728426391951E-3</v>
      </c>
      <c r="K92" s="1">
        <v>4.453556832342033E-3</v>
      </c>
      <c r="L92" s="1">
        <v>9.9618631492917487E-3</v>
      </c>
      <c r="M92" s="1">
        <v>1.0057173347097086</v>
      </c>
      <c r="N92" s="1">
        <v>4.6818265074728563E-3</v>
      </c>
      <c r="O92" s="1">
        <v>8.6766220507669342E-2</v>
      </c>
      <c r="P92" s="1">
        <v>1.4590398230178209E-3</v>
      </c>
      <c r="Q92" s="1">
        <v>5.6878772902096281E-3</v>
      </c>
      <c r="R92" s="1"/>
      <c r="S92" s="1"/>
      <c r="T92" s="1"/>
      <c r="U92" s="1"/>
      <c r="V92" s="1"/>
      <c r="W92" s="1"/>
      <c r="X92" s="1"/>
      <c r="Y92" s="1"/>
      <c r="Z92" s="1"/>
      <c r="AA92" s="1"/>
      <c r="AB92" s="1"/>
      <c r="AC92" s="1"/>
      <c r="AD92" s="1"/>
      <c r="AE92" s="1"/>
      <c r="AF92" s="1"/>
      <c r="AG92" s="1"/>
    </row>
    <row r="93" spans="1:33" x14ac:dyDescent="0.2">
      <c r="A93" s="60" t="str">
        <f t="shared" si="42"/>
        <v>Lodges</v>
      </c>
      <c r="B93" s="1">
        <v>0</v>
      </c>
      <c r="C93" s="1">
        <v>0</v>
      </c>
      <c r="D93" s="1">
        <v>0</v>
      </c>
      <c r="E93" s="1">
        <v>0</v>
      </c>
      <c r="F93" s="1">
        <v>0</v>
      </c>
      <c r="G93" s="1">
        <v>0</v>
      </c>
      <c r="H93" s="1">
        <v>0</v>
      </c>
      <c r="I93" s="1">
        <v>0</v>
      </c>
      <c r="J93" s="1">
        <v>0</v>
      </c>
      <c r="K93" s="1">
        <v>0</v>
      </c>
      <c r="L93" s="1">
        <v>0</v>
      </c>
      <c r="M93" s="1">
        <v>0</v>
      </c>
      <c r="N93" s="1">
        <v>1</v>
      </c>
      <c r="O93" s="1">
        <v>4.1120119503787765E-2</v>
      </c>
      <c r="P93" s="1">
        <v>0</v>
      </c>
      <c r="Q93" s="1">
        <v>0</v>
      </c>
      <c r="R93" s="1"/>
      <c r="S93" s="1"/>
      <c r="T93" s="1"/>
      <c r="U93" s="1"/>
      <c r="V93" s="1"/>
      <c r="W93" s="1"/>
      <c r="X93" s="1"/>
      <c r="Y93" s="1"/>
      <c r="Z93" s="1"/>
      <c r="AA93" s="1"/>
      <c r="AB93" s="1"/>
      <c r="AC93" s="1"/>
      <c r="AD93" s="1"/>
      <c r="AE93" s="1"/>
      <c r="AF93" s="1"/>
      <c r="AG93" s="1"/>
    </row>
    <row r="94" spans="1:33" x14ac:dyDescent="0.2">
      <c r="A94" s="60" t="str">
        <f t="shared" si="42"/>
        <v>Tourists</v>
      </c>
      <c r="B94" s="1">
        <v>0</v>
      </c>
      <c r="C94" s="1">
        <v>0</v>
      </c>
      <c r="D94" s="1">
        <v>0</v>
      </c>
      <c r="E94" s="1">
        <v>0</v>
      </c>
      <c r="F94" s="1">
        <v>0</v>
      </c>
      <c r="G94" s="1">
        <v>0</v>
      </c>
      <c r="H94" s="1">
        <v>0</v>
      </c>
      <c r="I94" s="1">
        <v>0</v>
      </c>
      <c r="J94" s="1">
        <v>0</v>
      </c>
      <c r="K94" s="1">
        <v>0</v>
      </c>
      <c r="L94" s="1">
        <v>0</v>
      </c>
      <c r="M94" s="1">
        <v>0</v>
      </c>
      <c r="N94" s="1">
        <v>0</v>
      </c>
      <c r="O94" s="1">
        <v>1</v>
      </c>
      <c r="P94" s="1">
        <v>0</v>
      </c>
      <c r="Q94" s="1">
        <v>0</v>
      </c>
      <c r="R94" s="1"/>
      <c r="S94" s="1"/>
      <c r="T94" s="1"/>
      <c r="U94" s="1"/>
      <c r="V94" s="1"/>
      <c r="W94" s="1"/>
      <c r="X94" s="1"/>
      <c r="Y94" s="1"/>
      <c r="Z94" s="1"/>
      <c r="AA94" s="1"/>
      <c r="AB94" s="1"/>
      <c r="AC94" s="1"/>
      <c r="AD94" s="1"/>
      <c r="AE94" s="1"/>
      <c r="AF94" s="1"/>
      <c r="AG94" s="1"/>
    </row>
    <row r="95" spans="1:33" x14ac:dyDescent="0.2">
      <c r="A95" s="60" t="str">
        <f t="shared" si="42"/>
        <v>PA</v>
      </c>
      <c r="B95" s="1">
        <v>0</v>
      </c>
      <c r="C95" s="1">
        <v>0</v>
      </c>
      <c r="D95" s="1">
        <v>0</v>
      </c>
      <c r="E95" s="1">
        <v>0</v>
      </c>
      <c r="F95" s="1">
        <v>0</v>
      </c>
      <c r="G95" s="1">
        <v>0</v>
      </c>
      <c r="H95" s="1">
        <v>0</v>
      </c>
      <c r="I95" s="1">
        <v>0</v>
      </c>
      <c r="J95" s="1">
        <v>0</v>
      </c>
      <c r="K95" s="1">
        <v>0</v>
      </c>
      <c r="L95" s="1">
        <v>0</v>
      </c>
      <c r="M95" s="1">
        <v>0</v>
      </c>
      <c r="N95" s="1">
        <v>0</v>
      </c>
      <c r="O95" s="1">
        <v>0.23283541077476216</v>
      </c>
      <c r="P95" s="1">
        <v>1</v>
      </c>
      <c r="Q95" s="1">
        <v>0</v>
      </c>
      <c r="R95" s="1"/>
      <c r="S95" s="1"/>
      <c r="T95" s="1"/>
      <c r="U95" s="1"/>
      <c r="V95" s="1"/>
      <c r="W95" s="1"/>
      <c r="X95" s="1"/>
      <c r="Y95" s="1"/>
      <c r="Z95" s="1"/>
      <c r="AA95" s="1"/>
      <c r="AB95" s="1"/>
      <c r="AC95" s="1"/>
      <c r="AD95" s="1"/>
      <c r="AE95" s="1"/>
      <c r="AF95" s="1"/>
      <c r="AG95" s="1"/>
    </row>
    <row r="96" spans="1:33" x14ac:dyDescent="0.2">
      <c r="A96" s="60" t="str">
        <f t="shared" si="42"/>
        <v>ComRevSh</v>
      </c>
      <c r="B96" s="1">
        <v>0</v>
      </c>
      <c r="C96" s="1">
        <v>0</v>
      </c>
      <c r="D96" s="1">
        <v>0</v>
      </c>
      <c r="E96" s="1">
        <v>0</v>
      </c>
      <c r="F96" s="1">
        <v>0</v>
      </c>
      <c r="G96" s="1">
        <v>0</v>
      </c>
      <c r="H96" s="1">
        <v>0</v>
      </c>
      <c r="I96" s="1">
        <v>0</v>
      </c>
      <c r="J96" s="1">
        <v>0</v>
      </c>
      <c r="K96" s="1">
        <v>0</v>
      </c>
      <c r="L96" s="1">
        <v>0</v>
      </c>
      <c r="M96" s="1">
        <v>0</v>
      </c>
      <c r="N96" s="1">
        <v>0</v>
      </c>
      <c r="O96" s="1">
        <v>4.7580707992729315E-2</v>
      </c>
      <c r="P96" s="1">
        <v>0.20435340068937122</v>
      </c>
      <c r="Q96" s="1">
        <v>1</v>
      </c>
      <c r="R96" s="1"/>
      <c r="S96" s="1"/>
      <c r="T96" s="1"/>
      <c r="U96" s="1"/>
      <c r="V96" s="1"/>
      <c r="W96" s="1"/>
      <c r="X96" s="1"/>
      <c r="Y96" s="1"/>
      <c r="Z96" s="1"/>
      <c r="AA96" s="1"/>
      <c r="AB96" s="1"/>
      <c r="AC96" s="1"/>
      <c r="AD96" s="1"/>
      <c r="AE96" s="1"/>
      <c r="AF96" s="1"/>
      <c r="AG96" s="1"/>
    </row>
    <row r="97" spans="1:33"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row>
    <row r="98" spans="1:33"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row>
    <row r="99" spans="1:33"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row>
    <row r="100" spans="1:33"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row>
    <row r="101" spans="1:33"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row>
    <row r="102" spans="1:33"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row>
    <row r="103" spans="1:33"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row>
    <row r="104" spans="1:33"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row>
    <row r="105" spans="1:33"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row>
    <row r="106" spans="1:33"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row>
    <row r="107" spans="1:33"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row>
    <row r="108" spans="1:33"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row>
    <row r="109" spans="1:33"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row>
    <row r="110" spans="1:33"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row>
    <row r="111" spans="1:33"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row>
    <row r="112" spans="1:33"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row>
    <row r="113" spans="1:33"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row>
    <row r="114" spans="1:33"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row>
    <row r="115" spans="1:33"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row>
    <row r="116" spans="1:33"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row>
    <row r="117" spans="1:33"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row>
    <row r="118" spans="1:33"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row>
    <row r="119" spans="1:33"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row>
    <row r="120" spans="1:33"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row>
    <row r="121" spans="1:33"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row>
    <row r="122" spans="1:33"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row>
    <row r="123" spans="1:33"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row>
    <row r="124" spans="1:33"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row>
    <row r="125" spans="1:33"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row>
    <row r="126" spans="1:33"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row>
    <row r="127" spans="1:33"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row>
    <row r="128" spans="1:33"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row>
    <row r="129" spans="1:33"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row>
    <row r="130" spans="1:33"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row>
    <row r="131" spans="1:33"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row>
    <row r="132" spans="1:33"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row>
    <row r="133" spans="1:33"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row>
    <row r="134" spans="1:33"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row>
    <row r="135" spans="1:33"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row>
    <row r="136" spans="1:33"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row>
    <row r="137" spans="1:33"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row>
    <row r="138" spans="1:33"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row>
    <row r="139" spans="1:33"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row>
    <row r="140" spans="1:33"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row>
    <row r="141" spans="1:33"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row>
    <row r="142" spans="1:33"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row>
    <row r="143" spans="1:33"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row>
    <row r="144" spans="1:33"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row>
    <row r="145" spans="1:33"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row>
    <row r="146" spans="1:33"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row>
    <row r="147" spans="1:33"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row>
    <row r="148" spans="1:33"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row>
    <row r="149" spans="1:33"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row>
    <row r="150" spans="1:33"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row>
    <row r="151" spans="1:33"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row>
    <row r="152" spans="1:33"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row>
    <row r="153" spans="1:33"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row>
    <row r="154" spans="1:33"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row>
    <row r="155" spans="1:33"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row>
    <row r="156" spans="1:33"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row>
    <row r="157" spans="1:33"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row>
    <row r="158" spans="1:33"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row>
    <row r="159" spans="1:33"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row>
    <row r="160" spans="1:33"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row>
    <row r="161" spans="1:33"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row>
    <row r="162" spans="1:33"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row>
    <row r="163" spans="1:33"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row>
    <row r="164" spans="1:33"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row>
    <row r="165" spans="1:33"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row>
    <row r="166" spans="1:33"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row>
    <row r="167" spans="1:33"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row>
    <row r="168" spans="1:33"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row>
    <row r="169" spans="1:33"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row>
    <row r="170" spans="1:33"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row>
    <row r="171" spans="1:33"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row>
    <row r="172" spans="1:33"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row>
    <row r="173" spans="1:33"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row>
    <row r="174" spans="1:33"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row>
    <row r="175" spans="1:33"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row>
    <row r="176" spans="1:33"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row>
    <row r="177" spans="1:33"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row>
    <row r="178" spans="1:33"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row>
    <row r="179" spans="1:33"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row>
    <row r="180" spans="1:33"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row>
    <row r="181" spans="1:33"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row>
    <row r="182" spans="1:33"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row>
    <row r="183" spans="1:33"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row>
    <row r="184" spans="1:33"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row>
    <row r="185" spans="1:33"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row>
    <row r="186" spans="1:33"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row>
    <row r="187" spans="1:33"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row>
    <row r="188" spans="1:33"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row>
    <row r="189" spans="1:33"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row>
    <row r="190" spans="1:33"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row>
    <row r="191" spans="1:33"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row>
    <row r="192" spans="1:33"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row>
    <row r="193" spans="1:33"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row>
    <row r="194" spans="1:33"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row>
    <row r="195" spans="1:33"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row>
    <row r="196" spans="1:33"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row>
    <row r="197" spans="1:33"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row>
    <row r="198" spans="1:33"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row>
    <row r="199" spans="1:33"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row>
    <row r="200" spans="1:33"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row>
    <row r="201" spans="1:33"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row>
    <row r="202" spans="1:33"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row>
    <row r="203" spans="1:33"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row>
    <row r="204" spans="1:33"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row>
    <row r="205" spans="1:33"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row>
    <row r="206" spans="1:33"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row>
    <row r="207" spans="1:33"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row>
    <row r="208" spans="1:33"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row>
    <row r="209" spans="1:33"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row>
    <row r="210" spans="1:33"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row>
    <row r="211" spans="1:33"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row>
    <row r="212" spans="1:33"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row>
    <row r="213" spans="1:33"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row>
    <row r="214" spans="1:33"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row>
    <row r="215" spans="1:33"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row>
    <row r="216" spans="1:33"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row>
    <row r="217" spans="1:33"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row>
    <row r="218" spans="1:33"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row>
    <row r="219" spans="1:33"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row>
    <row r="220" spans="1:33"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row>
    <row r="221" spans="1:33"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row>
    <row r="222" spans="1:33"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row>
    <row r="223" spans="1:33"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row>
    <row r="224" spans="1:33"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row>
    <row r="225" spans="1:33"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row>
    <row r="226" spans="1:33"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row>
    <row r="227" spans="1:33"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row>
    <row r="228" spans="1:33"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row>
    <row r="229" spans="1:33"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row>
    <row r="230" spans="1:33"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row>
    <row r="231" spans="1:33"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row>
    <row r="232" spans="1:33"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row>
    <row r="233" spans="1:33"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row>
    <row r="234" spans="1:33"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row>
    <row r="235" spans="1:33"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row>
    <row r="236" spans="1:33"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row>
    <row r="237" spans="1:33"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row>
    <row r="238" spans="1:33"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row>
    <row r="239" spans="1:33"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row>
    <row r="240" spans="1:33"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row>
    <row r="241" spans="1:33"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row>
    <row r="242" spans="1:33"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row>
    <row r="243" spans="1:33"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row>
    <row r="244" spans="1:33"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row>
    <row r="245" spans="1:33"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row>
    <row r="246" spans="1:33"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row>
    <row r="247" spans="1:33"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row>
    <row r="248" spans="1:33"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row>
    <row r="249" spans="1:33"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row>
    <row r="250" spans="1:33"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row>
    <row r="251" spans="1:33"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row>
    <row r="252" spans="1:33"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row>
    <row r="253" spans="1:33"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row>
    <row r="254" spans="1:33"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row>
    <row r="255" spans="1:33"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row>
    <row r="256" spans="1:33"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row>
    <row r="257" spans="1:33"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row>
    <row r="258" spans="1:33"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row>
    <row r="259" spans="1:33"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row>
    <row r="260" spans="1:33"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row>
    <row r="261" spans="1:33"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row>
    <row r="262" spans="1:33"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row>
    <row r="263" spans="1:33"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row>
    <row r="264" spans="1:33"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row>
    <row r="265" spans="1:33"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row>
    <row r="266" spans="1:33"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row>
    <row r="267" spans="1:33"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row>
    <row r="268" spans="1:33"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row>
    <row r="269" spans="1:33"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row>
    <row r="270" spans="1:33"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row>
    <row r="271" spans="1:33"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row>
    <row r="272" spans="1:33"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row>
    <row r="273" spans="1:33"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row>
    <row r="274" spans="1:33"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row>
    <row r="275" spans="1:33"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row>
    <row r="276" spans="1:33"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row>
    <row r="277" spans="1:33"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row>
    <row r="278" spans="1:33"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row>
    <row r="279" spans="1:33"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row>
    <row r="280" spans="1:33"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row>
    <row r="281" spans="1:33"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row>
    <row r="282" spans="1:33"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row>
    <row r="283" spans="1:33"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row>
    <row r="284" spans="1:33"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row>
    <row r="285" spans="1:33"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row>
    <row r="286" spans="1:33"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row>
    <row r="287" spans="1:33"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row>
    <row r="288" spans="1:33"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row>
    <row r="289" spans="1:33"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row>
    <row r="290" spans="1:33"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row>
    <row r="291" spans="1:33"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row>
    <row r="292" spans="1:33"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row>
    <row r="293" spans="1:33"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row>
    <row r="294" spans="1:33"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row>
    <row r="295" spans="1:33"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row>
    <row r="296" spans="1:33"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row>
    <row r="297" spans="1:33"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row>
    <row r="298" spans="1:33"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row>
    <row r="299" spans="1:33"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row>
    <row r="300" spans="1:33"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row>
    <row r="301" spans="1:33"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row>
    <row r="302" spans="1:33"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row>
    <row r="303" spans="1:33"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row>
    <row r="304" spans="1:33"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row>
    <row r="305" spans="1:33"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row>
    <row r="306" spans="1:33"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row>
    <row r="307" spans="1:33"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row>
    <row r="308" spans="1:33"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row>
    <row r="309" spans="1:33"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row>
    <row r="310" spans="1:33"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row>
    <row r="311" spans="1:33"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row>
    <row r="312" spans="1:33"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row>
    <row r="313" spans="1:33"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row>
    <row r="314" spans="1:33"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row>
    <row r="315" spans="1:33"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row>
    <row r="316" spans="1:33"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row>
    <row r="317" spans="1:33"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row>
    <row r="318" spans="1:33"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row>
    <row r="319" spans="1:33"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row>
    <row r="320" spans="1:33"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row>
    <row r="321" spans="1:33"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row>
    <row r="322" spans="1:33"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row>
    <row r="323" spans="1:33"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row>
    <row r="324" spans="1:33"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row>
    <row r="325" spans="1:33"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row>
    <row r="326" spans="1:33"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row>
    <row r="327" spans="1:33"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row>
    <row r="328" spans="1:33"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row>
    <row r="329" spans="1:33"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row>
    <row r="330" spans="1:33"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row>
    <row r="331" spans="1:33"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row>
    <row r="332" spans="1:33"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row>
    <row r="333" spans="1:33"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row>
    <row r="334" spans="1:33"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row>
    <row r="335" spans="1:33"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row>
    <row r="336" spans="1:33"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row>
    <row r="337" spans="1:33"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row>
    <row r="338" spans="1:33"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row>
    <row r="339" spans="1:33"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row>
    <row r="340" spans="1:33"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row>
    <row r="341" spans="1:33"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row>
    <row r="342" spans="1:33"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row>
    <row r="343" spans="1:33"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row>
    <row r="344" spans="1:33"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row>
    <row r="345" spans="1:33"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row>
    <row r="346" spans="1:33"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row>
    <row r="347" spans="1:33"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row>
    <row r="348" spans="1:33"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row>
    <row r="349" spans="1:33"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row>
    <row r="350" spans="1:33"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row>
    <row r="351" spans="1:33"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row>
    <row r="352" spans="1:33"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row>
    <row r="353" spans="1:33"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row>
    <row r="354" spans="1:33"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row>
    <row r="355" spans="1:33"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row>
    <row r="356" spans="1:33"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row>
    <row r="357" spans="1:33"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row>
    <row r="358" spans="1:33"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row>
    <row r="359" spans="1:33"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row>
    <row r="360" spans="1:33"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row>
    <row r="361" spans="1:33"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row>
    <row r="362" spans="1:33"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row>
    <row r="363" spans="1:33"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row>
    <row r="364" spans="1:33"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row>
    <row r="365" spans="1:33"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row>
    <row r="366" spans="1:33"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row>
    <row r="367" spans="1:33"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row>
    <row r="368" spans="1:33"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row>
    <row r="369" spans="1:33"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row>
    <row r="370" spans="1:33"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row>
    <row r="371" spans="1:33"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row>
    <row r="372" spans="1:33"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row>
    <row r="373" spans="1:33"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row>
    <row r="374" spans="1:33"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row>
    <row r="375" spans="1:33"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row>
    <row r="376" spans="1:33"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row>
    <row r="377" spans="1:33"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row>
    <row r="378" spans="1:33"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row>
    <row r="379" spans="1:33"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row>
    <row r="380" spans="1:33"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row>
    <row r="381" spans="1:33"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row>
    <row r="382" spans="1:33"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row>
    <row r="383" spans="1:33"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row>
    <row r="384" spans="1:33"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row>
    <row r="385" spans="1:33"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row>
    <row r="386" spans="1:33"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row>
    <row r="387" spans="1:33"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row>
    <row r="388" spans="1:33"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row>
    <row r="389" spans="1:33"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row>
    <row r="390" spans="1:33"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row>
    <row r="391" spans="1:33"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row>
    <row r="392" spans="1:33"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row>
    <row r="393" spans="1:33"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row>
    <row r="394" spans="1:33"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row>
    <row r="395" spans="1:33"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row>
    <row r="396" spans="1:33"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row>
    <row r="397" spans="1:33"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row>
    <row r="398" spans="1:33"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row>
    <row r="399" spans="1:33"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row>
    <row r="400" spans="1:33"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row>
    <row r="401" spans="1:33"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row>
    <row r="402" spans="1:33"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row>
    <row r="403" spans="1:33"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row>
    <row r="404" spans="1:33"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row>
    <row r="405" spans="1:33"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row>
    <row r="406" spans="1:33"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row>
    <row r="407" spans="1:33"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row>
    <row r="408" spans="1:33"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row>
    <row r="409" spans="1:33"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row>
    <row r="410" spans="1:33"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row>
    <row r="411" spans="1:33"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row>
    <row r="412" spans="1:33"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row>
    <row r="413" spans="1:33"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row>
    <row r="414" spans="1:33"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row>
    <row r="415" spans="1:33"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row>
    <row r="416" spans="1:33"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row>
    <row r="417" spans="1:33"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row>
    <row r="418" spans="1:33"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row>
    <row r="419" spans="1:33"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row>
    <row r="420" spans="1:33"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row>
    <row r="421" spans="1:33"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row>
    <row r="422" spans="1:33"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row>
    <row r="423" spans="1:33"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row>
    <row r="424" spans="1:33"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row>
    <row r="425" spans="1:33"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row>
    <row r="426" spans="1:33"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row>
    <row r="427" spans="1:33"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row>
    <row r="428" spans="1:33"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row>
    <row r="429" spans="1:33"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row>
    <row r="430" spans="1:33"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row>
    <row r="431" spans="1:33"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row>
    <row r="432" spans="1:33"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row>
    <row r="433" spans="1:33"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row>
    <row r="434" spans="1:33"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row>
    <row r="435" spans="1:33"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row>
    <row r="436" spans="1:33"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row>
    <row r="437" spans="1:33"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row>
    <row r="438" spans="1:33"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row>
    <row r="439" spans="1:33"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row>
    <row r="440" spans="1:33"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row>
    <row r="441" spans="1:33"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row>
    <row r="442" spans="1:33"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row>
    <row r="443" spans="1:33"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row>
    <row r="444" spans="1:33"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row>
    <row r="445" spans="1:33"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row>
    <row r="446" spans="1:33"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row>
    <row r="447" spans="1:33"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row>
    <row r="448" spans="1:33"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row>
    <row r="449" spans="1:33"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row>
    <row r="450" spans="1:33"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row>
    <row r="451" spans="1:33"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row>
    <row r="452" spans="1:33"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row>
    <row r="453" spans="1:33"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row>
    <row r="454" spans="1:33"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row>
    <row r="455" spans="1:33"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row>
    <row r="456" spans="1:33"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row>
    <row r="457" spans="1:33"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row>
    <row r="458" spans="1:33"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row>
    <row r="459" spans="1:33"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row>
    <row r="460" spans="1:33"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row>
    <row r="461" spans="1:33"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row>
    <row r="462" spans="1:33"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row>
    <row r="463" spans="1:33"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row>
    <row r="464" spans="1:33"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row>
    <row r="465" spans="1:33"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row>
    <row r="466" spans="1:33"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row>
    <row r="467" spans="1:33"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row>
    <row r="468" spans="1:33"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row>
    <row r="469" spans="1:33"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row>
    <row r="470" spans="1:33"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row>
    <row r="471" spans="1:33"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row>
    <row r="472" spans="1:33"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row>
    <row r="473" spans="1:33"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row>
    <row r="474" spans="1:33"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row>
    <row r="475" spans="1:33"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row>
    <row r="476" spans="1:33"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row>
    <row r="477" spans="1:33"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row>
    <row r="478" spans="1:33"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row>
    <row r="479" spans="1:33"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row>
    <row r="480" spans="1:33"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row>
    <row r="481" spans="1:33"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row>
    <row r="482" spans="1:33"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row>
    <row r="483" spans="1:33"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row>
    <row r="484" spans="1:33"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row>
    <row r="485" spans="1:33"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row>
    <row r="486" spans="1:33"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row>
    <row r="487" spans="1:33"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row>
    <row r="488" spans="1:33"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row>
    <row r="489" spans="1:33"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row>
    <row r="490" spans="1:33"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row>
    <row r="491" spans="1:33"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row>
    <row r="492" spans="1:33"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row>
    <row r="493" spans="1:33"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row>
    <row r="494" spans="1:33"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row>
    <row r="495" spans="1:33"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row>
    <row r="496" spans="1:33"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row>
    <row r="497" spans="1:33"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row>
    <row r="498" spans="1:33"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row>
    <row r="499" spans="1:33"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row>
    <row r="500" spans="1:33"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row>
    <row r="501" spans="1:33"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row>
    <row r="502" spans="1:33"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row>
    <row r="503" spans="1:33"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row>
    <row r="504" spans="1:33"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row>
    <row r="505" spans="1:33"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row>
    <row r="506" spans="1:33"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row>
    <row r="507" spans="1:33"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row>
    <row r="508" spans="1:33"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row>
    <row r="509" spans="1:33"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row>
    <row r="510" spans="1:33"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row>
    <row r="511" spans="1:33"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row>
    <row r="512" spans="1:33"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row>
    <row r="513" spans="1:33"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row>
    <row r="514" spans="1:33"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row>
    <row r="515" spans="1:33"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row>
    <row r="516" spans="1:33"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row>
    <row r="517" spans="1:33"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row>
    <row r="518" spans="1:33"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row>
    <row r="519" spans="1:33"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row>
    <row r="520" spans="1:33"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row>
    <row r="521" spans="1:33"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row>
    <row r="522" spans="1:33"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row>
    <row r="523" spans="1:33"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row>
    <row r="524" spans="1:33"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row>
    <row r="525" spans="1:33"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row>
    <row r="526" spans="1:33"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row>
    <row r="527" spans="1:33"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row>
    <row r="528" spans="1:33"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row>
    <row r="529" spans="1:33"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row>
    <row r="530" spans="1:33"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row>
    <row r="531" spans="1:33"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row>
    <row r="532" spans="1:33"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row>
    <row r="533" spans="1:33"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row>
    <row r="534" spans="1:33"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row>
    <row r="535" spans="1:33"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row>
    <row r="536" spans="1:33"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row>
    <row r="537" spans="1:33"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row>
    <row r="538" spans="1:33"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row>
    <row r="539" spans="1:33"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row>
    <row r="540" spans="1:33"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row>
    <row r="541" spans="1:33"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row>
    <row r="542" spans="1:33"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row>
    <row r="543" spans="1:33"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row>
    <row r="544" spans="1:33"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row>
    <row r="545" spans="1:33"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row>
    <row r="546" spans="1:33"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row>
    <row r="547" spans="1:33"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row>
    <row r="548" spans="1:33"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row>
    <row r="549" spans="1:33"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row>
    <row r="550" spans="1:33"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row>
    <row r="551" spans="1:33"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row>
    <row r="552" spans="1:33"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row>
    <row r="553" spans="1:33"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row>
    <row r="554" spans="1:33"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row>
    <row r="555" spans="1:33"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row>
    <row r="556" spans="1:33"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row>
    <row r="557" spans="1:33"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row>
    <row r="558" spans="1:33"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row>
    <row r="559" spans="1:33"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row>
    <row r="560" spans="1:33"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row>
    <row r="561" spans="1:33"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row>
    <row r="562" spans="1:33"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row>
    <row r="563" spans="1:33"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row>
    <row r="564" spans="1:33"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row>
    <row r="565" spans="1:33"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row>
    <row r="566" spans="1:33"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row>
    <row r="567" spans="1:33"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row>
    <row r="568" spans="1:33"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row>
    <row r="569" spans="1:33"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row>
    <row r="570" spans="1:33"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row>
    <row r="571" spans="1:33"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row>
    <row r="572" spans="1:33"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row>
    <row r="573" spans="1:33"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row>
    <row r="574" spans="1:33"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row>
    <row r="575" spans="1:33"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row>
    <row r="576" spans="1:33"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row>
    <row r="577" spans="1:33"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row>
    <row r="578" spans="1:33"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row>
    <row r="579" spans="1:33"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row>
    <row r="580" spans="1:33"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row>
    <row r="581" spans="1:33"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row>
    <row r="582" spans="1:33"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row>
    <row r="583" spans="1:33"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row>
    <row r="584" spans="1:33"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row>
    <row r="585" spans="1:33"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row>
    <row r="586" spans="1:33"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row>
    <row r="587" spans="1:33"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row>
    <row r="588" spans="1:33"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row>
    <row r="589" spans="1:33"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row>
    <row r="590" spans="1:33"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row>
    <row r="591" spans="1:33"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row>
    <row r="592" spans="1:33"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row>
    <row r="593" spans="1:33"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row>
    <row r="594" spans="1:33"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row>
    <row r="595" spans="1:33"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row>
    <row r="596" spans="1:33"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row>
    <row r="597" spans="1:33"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row>
    <row r="598" spans="1:33"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row>
    <row r="599" spans="1:33"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row>
    <row r="600" spans="1:33"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row>
    <row r="601" spans="1:33"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row>
    <row r="602" spans="1:33"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row>
    <row r="603" spans="1:33"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row>
    <row r="604" spans="1:33"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row>
    <row r="605" spans="1:33"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row>
    <row r="606" spans="1:33"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row>
    <row r="607" spans="1:33"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row>
    <row r="608" spans="1:33"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row>
    <row r="609" spans="1:33"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row>
    <row r="610" spans="1:33"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row>
    <row r="611" spans="1:33"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row>
    <row r="612" spans="1:33"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row>
    <row r="613" spans="1:33"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row>
    <row r="614" spans="1:33"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row>
    <row r="615" spans="1:33"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row>
    <row r="616" spans="1:33"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row>
    <row r="617" spans="1:33"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row>
    <row r="618" spans="1:33"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row>
    <row r="619" spans="1:33"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row>
    <row r="620" spans="1:33"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row>
    <row r="621" spans="1:33"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row>
    <row r="622" spans="1:33"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row>
    <row r="623" spans="1:33"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row>
    <row r="624" spans="1:33"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row>
    <row r="625" spans="1:33"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row>
    <row r="626" spans="1:33"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row>
    <row r="627" spans="1:33"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row>
    <row r="628" spans="1:33"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row>
    <row r="629" spans="1:33"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row>
    <row r="630" spans="1:33"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row>
    <row r="631" spans="1:33"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row>
    <row r="632" spans="1:33"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row>
    <row r="633" spans="1:33"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row>
    <row r="634" spans="1:33"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row>
    <row r="635" spans="1:33"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row>
    <row r="636" spans="1:33"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row>
    <row r="637" spans="1:33"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row>
    <row r="638" spans="1:33"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row>
    <row r="639" spans="1:33"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row>
    <row r="640" spans="1:33"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row>
    <row r="641" spans="1:33"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row>
    <row r="642" spans="1:33"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row>
    <row r="643" spans="1:33"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row>
    <row r="644" spans="1:33"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row>
    <row r="645" spans="1:33"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row>
    <row r="646" spans="1:33"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row>
    <row r="647" spans="1:33"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row>
    <row r="648" spans="1:33"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row>
    <row r="649" spans="1:33"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row>
    <row r="650" spans="1:33"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row>
    <row r="651" spans="1:33"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row>
    <row r="652" spans="1:33"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row>
    <row r="653" spans="1:33"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row>
    <row r="654" spans="1:33"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row>
    <row r="655" spans="1:33"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row>
    <row r="656" spans="1:33"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row>
    <row r="657" spans="1:33"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row>
    <row r="658" spans="1:33"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row>
    <row r="659" spans="1:33"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row>
    <row r="660" spans="1:33"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row>
    <row r="661" spans="1:33"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row>
    <row r="662" spans="1:33"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row>
    <row r="663" spans="1:33"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row>
    <row r="664" spans="1:33"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row>
    <row r="665" spans="1:33"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row>
    <row r="666" spans="1:33"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row>
    <row r="667" spans="1:33"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row>
    <row r="668" spans="1:33"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row>
    <row r="669" spans="1:33"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row>
    <row r="670" spans="1:33"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row>
    <row r="671" spans="1:33"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row>
    <row r="672" spans="1:33"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row>
    <row r="673" spans="1:33"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row>
    <row r="674" spans="1:33"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row>
    <row r="675" spans="1:33"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row>
    <row r="676" spans="1:33"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row>
    <row r="677" spans="1:33"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row>
    <row r="678" spans="1:33"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row>
    <row r="679" spans="1:33"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row>
    <row r="680" spans="1:33"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row>
    <row r="681" spans="1:33"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row>
    <row r="682" spans="1:33"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row>
    <row r="683" spans="1:33"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row>
    <row r="684" spans="1:33"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row>
    <row r="685" spans="1:33"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row>
    <row r="686" spans="1:33"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row>
    <row r="687" spans="1:33"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row>
    <row r="688" spans="1:33"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row>
    <row r="689" spans="1:33"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row>
    <row r="690" spans="1:33"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row>
    <row r="691" spans="1:33"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row>
    <row r="692" spans="1:33"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row>
    <row r="693" spans="1:33"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row>
    <row r="694" spans="1:33"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row>
    <row r="695" spans="1:33"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row>
    <row r="696" spans="1:33"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row>
    <row r="697" spans="1:33"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row>
    <row r="698" spans="1:33"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row>
    <row r="699" spans="1:33"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row>
    <row r="700" spans="1:33"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row>
    <row r="701" spans="1:33"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row>
    <row r="702" spans="1:33"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row>
    <row r="703" spans="1:33"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row>
    <row r="704" spans="1:33"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row>
    <row r="705" spans="1:33"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row>
    <row r="706" spans="1:33"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row>
    <row r="707" spans="1:33"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row>
    <row r="708" spans="1:33"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row>
    <row r="709" spans="1:33"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row>
    <row r="710" spans="1:33"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row>
    <row r="711" spans="1:33"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row>
    <row r="712" spans="1:33"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row>
    <row r="713" spans="1:33"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row>
    <row r="714" spans="1:33"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row>
    <row r="715" spans="1:33"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row>
    <row r="716" spans="1:33"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row>
    <row r="717" spans="1:33"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row>
    <row r="718" spans="1:33"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row>
    <row r="719" spans="1:33"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row>
    <row r="720" spans="1:33"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row>
    <row r="721" spans="1:33"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row>
    <row r="722" spans="1:33"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row>
    <row r="723" spans="1:33"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row>
    <row r="724" spans="1:33"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row>
    <row r="725" spans="1:33"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row>
    <row r="726" spans="1:33"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row>
    <row r="727" spans="1:33"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row>
    <row r="728" spans="1:33"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row>
    <row r="729" spans="1:33"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row>
    <row r="730" spans="1:33"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row>
    <row r="731" spans="1:33"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row>
    <row r="732" spans="1:33"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row>
    <row r="733" spans="1:33"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row>
    <row r="734" spans="1:33"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row>
    <row r="735" spans="1:33"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row>
    <row r="736" spans="1:33"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row>
    <row r="737" spans="1:33"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row>
    <row r="738" spans="1:33"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row>
    <row r="739" spans="1:33"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row>
    <row r="740" spans="1:33"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row>
    <row r="741" spans="1:33"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row>
    <row r="742" spans="1:33"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row>
    <row r="743" spans="1:33"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row>
    <row r="744" spans="1:33"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row>
    <row r="745" spans="1:33"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row>
    <row r="746" spans="1:33"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row>
    <row r="747" spans="1:33"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row>
    <row r="748" spans="1:33"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row>
    <row r="749" spans="1:33"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row>
    <row r="750" spans="1:33"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row>
    <row r="751" spans="1:33"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row>
    <row r="752" spans="1:33"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row>
    <row r="753" spans="1:33"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row>
    <row r="754" spans="1:33"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row>
    <row r="755" spans="1:33"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row>
    <row r="756" spans="1:33"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row>
    <row r="757" spans="1:33"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row>
    <row r="758" spans="1:33"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row>
    <row r="759" spans="1:33"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row>
    <row r="760" spans="1:33"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row>
    <row r="761" spans="1:33"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row>
    <row r="762" spans="1:33"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row>
    <row r="763" spans="1:33"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row>
    <row r="764" spans="1:33"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row>
    <row r="765" spans="1:33"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row>
    <row r="766" spans="1:33"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row>
    <row r="767" spans="1:33"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row>
    <row r="768" spans="1:33"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row>
    <row r="769" spans="1:33"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row>
    <row r="770" spans="1:33"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row>
    <row r="771" spans="1:33"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row>
    <row r="772" spans="1:33"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row>
    <row r="773" spans="1:33"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row>
    <row r="774" spans="1:33"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row>
    <row r="775" spans="1:33"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row>
    <row r="776" spans="1:33"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row>
    <row r="777" spans="1:33"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row>
    <row r="778" spans="1:33"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row>
    <row r="779" spans="1:33"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row>
    <row r="780" spans="1:33"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row>
    <row r="781" spans="1:33"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row>
    <row r="782" spans="1:33"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row>
    <row r="783" spans="1:33"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row>
    <row r="784" spans="1:33"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row>
    <row r="785" spans="1:33"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row>
    <row r="786" spans="1:33"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row>
    <row r="787" spans="1:33"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row>
    <row r="788" spans="1:33"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row>
    <row r="789" spans="1:33"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row>
    <row r="790" spans="1:33"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row>
    <row r="791" spans="1:33"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row>
    <row r="792" spans="1:33"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row>
    <row r="793" spans="1:33"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row>
    <row r="794" spans="1:33"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row>
    <row r="795" spans="1:33"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row>
    <row r="796" spans="1:33"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row>
    <row r="797" spans="1:33"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row>
    <row r="798" spans="1:33"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row>
    <row r="799" spans="1:33"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row>
    <row r="800" spans="1:33"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row>
    <row r="801" spans="1:33"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row>
    <row r="802" spans="1:33"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row>
    <row r="803" spans="1:33"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row>
    <row r="804" spans="1:33"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row>
    <row r="805" spans="1:33"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row>
    <row r="806" spans="1:33"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row>
    <row r="807" spans="1:33"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row>
    <row r="808" spans="1:33"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row>
    <row r="809" spans="1:33"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row>
    <row r="810" spans="1:33"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row>
    <row r="811" spans="1:33"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row>
    <row r="812" spans="1:33"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row>
    <row r="813" spans="1:33"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row>
    <row r="814" spans="1:33"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row>
    <row r="815" spans="1:33"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row>
    <row r="816" spans="1:33"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row>
    <row r="817" spans="1:33"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row>
    <row r="818" spans="1:33"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row>
    <row r="819" spans="1:33"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row>
    <row r="820" spans="1:33"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row>
    <row r="821" spans="1:33"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row>
    <row r="822" spans="1:33"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row>
    <row r="823" spans="1:33"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row>
    <row r="824" spans="1:33"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row>
    <row r="825" spans="1:33"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row>
    <row r="826" spans="1:33"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row>
    <row r="827" spans="1:33"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row>
    <row r="828" spans="1:33"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row>
    <row r="829" spans="1:33"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row>
    <row r="830" spans="1:33"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row>
    <row r="831" spans="1:33"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row>
    <row r="832" spans="1:33"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row>
    <row r="833" spans="1:33"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row>
    <row r="834" spans="1:33"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row>
    <row r="835" spans="1:33"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row>
    <row r="836" spans="1:33"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row>
    <row r="837" spans="1:33"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row>
    <row r="838" spans="1:33"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row>
    <row r="839" spans="1:33"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row>
    <row r="840" spans="1:33"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row>
    <row r="841" spans="1:33"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row>
    <row r="842" spans="1:33"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row>
    <row r="843" spans="1:33"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row>
    <row r="844" spans="1:33"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row>
    <row r="845" spans="1:33"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row>
    <row r="846" spans="1:33"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row>
    <row r="847" spans="1:33"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row>
    <row r="848" spans="1:33"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row>
    <row r="849" spans="1:33"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row>
    <row r="850" spans="1:33"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row>
    <row r="851" spans="1:33"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row>
    <row r="852" spans="1:33"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row>
    <row r="853" spans="1:33"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row>
    <row r="854" spans="1:33"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row>
    <row r="855" spans="1:33"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row>
    <row r="856" spans="1:33"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row>
    <row r="857" spans="1:33"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row>
    <row r="858" spans="1:33"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row>
    <row r="859" spans="1:33"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row>
    <row r="860" spans="1:33"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row>
    <row r="861" spans="1:33"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row>
    <row r="862" spans="1:33"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row>
    <row r="863" spans="1:33"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row>
    <row r="864" spans="1:33"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row>
    <row r="865" spans="1:33"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row>
    <row r="866" spans="1:33"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row>
    <row r="867" spans="1:33"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row>
    <row r="868" spans="1:33"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row>
    <row r="869" spans="1:33"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row>
    <row r="870" spans="1:33"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row>
    <row r="871" spans="1:33"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row>
    <row r="872" spans="1:33"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row>
    <row r="873" spans="1:33"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row>
    <row r="874" spans="1:33"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row>
    <row r="875" spans="1:33"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row>
    <row r="876" spans="1:33"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row>
    <row r="877" spans="1:33"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row>
    <row r="878" spans="1:33"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row>
    <row r="879" spans="1:33"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row>
    <row r="880" spans="1:33"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row>
    <row r="881" spans="1:33"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row>
    <row r="882" spans="1:33"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row>
    <row r="883" spans="1:33"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row>
    <row r="884" spans="1:33"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row>
    <row r="885" spans="1:33"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row>
    <row r="886" spans="1:33"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row>
    <row r="887" spans="1:33"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row>
    <row r="888" spans="1:33"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row>
    <row r="889" spans="1:33"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row>
    <row r="890" spans="1:33"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row>
    <row r="891" spans="1:33"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row>
    <row r="892" spans="1:33"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row>
    <row r="893" spans="1:33"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row>
    <row r="894" spans="1:33"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row>
    <row r="895" spans="1:33"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row>
    <row r="896" spans="1:33"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row>
    <row r="897" spans="1:33"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row>
    <row r="898" spans="1:33"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row>
    <row r="899" spans="1:33"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row>
    <row r="900" spans="1:33"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row>
    <row r="901" spans="1:33"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row>
    <row r="902" spans="1:33"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row>
    <row r="903" spans="1:33"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row>
    <row r="904" spans="1:33"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row>
    <row r="905" spans="1:33"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row>
    <row r="906" spans="1:33"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row>
    <row r="907" spans="1:33"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row>
    <row r="908" spans="1:33"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row>
    <row r="909" spans="1:33"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row>
    <row r="910" spans="1:33"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row>
    <row r="911" spans="1:33"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row>
    <row r="912" spans="1:33"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row>
    <row r="913" spans="1:33"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row>
    <row r="914" spans="1:33"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row>
    <row r="915" spans="1:33"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row>
    <row r="916" spans="1:33"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row>
    <row r="917" spans="1:33"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row>
    <row r="918" spans="1:33"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row>
    <row r="919" spans="1:33"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row>
    <row r="920" spans="1:33"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row>
    <row r="921" spans="1:33"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row>
    <row r="922" spans="1:33"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row>
    <row r="923" spans="1:33"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row>
    <row r="924" spans="1:33"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row>
    <row r="925" spans="1:33"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row>
    <row r="926" spans="1:33"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row>
    <row r="927" spans="1:33"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row>
    <row r="928" spans="1:33"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row>
    <row r="929" spans="1:33"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row>
    <row r="930" spans="1:33"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row>
    <row r="931" spans="1:33"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row>
    <row r="932" spans="1:33"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row>
    <row r="933" spans="1:33"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row>
    <row r="934" spans="1:33"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row>
    <row r="935" spans="1:33"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row>
    <row r="936" spans="1:33"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row>
    <row r="937" spans="1:33"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row>
    <row r="938" spans="1:33"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row>
    <row r="939" spans="1:33"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row>
    <row r="940" spans="1:33"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row>
    <row r="941" spans="1:33"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row>
    <row r="942" spans="1:33"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row>
    <row r="943" spans="1:33"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row>
    <row r="944" spans="1:33"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row>
    <row r="945" spans="1:33"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row>
    <row r="946" spans="1:33"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row>
    <row r="947" spans="1:33"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row>
    <row r="948" spans="1:33"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row>
    <row r="949" spans="1:33"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row>
    <row r="950" spans="1:33"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row>
    <row r="951" spans="1:33"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row>
    <row r="952" spans="1:33"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row>
    <row r="953" spans="1:33"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row>
    <row r="954" spans="1:33"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row>
    <row r="955" spans="1:33"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row>
    <row r="956" spans="1:33"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row>
    <row r="957" spans="1:33"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row>
    <row r="958" spans="1:33"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row>
    <row r="959" spans="1:33"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row>
    <row r="960" spans="1:33"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row>
    <row r="961" spans="1:33"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row>
    <row r="962" spans="1:33"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row>
    <row r="963" spans="1:33"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row>
    <row r="964" spans="1:33"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row>
    <row r="965" spans="1:33"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row>
    <row r="966" spans="1:33"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row>
    <row r="967" spans="1:33"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row>
    <row r="968" spans="1:33"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row>
    <row r="969" spans="1:33"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row>
    <row r="970" spans="1:33"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row>
    <row r="971" spans="1:33"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row>
    <row r="972" spans="1:33"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row>
    <row r="973" spans="1:33"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row>
    <row r="974" spans="1:33"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row>
    <row r="975" spans="1:33"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row>
    <row r="976" spans="1:33"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row>
    <row r="977" spans="1:33"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row>
    <row r="978" spans="1:33"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row>
    <row r="979" spans="1:33"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row>
    <row r="980" spans="1:33"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row>
    <row r="981" spans="1:33"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row>
    <row r="982" spans="1:33"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row>
    <row r="983" spans="1:33"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row>
    <row r="984" spans="1:33"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row>
    <row r="985" spans="1:33"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row>
    <row r="986" spans="1:33"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row>
    <row r="987" spans="1:33"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row>
    <row r="988" spans="1:33"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row>
    <row r="989" spans="1:33"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row>
    <row r="990" spans="1:33"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row>
    <row r="991" spans="1:33"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row>
    <row r="992" spans="1:33"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row>
    <row r="993" spans="1:33"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row>
    <row r="994" spans="1:33"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row>
    <row r="995" spans="1:33"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row>
    <row r="996" spans="1:33"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Z1005"/>
  <sheetViews>
    <sheetView workbookViewId="0"/>
  </sheetViews>
  <sheetFormatPr baseColWidth="10" defaultColWidth="14.5" defaultRowHeight="15" customHeight="1" x14ac:dyDescent="0.2"/>
  <sheetData>
    <row r="1" spans="1:26" x14ac:dyDescent="0.2">
      <c r="A1" s="6" t="s">
        <v>351</v>
      </c>
      <c r="B1" s="6"/>
      <c r="C1" s="1"/>
      <c r="D1" s="1"/>
      <c r="E1" s="1"/>
      <c r="F1" s="1"/>
      <c r="G1" s="1"/>
      <c r="H1" s="1"/>
      <c r="I1" s="1"/>
      <c r="J1" s="1"/>
      <c r="K1" s="1"/>
      <c r="L1" s="1"/>
      <c r="M1" s="1"/>
      <c r="N1" s="1"/>
      <c r="O1" s="1"/>
      <c r="P1" s="1"/>
      <c r="Q1" s="1"/>
      <c r="R1" s="1"/>
      <c r="S1" s="1"/>
      <c r="T1" s="1"/>
      <c r="U1" s="1"/>
      <c r="V1" s="1"/>
      <c r="W1" s="1"/>
      <c r="X1" s="1"/>
      <c r="Y1" s="1"/>
      <c r="Z1" s="1"/>
    </row>
    <row r="2" spans="1:26" x14ac:dyDescent="0.2">
      <c r="A2" s="84" t="s">
        <v>352</v>
      </c>
      <c r="B2" s="85" t="s">
        <v>353</v>
      </c>
      <c r="C2" s="1"/>
      <c r="D2" s="1"/>
      <c r="E2" s="1"/>
      <c r="F2" s="1"/>
      <c r="G2" s="1"/>
      <c r="H2" s="1"/>
      <c r="I2" s="1"/>
      <c r="J2" s="1"/>
      <c r="K2" s="1"/>
      <c r="L2" s="1"/>
      <c r="M2" s="1"/>
      <c r="N2" s="1"/>
      <c r="O2" s="1"/>
      <c r="P2" s="1"/>
      <c r="Q2" s="1"/>
      <c r="R2" s="1"/>
      <c r="S2" s="1"/>
      <c r="T2" s="1"/>
      <c r="U2" s="1"/>
      <c r="V2" s="1"/>
      <c r="W2" s="1"/>
      <c r="X2" s="1"/>
      <c r="Y2" s="1"/>
      <c r="Z2" s="1"/>
    </row>
    <row r="3" spans="1:26" x14ac:dyDescent="0.2">
      <c r="A3" s="86" t="s">
        <v>354</v>
      </c>
      <c r="B3" s="17"/>
      <c r="C3" s="1"/>
      <c r="D3" s="1"/>
      <c r="E3" s="1"/>
      <c r="F3" s="1"/>
      <c r="G3" s="1"/>
      <c r="H3" s="1"/>
      <c r="I3" s="1"/>
      <c r="J3" s="1"/>
      <c r="K3" s="1"/>
      <c r="L3" s="1"/>
      <c r="M3" s="1"/>
      <c r="N3" s="1"/>
      <c r="O3" s="1"/>
      <c r="P3" s="1"/>
      <c r="Q3" s="1"/>
      <c r="R3" s="1"/>
      <c r="S3" s="1"/>
      <c r="T3" s="1"/>
      <c r="U3" s="1"/>
      <c r="V3" s="1"/>
      <c r="W3" s="1"/>
      <c r="X3" s="1"/>
      <c r="Y3" s="1"/>
      <c r="Z3" s="1"/>
    </row>
    <row r="4" spans="1:26" x14ac:dyDescent="0.2">
      <c r="A4" s="87" t="str">
        <f>'Multiplier Matrix (uncorrected)'!A81</f>
        <v>Ag</v>
      </c>
      <c r="B4" s="88">
        <f>'Multiplier Matrix (uncorrected)'!O81</f>
        <v>0.68587195730814077</v>
      </c>
      <c r="C4" s="1"/>
      <c r="D4" s="1"/>
      <c r="E4" s="1"/>
      <c r="F4" s="1"/>
      <c r="G4" s="1"/>
      <c r="H4" s="1"/>
      <c r="I4" s="1"/>
      <c r="J4" s="1"/>
      <c r="K4" s="1"/>
      <c r="L4" s="1"/>
      <c r="M4" s="1"/>
      <c r="N4" s="1"/>
      <c r="O4" s="1"/>
      <c r="P4" s="1"/>
      <c r="Q4" s="1"/>
      <c r="R4" s="1"/>
      <c r="S4" s="1"/>
      <c r="T4" s="1"/>
      <c r="U4" s="1"/>
      <c r="V4" s="1"/>
      <c r="W4" s="1"/>
      <c r="X4" s="1"/>
      <c r="Y4" s="1"/>
      <c r="Z4" s="1"/>
    </row>
    <row r="5" spans="1:26" x14ac:dyDescent="0.2">
      <c r="A5" s="87" t="str">
        <f>'Multiplier Matrix (uncorrected)'!A82</f>
        <v>Tourism</v>
      </c>
      <c r="B5" s="88">
        <f>'Multiplier Matrix (uncorrected)'!O82</f>
        <v>0.38718026604506822</v>
      </c>
      <c r="C5" s="1"/>
      <c r="D5" s="1"/>
      <c r="E5" s="1"/>
      <c r="F5" s="1"/>
      <c r="G5" s="1"/>
      <c r="H5" s="1"/>
      <c r="I5" s="1"/>
      <c r="J5" s="1"/>
      <c r="K5" s="1"/>
      <c r="L5" s="1"/>
      <c r="M5" s="1"/>
      <c r="N5" s="1"/>
      <c r="O5" s="1"/>
      <c r="P5" s="1"/>
      <c r="Q5" s="1"/>
      <c r="R5" s="1"/>
      <c r="S5" s="1"/>
      <c r="T5" s="1"/>
      <c r="U5" s="1"/>
      <c r="V5" s="1"/>
      <c r="W5" s="1"/>
      <c r="X5" s="1"/>
      <c r="Y5" s="1"/>
      <c r="Z5" s="1"/>
    </row>
    <row r="6" spans="1:26" x14ac:dyDescent="0.2">
      <c r="A6" s="87" t="str">
        <f>'Multiplier Matrix (uncorrected)'!A83</f>
        <v>Nag</v>
      </c>
      <c r="B6" s="88">
        <f>'Multiplier Matrix (uncorrected)'!O83</f>
        <v>1.4319784223748049</v>
      </c>
      <c r="C6" s="1"/>
      <c r="D6" s="1"/>
      <c r="E6" s="1"/>
      <c r="F6" s="1"/>
      <c r="G6" s="1"/>
      <c r="H6" s="1"/>
      <c r="I6" s="1"/>
      <c r="J6" s="1"/>
      <c r="K6" s="1"/>
      <c r="L6" s="1"/>
      <c r="M6" s="1"/>
      <c r="N6" s="1"/>
      <c r="O6" s="1"/>
      <c r="P6" s="1"/>
      <c r="Q6" s="1"/>
      <c r="R6" s="1"/>
      <c r="S6" s="1"/>
      <c r="T6" s="1"/>
      <c r="U6" s="1"/>
      <c r="V6" s="1"/>
      <c r="W6" s="1"/>
      <c r="X6" s="1"/>
      <c r="Y6" s="1"/>
      <c r="Z6" s="1"/>
    </row>
    <row r="7" spans="1:26" x14ac:dyDescent="0.2">
      <c r="A7" s="87" t="str">
        <f>'Multiplier Matrix (uncorrected)'!A84</f>
        <v>NatRes</v>
      </c>
      <c r="B7" s="88">
        <f>'Multiplier Matrix (uncorrected)'!O84</f>
        <v>4.0964029134227788E-2</v>
      </c>
      <c r="C7" s="1"/>
      <c r="D7" s="1"/>
      <c r="E7" s="1"/>
      <c r="F7" s="1"/>
      <c r="G7" s="1"/>
      <c r="H7" s="1"/>
      <c r="I7" s="1"/>
      <c r="J7" s="1"/>
      <c r="K7" s="1"/>
      <c r="L7" s="1"/>
      <c r="M7" s="1"/>
      <c r="N7" s="1"/>
      <c r="O7" s="1"/>
      <c r="P7" s="1"/>
      <c r="Q7" s="1"/>
      <c r="R7" s="1"/>
      <c r="S7" s="1"/>
      <c r="T7" s="1"/>
      <c r="U7" s="1"/>
      <c r="V7" s="1"/>
      <c r="W7" s="1"/>
      <c r="X7" s="1"/>
      <c r="Y7" s="1"/>
      <c r="Z7" s="1"/>
    </row>
    <row r="8" spans="1:26" x14ac:dyDescent="0.2">
      <c r="A8" s="87" t="str">
        <f>'Multiplier Matrix (uncorrected)'!A92</f>
        <v>Restaurants</v>
      </c>
      <c r="B8" s="88">
        <f>'Multiplier Matrix (uncorrected)'!O92</f>
        <v>8.6766220507669342E-2</v>
      </c>
      <c r="C8" s="1"/>
      <c r="D8" s="1"/>
      <c r="E8" s="1"/>
      <c r="F8" s="1"/>
      <c r="G8" s="1"/>
      <c r="H8" s="1"/>
      <c r="I8" s="1"/>
      <c r="J8" s="1"/>
      <c r="K8" s="1"/>
      <c r="L8" s="1"/>
      <c r="M8" s="1"/>
      <c r="N8" s="1"/>
      <c r="O8" s="1"/>
      <c r="P8" s="1"/>
      <c r="Q8" s="1"/>
      <c r="R8" s="1"/>
      <c r="S8" s="1"/>
      <c r="T8" s="1"/>
      <c r="U8" s="1"/>
      <c r="V8" s="1"/>
      <c r="W8" s="1"/>
      <c r="X8" s="1"/>
      <c r="Y8" s="1"/>
      <c r="Z8" s="1"/>
    </row>
    <row r="9" spans="1:26" x14ac:dyDescent="0.2">
      <c r="A9" s="87" t="str">
        <f>'Multiplier Matrix (uncorrected)'!A93</f>
        <v>Lodges</v>
      </c>
      <c r="B9" s="88">
        <f>'Multiplier Matrix (uncorrected)'!O93</f>
        <v>4.1120119503787765E-2</v>
      </c>
      <c r="C9" s="1"/>
      <c r="D9" s="1"/>
      <c r="E9" s="1"/>
      <c r="F9" s="1"/>
      <c r="G9" s="1"/>
      <c r="H9" s="1"/>
      <c r="I9" s="1"/>
      <c r="J9" s="1"/>
      <c r="K9" s="1"/>
      <c r="L9" s="1"/>
      <c r="M9" s="1"/>
      <c r="N9" s="1"/>
      <c r="O9" s="1"/>
      <c r="P9" s="1"/>
      <c r="Q9" s="1"/>
      <c r="R9" s="1"/>
      <c r="S9" s="1"/>
      <c r="T9" s="1"/>
      <c r="U9" s="1"/>
      <c r="V9" s="1"/>
      <c r="W9" s="1"/>
      <c r="X9" s="1"/>
      <c r="Y9" s="1"/>
      <c r="Z9" s="1"/>
    </row>
    <row r="10" spans="1:26" x14ac:dyDescent="0.2">
      <c r="A10" s="89" t="s">
        <v>355</v>
      </c>
      <c r="B10" s="90">
        <f>SUM(B4:B9)</f>
        <v>2.6738810148736984</v>
      </c>
      <c r="C10" s="1"/>
      <c r="D10" s="1"/>
      <c r="E10" s="1"/>
      <c r="F10" s="1"/>
      <c r="G10" s="1"/>
      <c r="H10" s="1"/>
      <c r="I10" s="1"/>
      <c r="J10" s="1"/>
      <c r="K10" s="1"/>
      <c r="L10" s="1"/>
      <c r="M10" s="1"/>
      <c r="N10" s="1"/>
      <c r="O10" s="1"/>
      <c r="P10" s="1"/>
      <c r="Q10" s="1"/>
      <c r="R10" s="1"/>
      <c r="S10" s="1"/>
      <c r="T10" s="1"/>
      <c r="U10" s="1"/>
      <c r="V10" s="1"/>
      <c r="W10" s="1"/>
      <c r="X10" s="1"/>
      <c r="Y10" s="1"/>
      <c r="Z10" s="1"/>
    </row>
    <row r="11" spans="1:26" x14ac:dyDescent="0.2">
      <c r="A11" s="91" t="s">
        <v>356</v>
      </c>
      <c r="B11" s="92"/>
      <c r="C11" s="1"/>
      <c r="D11" s="1"/>
      <c r="E11" s="1"/>
      <c r="F11" s="1"/>
      <c r="G11" s="1"/>
      <c r="H11" s="1"/>
      <c r="I11" s="1"/>
      <c r="J11" s="1"/>
      <c r="K11" s="1"/>
      <c r="L11" s="1"/>
      <c r="M11" s="1"/>
      <c r="N11" s="1"/>
      <c r="O11" s="1"/>
      <c r="P11" s="1"/>
      <c r="Q11" s="1"/>
      <c r="R11" s="1"/>
      <c r="S11" s="1"/>
      <c r="T11" s="1"/>
      <c r="U11" s="1"/>
      <c r="V11" s="1"/>
      <c r="W11" s="1"/>
      <c r="X11" s="1"/>
      <c r="Y11" s="1"/>
      <c r="Z11" s="1"/>
    </row>
    <row r="12" spans="1:26" x14ac:dyDescent="0.2">
      <c r="A12" s="87" t="s">
        <v>357</v>
      </c>
      <c r="B12" s="93">
        <f>SUM(B13:B16)</f>
        <v>0.26055349410661433</v>
      </c>
      <c r="C12" s="1"/>
      <c r="D12" s="1"/>
      <c r="E12" s="1"/>
      <c r="F12" s="1"/>
      <c r="G12" s="1"/>
      <c r="H12" s="1"/>
      <c r="I12" s="1"/>
      <c r="J12" s="1"/>
      <c r="K12" s="1"/>
      <c r="L12" s="1"/>
      <c r="M12" s="1"/>
      <c r="N12" s="1"/>
      <c r="O12" s="1"/>
      <c r="P12" s="1"/>
      <c r="Q12" s="1"/>
      <c r="R12" s="1"/>
      <c r="S12" s="1"/>
      <c r="T12" s="1"/>
      <c r="U12" s="1"/>
      <c r="V12" s="1"/>
      <c r="W12" s="1"/>
      <c r="X12" s="1"/>
      <c r="Y12" s="1"/>
      <c r="Z12" s="1"/>
    </row>
    <row r="13" spans="1:26" x14ac:dyDescent="0.2">
      <c r="A13" s="87" t="str">
        <f>'Multiplier Matrix (uncorrected)'!A85</f>
        <v>L-MUSK</v>
      </c>
      <c r="B13" s="93">
        <f>'Multiplier Matrix (uncorrected)'!O85</f>
        <v>9.774595038457809E-2</v>
      </c>
      <c r="C13" s="1"/>
      <c r="D13" s="1"/>
      <c r="E13" s="1"/>
      <c r="F13" s="1"/>
      <c r="G13" s="1"/>
      <c r="H13" s="1"/>
      <c r="I13" s="1"/>
      <c r="J13" s="1"/>
      <c r="K13" s="1"/>
      <c r="L13" s="1"/>
      <c r="M13" s="1"/>
      <c r="N13" s="1"/>
      <c r="O13" s="1"/>
      <c r="P13" s="1"/>
      <c r="Q13" s="1"/>
      <c r="R13" s="1"/>
      <c r="S13" s="1"/>
      <c r="T13" s="1"/>
      <c r="U13" s="1"/>
      <c r="V13" s="1"/>
      <c r="W13" s="1"/>
      <c r="X13" s="1"/>
      <c r="Y13" s="1"/>
      <c r="Z13" s="1"/>
    </row>
    <row r="14" spans="1:26" x14ac:dyDescent="0.2">
      <c r="A14" s="87" t="str">
        <f>'Multiplier Matrix (uncorrected)'!A86</f>
        <v>L-FUSK</v>
      </c>
      <c r="B14" s="93">
        <f>'Multiplier Matrix (uncorrected)'!O86</f>
        <v>9.4649238909515279E-2</v>
      </c>
      <c r="C14" s="1"/>
      <c r="D14" s="1"/>
      <c r="E14" s="1"/>
      <c r="F14" s="1"/>
      <c r="G14" s="1"/>
      <c r="H14" s="1"/>
      <c r="I14" s="1"/>
      <c r="J14" s="1"/>
      <c r="K14" s="1"/>
      <c r="L14" s="1"/>
      <c r="M14" s="1"/>
      <c r="N14" s="1"/>
      <c r="O14" s="1"/>
      <c r="P14" s="1"/>
      <c r="Q14" s="1"/>
      <c r="R14" s="1"/>
      <c r="S14" s="1"/>
      <c r="T14" s="1"/>
      <c r="U14" s="1"/>
      <c r="V14" s="1"/>
      <c r="W14" s="1"/>
      <c r="X14" s="1"/>
      <c r="Y14" s="1"/>
      <c r="Z14" s="1"/>
    </row>
    <row r="15" spans="1:26" x14ac:dyDescent="0.2">
      <c r="A15" s="87" t="str">
        <f>'Multiplier Matrix (uncorrected)'!A87</f>
        <v>L-MSK</v>
      </c>
      <c r="B15" s="93">
        <f>'Multiplier Matrix (uncorrected)'!O87</f>
        <v>3.8596138797426162E-2</v>
      </c>
      <c r="C15" s="1"/>
      <c r="D15" s="1"/>
      <c r="E15" s="1"/>
      <c r="F15" s="1"/>
      <c r="G15" s="1"/>
      <c r="H15" s="1"/>
      <c r="I15" s="1"/>
      <c r="J15" s="1"/>
      <c r="K15" s="1"/>
      <c r="L15" s="1"/>
      <c r="M15" s="1"/>
      <c r="N15" s="1"/>
      <c r="O15" s="1"/>
      <c r="P15" s="1"/>
      <c r="Q15" s="1"/>
      <c r="R15" s="1"/>
      <c r="S15" s="1"/>
      <c r="T15" s="1"/>
      <c r="U15" s="1"/>
      <c r="V15" s="1"/>
      <c r="W15" s="1"/>
      <c r="X15" s="1"/>
      <c r="Y15" s="1"/>
      <c r="Z15" s="1"/>
    </row>
    <row r="16" spans="1:26" x14ac:dyDescent="0.2">
      <c r="A16" s="87" t="str">
        <f>'Multiplier Matrix (uncorrected)'!A88</f>
        <v>L-FSK</v>
      </c>
      <c r="B16" s="93">
        <f>'Multiplier Matrix (uncorrected)'!O88</f>
        <v>2.9562166015094767E-2</v>
      </c>
      <c r="C16" s="1"/>
      <c r="D16" s="1"/>
      <c r="E16" s="1"/>
      <c r="F16" s="1"/>
      <c r="G16" s="1"/>
      <c r="H16" s="1"/>
      <c r="I16" s="1"/>
      <c r="J16" s="1"/>
      <c r="K16" s="1"/>
      <c r="L16" s="1"/>
      <c r="M16" s="1"/>
      <c r="N16" s="1"/>
      <c r="O16" s="1"/>
      <c r="P16" s="1"/>
      <c r="Q16" s="1"/>
      <c r="R16" s="1"/>
      <c r="S16" s="1"/>
      <c r="T16" s="1"/>
      <c r="U16" s="1"/>
      <c r="V16" s="1"/>
      <c r="W16" s="1"/>
      <c r="X16" s="1"/>
      <c r="Y16" s="1"/>
      <c r="Z16" s="1"/>
    </row>
    <row r="17" spans="1:26" x14ac:dyDescent="0.2">
      <c r="A17" s="89" t="s">
        <v>358</v>
      </c>
      <c r="B17" s="93">
        <f>'Multiplier Matrix (uncorrected)'!O89</f>
        <v>0.51203960320075548</v>
      </c>
      <c r="C17" s="1"/>
      <c r="D17" s="1"/>
      <c r="E17" s="1"/>
      <c r="F17" s="1"/>
      <c r="G17" s="1"/>
      <c r="H17" s="1"/>
      <c r="I17" s="1"/>
      <c r="J17" s="1"/>
      <c r="K17" s="1"/>
      <c r="L17" s="1"/>
      <c r="M17" s="1"/>
      <c r="N17" s="1"/>
      <c r="O17" s="1"/>
      <c r="P17" s="1"/>
      <c r="Q17" s="1"/>
      <c r="R17" s="1"/>
      <c r="S17" s="1"/>
      <c r="T17" s="1"/>
      <c r="U17" s="1"/>
      <c r="V17" s="1"/>
      <c r="W17" s="1"/>
      <c r="X17" s="1"/>
      <c r="Y17" s="1"/>
      <c r="Z17" s="1"/>
    </row>
    <row r="18" spans="1:26" x14ac:dyDescent="0.2">
      <c r="A18" s="91" t="s">
        <v>359</v>
      </c>
      <c r="B18" s="92"/>
      <c r="C18" s="1"/>
      <c r="D18" s="1"/>
      <c r="E18" s="1"/>
      <c r="F18" s="1"/>
      <c r="G18" s="1"/>
      <c r="H18" s="1"/>
      <c r="I18" s="1"/>
      <c r="J18" s="1"/>
      <c r="K18" s="1"/>
      <c r="L18" s="1"/>
      <c r="M18" s="1"/>
      <c r="N18" s="1"/>
      <c r="O18" s="1"/>
      <c r="P18" s="1"/>
      <c r="Q18" s="1"/>
      <c r="R18" s="1"/>
      <c r="S18" s="1"/>
      <c r="T18" s="1"/>
      <c r="U18" s="1"/>
      <c r="V18" s="1"/>
      <c r="W18" s="1"/>
      <c r="X18" s="1"/>
      <c r="Y18" s="1"/>
      <c r="Z18" s="1"/>
    </row>
    <row r="19" spans="1:26" x14ac:dyDescent="0.2">
      <c r="A19" s="87" t="str">
        <f>'Multiplier Matrix (uncorrected)'!A90</f>
        <v>Poor</v>
      </c>
      <c r="B19" s="93">
        <f>'Multiplier Matrix (uncorrected)'!O90</f>
        <v>7.7178224090693248E-2</v>
      </c>
      <c r="C19" s="1"/>
      <c r="D19" s="1"/>
      <c r="E19" s="1"/>
      <c r="F19" s="1"/>
      <c r="G19" s="1"/>
      <c r="H19" s="1"/>
      <c r="I19" s="1"/>
      <c r="J19" s="1"/>
      <c r="K19" s="1"/>
      <c r="L19" s="1"/>
      <c r="M19" s="1"/>
      <c r="N19" s="1"/>
      <c r="O19" s="1"/>
      <c r="P19" s="1"/>
      <c r="Q19" s="1"/>
      <c r="R19" s="1"/>
      <c r="S19" s="1"/>
      <c r="T19" s="1"/>
      <c r="U19" s="1"/>
      <c r="V19" s="1"/>
      <c r="W19" s="1"/>
      <c r="X19" s="1"/>
      <c r="Y19" s="1"/>
      <c r="Z19" s="1"/>
    </row>
    <row r="20" spans="1:26" x14ac:dyDescent="0.2">
      <c r="A20" s="87" t="str">
        <f>'Multiplier Matrix (uncorrected)'!A91</f>
        <v>Nonpoor</v>
      </c>
      <c r="B20" s="93">
        <f>'Multiplier Matrix (uncorrected)'!O91</f>
        <v>0.6954148732166765</v>
      </c>
      <c r="C20" s="1"/>
      <c r="D20" s="1"/>
      <c r="E20" s="1"/>
      <c r="F20" s="1"/>
      <c r="G20" s="1"/>
      <c r="H20" s="1"/>
      <c r="I20" s="1"/>
      <c r="J20" s="1"/>
      <c r="K20" s="1"/>
      <c r="L20" s="1"/>
      <c r="M20" s="1"/>
      <c r="N20" s="1"/>
      <c r="O20" s="1"/>
      <c r="P20" s="1"/>
      <c r="Q20" s="1"/>
      <c r="R20" s="1"/>
      <c r="S20" s="1"/>
      <c r="T20" s="1"/>
      <c r="U20" s="1"/>
      <c r="V20" s="1"/>
      <c r="W20" s="1"/>
      <c r="X20" s="1"/>
      <c r="Y20" s="1"/>
      <c r="Z20" s="1"/>
    </row>
    <row r="21" spans="1:26" x14ac:dyDescent="0.2">
      <c r="A21" s="94" t="s">
        <v>360</v>
      </c>
      <c r="B21" s="95">
        <f>SUM(B19:B20)</f>
        <v>0.7725930973073698</v>
      </c>
      <c r="C21" s="1"/>
      <c r="D21" s="1"/>
      <c r="E21" s="1"/>
      <c r="F21" s="1"/>
      <c r="G21" s="1"/>
      <c r="H21" s="1"/>
      <c r="I21" s="1"/>
      <c r="J21" s="1"/>
      <c r="K21" s="1"/>
      <c r="L21" s="1"/>
      <c r="M21" s="1"/>
      <c r="N21" s="1"/>
      <c r="O21" s="1"/>
      <c r="P21" s="1"/>
      <c r="Q21" s="1"/>
      <c r="R21" s="1"/>
      <c r="S21" s="1"/>
      <c r="T21" s="1"/>
      <c r="U21" s="1"/>
      <c r="V21" s="1"/>
      <c r="W21" s="1"/>
      <c r="X21" s="1"/>
      <c r="Y21" s="1"/>
      <c r="Z21" s="1"/>
    </row>
    <row r="22" spans="1:26" x14ac:dyDescent="0.2">
      <c r="A22" s="60"/>
      <c r="B22" s="53"/>
      <c r="C22" s="1"/>
      <c r="D22" s="1"/>
      <c r="E22" s="1"/>
      <c r="F22" s="1"/>
      <c r="G22" s="1"/>
      <c r="H22" s="1"/>
      <c r="I22" s="1"/>
      <c r="J22" s="1"/>
      <c r="K22" s="61"/>
      <c r="L22" s="1"/>
      <c r="M22" s="1"/>
      <c r="N22" s="1"/>
      <c r="O22" s="1"/>
      <c r="P22" s="1"/>
      <c r="Q22" s="1"/>
      <c r="R22" s="1"/>
      <c r="S22" s="1"/>
      <c r="T22" s="1"/>
      <c r="U22" s="1"/>
      <c r="V22" s="1"/>
      <c r="W22" s="1"/>
      <c r="X22" s="1"/>
      <c r="Y22" s="1"/>
      <c r="Z22" s="1"/>
    </row>
    <row r="23" spans="1:26" x14ac:dyDescent="0.2">
      <c r="A23" s="6"/>
      <c r="B23" s="96"/>
      <c r="C23" s="1"/>
      <c r="D23" s="1"/>
      <c r="E23" s="1"/>
      <c r="F23" s="1"/>
      <c r="G23" s="1"/>
      <c r="H23" s="1"/>
      <c r="I23" s="1"/>
      <c r="J23" s="1"/>
      <c r="K23" s="1"/>
      <c r="L23" s="1"/>
      <c r="M23" s="1"/>
      <c r="N23" s="1"/>
      <c r="O23" s="1"/>
      <c r="P23" s="1"/>
      <c r="Q23" s="1"/>
      <c r="R23" s="1"/>
      <c r="S23" s="1"/>
      <c r="T23" s="1"/>
      <c r="U23" s="1"/>
      <c r="V23" s="1"/>
      <c r="W23" s="1"/>
      <c r="X23" s="1"/>
      <c r="Y23" s="1"/>
      <c r="Z23" s="1"/>
    </row>
    <row r="24" spans="1:26" x14ac:dyDescent="0.2">
      <c r="A24" s="97" t="s">
        <v>361</v>
      </c>
      <c r="B24" s="93">
        <f>SUM(B25:B26)</f>
        <v>1359.2635666336678</v>
      </c>
      <c r="C24" s="1"/>
      <c r="D24" s="1"/>
      <c r="E24" s="1"/>
      <c r="F24" s="1"/>
      <c r="G24" s="1"/>
      <c r="H24" s="1"/>
      <c r="I24" s="1"/>
      <c r="J24" s="1"/>
      <c r="K24" s="1"/>
      <c r="L24" s="1"/>
      <c r="M24" s="1"/>
      <c r="N24" s="1"/>
      <c r="O24" s="1"/>
      <c r="P24" s="1"/>
      <c r="Q24" s="1"/>
      <c r="R24" s="1"/>
      <c r="S24" s="1"/>
      <c r="T24" s="1"/>
      <c r="U24" s="1"/>
      <c r="V24" s="1"/>
      <c r="W24" s="1"/>
      <c r="X24" s="1"/>
      <c r="Y24" s="1"/>
      <c r="Z24" s="1"/>
    </row>
    <row r="25" spans="1:26" x14ac:dyDescent="0.2">
      <c r="A25" s="98" t="s">
        <v>362</v>
      </c>
      <c r="B25" s="93">
        <f>B27*B19</f>
        <v>135.78369844305294</v>
      </c>
      <c r="C25" s="1"/>
      <c r="D25" s="1"/>
      <c r="E25" s="1"/>
      <c r="F25" s="1"/>
      <c r="G25" s="1"/>
      <c r="H25" s="1"/>
      <c r="I25" s="1"/>
      <c r="J25" s="1"/>
      <c r="K25" s="1"/>
      <c r="L25" s="1"/>
      <c r="M25" s="1"/>
      <c r="N25" s="1"/>
      <c r="O25" s="1"/>
      <c r="P25" s="1"/>
      <c r="Q25" s="1"/>
      <c r="R25" s="1"/>
      <c r="S25" s="1"/>
      <c r="T25" s="1"/>
      <c r="U25" s="1"/>
      <c r="V25" s="1"/>
      <c r="W25" s="1"/>
      <c r="X25" s="1"/>
      <c r="Y25" s="1"/>
      <c r="Z25" s="1"/>
    </row>
    <row r="26" spans="1:26" x14ac:dyDescent="0.2">
      <c r="A26" s="99" t="s">
        <v>363</v>
      </c>
      <c r="B26" s="90">
        <f>B27*B20</f>
        <v>1223.4798681906148</v>
      </c>
      <c r="C26" s="1"/>
      <c r="D26" s="1"/>
      <c r="E26" s="1"/>
      <c r="F26" s="1"/>
      <c r="G26" s="1"/>
      <c r="H26" s="1"/>
      <c r="I26" s="1"/>
      <c r="J26" s="1"/>
      <c r="K26" s="1"/>
      <c r="L26" s="1"/>
      <c r="M26" s="1"/>
      <c r="N26" s="1"/>
      <c r="O26" s="1"/>
      <c r="P26" s="1"/>
      <c r="Q26" s="1"/>
      <c r="R26" s="1"/>
      <c r="S26" s="1"/>
      <c r="T26" s="1"/>
      <c r="U26" s="1"/>
      <c r="V26" s="1"/>
      <c r="W26" s="1"/>
      <c r="X26" s="1"/>
      <c r="Y26" s="1"/>
      <c r="Z26" s="1"/>
    </row>
    <row r="27" spans="1:26" x14ac:dyDescent="0.2">
      <c r="A27" s="60" t="s">
        <v>364</v>
      </c>
      <c r="B27" s="100">
        <f>Tourists!C43/SUM(Tourists!C3,Tourists!C7)</f>
        <v>1759.3524603972689</v>
      </c>
      <c r="C27" s="1"/>
      <c r="D27" s="1"/>
      <c r="E27" s="1"/>
      <c r="F27" s="1"/>
      <c r="G27" s="1"/>
      <c r="H27" s="1"/>
      <c r="I27" s="1"/>
      <c r="J27" s="1"/>
      <c r="K27" s="1"/>
      <c r="L27" s="1"/>
      <c r="M27" s="1"/>
      <c r="N27" s="1"/>
      <c r="O27" s="1"/>
      <c r="P27" s="1"/>
      <c r="Q27" s="1"/>
      <c r="R27" s="1"/>
      <c r="S27" s="1"/>
      <c r="T27" s="1"/>
      <c r="U27" s="1"/>
      <c r="V27" s="1"/>
      <c r="W27" s="1"/>
      <c r="X27" s="1"/>
      <c r="Y27" s="1"/>
      <c r="Z27" s="1"/>
    </row>
    <row r="28" spans="1:26" x14ac:dyDescent="0.2">
      <c r="A28" s="6"/>
      <c r="B28" s="96"/>
      <c r="C28" s="1"/>
      <c r="D28" s="1"/>
      <c r="E28" s="1"/>
      <c r="F28" s="1"/>
      <c r="G28" s="1"/>
      <c r="H28" s="1"/>
      <c r="I28" s="1"/>
      <c r="J28" s="1"/>
      <c r="K28" s="1"/>
      <c r="L28" s="1"/>
      <c r="M28" s="1"/>
      <c r="N28" s="1"/>
      <c r="O28" s="1"/>
      <c r="P28" s="1"/>
      <c r="Q28" s="1"/>
      <c r="R28" s="1"/>
      <c r="S28" s="1"/>
      <c r="T28" s="1"/>
      <c r="U28" s="1"/>
      <c r="V28" s="1"/>
      <c r="W28" s="1"/>
      <c r="X28" s="1"/>
      <c r="Y28" s="1"/>
      <c r="Z28" s="1"/>
    </row>
    <row r="29" spans="1:26" x14ac:dyDescent="0.2">
      <c r="A29" s="1"/>
      <c r="B29" s="1"/>
      <c r="C29" s="1"/>
      <c r="D29" s="1"/>
      <c r="E29" s="1"/>
      <c r="F29" s="1"/>
      <c r="G29" s="1"/>
      <c r="H29" s="1"/>
      <c r="I29" s="61"/>
      <c r="J29" s="1"/>
      <c r="K29" s="1"/>
      <c r="L29" s="1"/>
      <c r="M29" s="1"/>
      <c r="N29" s="1"/>
      <c r="O29" s="1"/>
      <c r="P29" s="1"/>
      <c r="Q29" s="1"/>
      <c r="R29" s="1"/>
      <c r="S29" s="1"/>
      <c r="T29" s="1"/>
      <c r="U29" s="1"/>
      <c r="V29" s="1"/>
      <c r="W29" s="1"/>
      <c r="X29" s="1"/>
      <c r="Y29" s="1"/>
      <c r="Z29" s="1"/>
    </row>
    <row r="30" spans="1:26"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x14ac:dyDescent="0.2">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x14ac:dyDescent="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x14ac:dyDescent="0.2">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x14ac:dyDescent="0.2">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x14ac:dyDescent="0.2">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Instructions</vt:lpstr>
      <vt:lpstr>Tourists</vt:lpstr>
      <vt:lpstr>Ag</vt:lpstr>
      <vt:lpstr>Tourism</vt:lpstr>
      <vt:lpstr>Nonag</vt:lpstr>
      <vt:lpstr>Fishing</vt:lpstr>
      <vt:lpstr>Restaurants</vt:lpstr>
      <vt:lpstr>Lodges</vt:lpstr>
      <vt:lpstr>ComRevSh</vt:lpstr>
      <vt:lpstr>Households</vt:lpstr>
      <vt:lpstr>NatParkPA</vt:lpstr>
      <vt:lpstr>SAM(LEWIE Input)</vt:lpstr>
      <vt:lpstr>Multiplier Matrix (uncorrected)</vt:lpstr>
      <vt:lpstr>Tourist Spend Mult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2023-06-19T15:34:23Z</dcterms:created>
  <dcterms:modified xsi:type="dcterms:W3CDTF">2023-07-21T19:46:48Z</dcterms:modified>
</cp:coreProperties>
</file>