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0AE4E94D-6A7D-F240-89F7-2A4AD231625B}" xr6:coauthVersionLast="47" xr6:coauthVersionMax="47" xr10:uidLastSave="{00000000-0000-0000-0000-000000000000}"/>
  <bookViews>
    <workbookView xWindow="8340" yWindow="4380" windowWidth="24060" windowHeight="14680" activeTab="9" xr2:uid="{00000000-000D-0000-FFFF-FFFF00000000}"/>
  </bookViews>
  <sheets>
    <sheet name="Tourists" sheetId="1" r:id="rId1"/>
    <sheet name="Ag" sheetId="2" r:id="rId2"/>
    <sheet name="Tourism" sheetId="3" r:id="rId3"/>
    <sheet name="Nonag" sheetId="4" r:id="rId4"/>
    <sheet name="Fishing" sheetId="5" r:id="rId5"/>
    <sheet name="Restaurants" sheetId="6" r:id="rId6"/>
    <sheet name="Lodges" sheetId="7" r:id="rId7"/>
    <sheet name="ComRevSh" sheetId="8" r:id="rId8"/>
    <sheet name="Households" sheetId="9" r:id="rId9"/>
    <sheet name="NatParkPA" sheetId="10" r:id="rId10"/>
    <sheet name="SAM(LEWIE Input)" sheetId="11" r:id="rId11"/>
    <sheet name="Multiplier Matrix (uncorrected)" sheetId="12" r:id="rId12"/>
    <sheet name="Tourist Spend Mult"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0" l="1"/>
  <c r="C5" i="10"/>
  <c r="D24" i="9"/>
  <c r="C24" i="9"/>
  <c r="C65" i="7"/>
  <c r="C64" i="7"/>
  <c r="C63" i="7"/>
  <c r="C62" i="7"/>
  <c r="C61" i="7"/>
  <c r="C60" i="7"/>
  <c r="C59" i="7"/>
  <c r="C58" i="7"/>
  <c r="C56" i="7"/>
  <c r="C55" i="7"/>
  <c r="C54" i="7"/>
  <c r="C53" i="7"/>
  <c r="C52" i="7"/>
  <c r="C41" i="7"/>
  <c r="C40" i="7"/>
  <c r="C33" i="7"/>
  <c r="C32" i="7"/>
  <c r="C31" i="7"/>
  <c r="C30" i="7"/>
  <c r="C29" i="7"/>
  <c r="C28" i="7"/>
  <c r="C27" i="7"/>
  <c r="C25" i="7"/>
  <c r="D13" i="7"/>
  <c r="D12" i="7"/>
  <c r="D11" i="7"/>
  <c r="D10" i="7"/>
  <c r="D9" i="7"/>
  <c r="D8" i="7"/>
  <c r="D7" i="7"/>
  <c r="D6" i="7"/>
  <c r="D5" i="7"/>
  <c r="D4" i="7"/>
  <c r="C18" i="7"/>
  <c r="D16" i="7"/>
  <c r="C65" i="6"/>
  <c r="C64" i="6"/>
  <c r="C63" i="6"/>
  <c r="C62" i="6"/>
  <c r="C61" i="6"/>
  <c r="C60" i="6"/>
  <c r="C59" i="6"/>
  <c r="C58" i="6"/>
  <c r="C56" i="6"/>
  <c r="C55" i="6"/>
  <c r="C54" i="6"/>
  <c r="C53" i="6"/>
  <c r="C52" i="6"/>
  <c r="C18" i="6"/>
  <c r="D13" i="6" s="1"/>
  <c r="D16" i="6"/>
  <c r="D12" i="6"/>
  <c r="D11" i="6"/>
  <c r="D10" i="6"/>
  <c r="D9" i="6"/>
  <c r="D8" i="6"/>
  <c r="D7" i="6"/>
  <c r="D6" i="6"/>
  <c r="D5" i="6"/>
  <c r="D4" i="6"/>
  <c r="C65" i="5"/>
  <c r="C64" i="5"/>
  <c r="C63" i="5"/>
  <c r="C62" i="5"/>
  <c r="C61" i="5"/>
  <c r="C60" i="5"/>
  <c r="C59" i="5"/>
  <c r="C58" i="5"/>
  <c r="C56" i="5"/>
  <c r="C55" i="5"/>
  <c r="C54" i="5"/>
  <c r="C53" i="5"/>
  <c r="C52" i="5"/>
  <c r="C18" i="5"/>
  <c r="D13" i="5"/>
  <c r="D12" i="5"/>
  <c r="D11" i="5"/>
  <c r="D10" i="5"/>
  <c r="D9" i="5"/>
  <c r="D8" i="5"/>
  <c r="D7" i="5"/>
  <c r="D6" i="5"/>
  <c r="D5" i="5"/>
  <c r="D4" i="5"/>
  <c r="D16" i="5"/>
  <c r="C65" i="4"/>
  <c r="C64" i="4"/>
  <c r="C63" i="4"/>
  <c r="C62" i="4"/>
  <c r="C61" i="4"/>
  <c r="C60" i="4"/>
  <c r="C59" i="4"/>
  <c r="C58" i="4"/>
  <c r="C56" i="4"/>
  <c r="C55" i="4"/>
  <c r="C54" i="4"/>
  <c r="C53" i="4"/>
  <c r="C52" i="4"/>
  <c r="D15" i="4"/>
  <c r="D14" i="4"/>
  <c r="D15" i="2"/>
  <c r="D14" i="2"/>
  <c r="D15" i="3"/>
  <c r="D14" i="3"/>
  <c r="C65" i="3"/>
  <c r="C64" i="3"/>
  <c r="C63" i="3"/>
  <c r="C62" i="3"/>
  <c r="C61" i="3"/>
  <c r="C60" i="3"/>
  <c r="C59" i="3"/>
  <c r="C58" i="3"/>
  <c r="C56" i="3"/>
  <c r="C55" i="3"/>
  <c r="C54" i="3"/>
  <c r="C53" i="3"/>
  <c r="C52" i="3"/>
  <c r="C18" i="4"/>
  <c r="D13" i="4" s="1"/>
  <c r="D11" i="4"/>
  <c r="D10" i="4"/>
  <c r="D9" i="4"/>
  <c r="D8" i="4"/>
  <c r="D7" i="4"/>
  <c r="D6" i="4"/>
  <c r="D16" i="4"/>
  <c r="C31" i="3"/>
  <c r="C42" i="3"/>
  <c r="C41" i="3"/>
  <c r="C33" i="3"/>
  <c r="C32" i="3"/>
  <c r="C30" i="3"/>
  <c r="C29" i="3"/>
  <c r="C28" i="3"/>
  <c r="C27" i="3"/>
  <c r="C25" i="3"/>
  <c r="D16" i="3"/>
  <c r="D13" i="3"/>
  <c r="D12" i="3"/>
  <c r="D11" i="3"/>
  <c r="D10" i="3"/>
  <c r="D9" i="3"/>
  <c r="D8" i="3"/>
  <c r="D7" i="3"/>
  <c r="D6" i="3"/>
  <c r="D5" i="3"/>
  <c r="D4" i="3"/>
  <c r="C18" i="3"/>
  <c r="C65" i="2"/>
  <c r="C64" i="2"/>
  <c r="C63" i="2"/>
  <c r="D16" i="2"/>
  <c r="C18" i="2"/>
  <c r="D11" i="2" s="1"/>
  <c r="C60" i="2" s="1"/>
  <c r="D6" i="2" l="1"/>
  <c r="C54" i="2" s="1"/>
  <c r="D10" i="2"/>
  <c r="C59" i="2" s="1"/>
  <c r="D9" i="2"/>
  <c r="C58" i="2" s="1"/>
  <c r="D4" i="2"/>
  <c r="C52" i="2" s="1"/>
  <c r="D13" i="2"/>
  <c r="C62" i="2" s="1"/>
  <c r="D12" i="2"/>
  <c r="C61" i="2" s="1"/>
  <c r="D8" i="2"/>
  <c r="C56" i="2" s="1"/>
  <c r="D7" i="2"/>
  <c r="C55" i="2" s="1"/>
  <c r="D5" i="2"/>
  <c r="C53" i="2" s="1"/>
  <c r="D4" i="4"/>
  <c r="D12" i="4"/>
  <c r="D5" i="4"/>
  <c r="R27" i="11" l="1"/>
  <c r="C39" i="1"/>
  <c r="G2" i="11"/>
  <c r="H2" i="11"/>
  <c r="I2" i="11"/>
  <c r="F2" i="11"/>
  <c r="G7" i="9"/>
  <c r="J61" i="9" l="1"/>
  <c r="J62" i="9"/>
  <c r="J63" i="9"/>
  <c r="J64" i="9"/>
  <c r="J65" i="9"/>
  <c r="I61" i="9"/>
  <c r="I62" i="9"/>
  <c r="I63" i="9"/>
  <c r="I64" i="9"/>
  <c r="I65" i="9"/>
  <c r="I60" i="9"/>
  <c r="C61" i="9"/>
  <c r="C62" i="9"/>
  <c r="C63" i="9"/>
  <c r="B61" i="9"/>
  <c r="B62" i="9"/>
  <c r="B63" i="9"/>
  <c r="C69" i="10"/>
  <c r="C67" i="10"/>
  <c r="C66" i="10"/>
  <c r="C65" i="10"/>
  <c r="C63" i="10"/>
  <c r="C59" i="10"/>
  <c r="C60" i="10"/>
  <c r="C61" i="10"/>
  <c r="C62" i="10"/>
  <c r="C58" i="10"/>
  <c r="C77" i="8"/>
  <c r="C60" i="8"/>
  <c r="C61" i="8"/>
  <c r="C62" i="8"/>
  <c r="C63" i="8"/>
  <c r="C59" i="8"/>
  <c r="B55" i="2"/>
  <c r="B54" i="2"/>
  <c r="B53" i="2"/>
  <c r="B52" i="2"/>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C54" i="10"/>
  <c r="C55" i="10" s="1"/>
  <c r="C42" i="10"/>
  <c r="P20" i="11" s="1"/>
  <c r="P20" i="12" s="1"/>
  <c r="C33" i="10"/>
  <c r="P11" i="11" s="1"/>
  <c r="P11" i="12" s="1"/>
  <c r="C32" i="10"/>
  <c r="P10" i="11" s="1"/>
  <c r="P10" i="12" s="1"/>
  <c r="C31" i="10"/>
  <c r="P9" i="11" s="1"/>
  <c r="P9" i="12" s="1"/>
  <c r="C30" i="10"/>
  <c r="P8" i="11" s="1"/>
  <c r="P8" i="12" s="1"/>
  <c r="C29" i="10"/>
  <c r="P7" i="11" s="1"/>
  <c r="P7" i="12" s="1"/>
  <c r="C28" i="10"/>
  <c r="P6" i="11" s="1"/>
  <c r="P6" i="12" s="1"/>
  <c r="C27" i="10"/>
  <c r="P5" i="11" s="1"/>
  <c r="P5" i="12" s="1"/>
  <c r="C25" i="10"/>
  <c r="G37" i="2" s="1"/>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C44" i="8"/>
  <c r="C41" i="8"/>
  <c r="Q19" i="11" s="1"/>
  <c r="Q19" i="12" s="1"/>
  <c r="C33" i="8"/>
  <c r="Q11" i="11" s="1"/>
  <c r="Q11" i="12" s="1"/>
  <c r="C32" i="8"/>
  <c r="Q10" i="11" s="1"/>
  <c r="Q10" i="12" s="1"/>
  <c r="C31" i="8"/>
  <c r="Q9" i="11" s="1"/>
  <c r="Q9" i="12" s="1"/>
  <c r="C30" i="8"/>
  <c r="Q8" i="11" s="1"/>
  <c r="Q8" i="12" s="1"/>
  <c r="C29" i="8"/>
  <c r="Q7" i="11" s="1"/>
  <c r="Q7" i="12" s="1"/>
  <c r="C28" i="8"/>
  <c r="Q6" i="11" s="1"/>
  <c r="Q6" i="12" s="1"/>
  <c r="H14" i="7"/>
  <c r="H12" i="6"/>
  <c r="C48" i="2"/>
  <c r="C44" i="1"/>
  <c r="C37" i="1"/>
  <c r="C36" i="1"/>
  <c r="C27" i="1"/>
  <c r="O5" i="11" s="1"/>
  <c r="O5" i="12" s="1"/>
  <c r="C26" i="1"/>
  <c r="O15" i="11" l="1"/>
  <c r="O15" i="12" s="1"/>
  <c r="C43"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H9" i="9" l="1"/>
  <c r="C43" i="6"/>
  <c r="C40" i="6" s="1"/>
  <c r="I9" i="9"/>
  <c r="K9" i="9"/>
  <c r="C41" i="6"/>
  <c r="C27" i="6"/>
  <c r="C30" i="6"/>
  <c r="C29" i="6"/>
  <c r="C28" i="6"/>
  <c r="J9" i="9"/>
  <c r="G36" i="2"/>
  <c r="O21" i="11"/>
  <c r="G16" i="9"/>
  <c r="O21" i="12"/>
  <c r="O25" i="12" s="1"/>
  <c r="O64" i="12" s="1"/>
  <c r="S16" i="11"/>
  <c r="N19" i="11"/>
  <c r="N19" i="12" s="1"/>
  <c r="N8" i="11"/>
  <c r="N8" i="12" s="1"/>
  <c r="G35" i="2"/>
  <c r="N10" i="11"/>
  <c r="N10" i="12" s="1"/>
  <c r="N5" i="11"/>
  <c r="N5" i="12" s="1"/>
  <c r="N9" i="11"/>
  <c r="N9" i="12" s="1"/>
  <c r="N20" i="11"/>
  <c r="N20" i="12" s="1"/>
  <c r="N7" i="11"/>
  <c r="N7" i="12" s="1"/>
  <c r="N6" i="11"/>
  <c r="N6" i="12" s="1"/>
  <c r="H16" i="9"/>
  <c r="B27" i="13"/>
  <c r="C45" i="1"/>
  <c r="C46" i="1" s="1"/>
  <c r="C19" i="11"/>
  <c r="C19" i="12" s="1"/>
  <c r="C8" i="11"/>
  <c r="C8" i="12" s="1"/>
  <c r="G38" i="2"/>
  <c r="C20" i="11"/>
  <c r="C20" i="12" s="1"/>
  <c r="C7" i="11"/>
  <c r="C7" i="12" s="1"/>
  <c r="C6" i="11"/>
  <c r="C6" i="12" s="1"/>
  <c r="C10" i="11"/>
  <c r="C10" i="12" s="1"/>
  <c r="C5" i="11"/>
  <c r="C5" i="12" s="1"/>
  <c r="C9" i="11"/>
  <c r="C9" i="12" s="1"/>
  <c r="C41" i="10"/>
  <c r="P19" i="11" s="1"/>
  <c r="P19" i="12" s="1"/>
  <c r="C44" i="10"/>
  <c r="C40" i="10"/>
  <c r="C68" i="10" s="1"/>
  <c r="D45" i="9"/>
  <c r="D47" i="9" s="1"/>
  <c r="D48" i="9" s="1"/>
  <c r="L3" i="11"/>
  <c r="T15" i="12"/>
  <c r="O24" i="12"/>
  <c r="T14" i="11"/>
  <c r="T4" i="11"/>
  <c r="P3" i="12"/>
  <c r="C45" i="9"/>
  <c r="C47" i="9" s="1"/>
  <c r="C48" i="9" s="1"/>
  <c r="K3" i="11"/>
  <c r="S21" i="11"/>
  <c r="S21" i="12" s="1"/>
  <c r="S34" i="12" s="1"/>
  <c r="S12" i="12"/>
  <c r="C32" i="6" l="1"/>
  <c r="C31" i="6"/>
  <c r="C33" i="6"/>
  <c r="C25" i="6"/>
  <c r="O38" i="12"/>
  <c r="O77" i="12" s="1"/>
  <c r="C11" i="11"/>
  <c r="C11" i="12" s="1"/>
  <c r="S33" i="12"/>
  <c r="N11" i="11"/>
  <c r="N11" i="12" s="1"/>
  <c r="K21" i="11"/>
  <c r="K21" i="12" s="1"/>
  <c r="K3" i="12"/>
  <c r="O63" i="12"/>
  <c r="C3" i="11"/>
  <c r="M20" i="11"/>
  <c r="M20" i="12" s="1"/>
  <c r="M9" i="11"/>
  <c r="M9" i="12" s="1"/>
  <c r="M8" i="11"/>
  <c r="M8" i="12" s="1"/>
  <c r="M19" i="11"/>
  <c r="M19" i="12" s="1"/>
  <c r="M7" i="11"/>
  <c r="M7" i="12" s="1"/>
  <c r="M10" i="11"/>
  <c r="M10" i="12" s="1"/>
  <c r="N3" i="11"/>
  <c r="S16" i="12"/>
  <c r="S37" i="12" s="1"/>
  <c r="T16"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C66" i="8"/>
  <c r="C43" i="10"/>
  <c r="S35" i="12"/>
  <c r="S32" i="12"/>
  <c r="S41" i="12"/>
  <c r="S40" i="12"/>
  <c r="S25" i="12"/>
  <c r="S26" i="12"/>
  <c r="S38" i="12"/>
  <c r="S31" i="12"/>
  <c r="S24" i="12"/>
  <c r="S30" i="12"/>
  <c r="S28" i="12"/>
  <c r="S39" i="12"/>
  <c r="S29" i="12"/>
  <c r="S27" i="12"/>
  <c r="S36" i="12"/>
  <c r="L21" i="11"/>
  <c r="L21" i="12" s="1"/>
  <c r="L3" i="12"/>
  <c r="C43" i="3" l="1"/>
  <c r="C45" i="3" s="1"/>
  <c r="C46" i="3" s="1"/>
  <c r="C45" i="10"/>
  <c r="C47" i="10" s="1"/>
  <c r="F43" i="10"/>
  <c r="G34" i="5"/>
  <c r="C43" i="5"/>
  <c r="G33" i="5"/>
  <c r="G34" i="2"/>
  <c r="C42" i="7"/>
  <c r="C44" i="7" s="1"/>
  <c r="C45" i="7" s="1"/>
  <c r="M6" i="11"/>
  <c r="M5" i="11"/>
  <c r="M5" i="12" s="1"/>
  <c r="C47" i="3"/>
  <c r="K24" i="12"/>
  <c r="L24" i="12"/>
  <c r="L63" i="12" s="1"/>
  <c r="S42" i="12"/>
  <c r="T16" i="12"/>
  <c r="U16" i="1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C68" i="8"/>
  <c r="C67" i="8"/>
  <c r="R17" i="1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5" l="1"/>
  <c r="C30" i="5"/>
  <c r="C29" i="5"/>
  <c r="C28" i="5"/>
  <c r="C40" i="5"/>
  <c r="C27" i="5"/>
  <c r="C41" i="5"/>
  <c r="C25" i="5"/>
  <c r="C33" i="5"/>
  <c r="C32" i="5"/>
  <c r="M6" i="12"/>
  <c r="F26" i="11"/>
  <c r="P39" i="12"/>
  <c r="P78" i="12" s="1"/>
  <c r="C25" i="8"/>
  <c r="Q3" i="11" s="1"/>
  <c r="B26" i="11" s="1"/>
  <c r="B27" i="11" s="1"/>
  <c r="C64" i="8"/>
  <c r="C75" i="8"/>
  <c r="C42" i="8"/>
  <c r="Q20" i="11" s="1"/>
  <c r="Q20" i="12" s="1"/>
  <c r="C69" i="8"/>
  <c r="C27" i="8"/>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R17" i="12"/>
  <c r="T17" i="11"/>
  <c r="C21" i="12"/>
  <c r="U4" i="11"/>
  <c r="N21" i="12"/>
  <c r="N24" i="12" s="1"/>
  <c r="U15" i="11"/>
  <c r="C42" i="6"/>
  <c r="C44" i="6" s="1"/>
  <c r="C45" i="6" s="1"/>
  <c r="L42" i="12"/>
  <c r="C43" i="2" l="1"/>
  <c r="G41" i="2"/>
  <c r="Q5" i="11"/>
  <c r="Q5" i="12" s="1"/>
  <c r="C43" i="4"/>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T17" i="12"/>
  <c r="U17" i="11"/>
  <c r="Q3" i="12"/>
  <c r="Q21" i="11"/>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46" i="8" l="1"/>
  <c r="C29" i="4"/>
  <c r="C28" i="4"/>
  <c r="C41" i="4"/>
  <c r="C27" i="4"/>
  <c r="C40" i="4"/>
  <c r="C25" i="4"/>
  <c r="C33" i="4"/>
  <c r="C32" i="4"/>
  <c r="C31" i="4"/>
  <c r="C30" i="4"/>
  <c r="C25" i="2"/>
  <c r="C29" i="2"/>
  <c r="C40" i="2"/>
  <c r="C32" i="2"/>
  <c r="C30" i="2"/>
  <c r="C27" i="2"/>
  <c r="C28" i="2"/>
  <c r="C41" i="2"/>
  <c r="C33" i="2"/>
  <c r="C3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Q21" i="12"/>
  <c r="U18" i="11"/>
  <c r="M24" i="12"/>
  <c r="C63" i="12"/>
  <c r="C42" i="12"/>
  <c r="C42" i="2" l="1"/>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T7" i="11"/>
  <c r="F13" i="11"/>
  <c r="B7" i="12"/>
  <c r="F12" i="11"/>
  <c r="E9" i="11"/>
  <c r="C44" i="2"/>
  <c r="C45" i="2" s="1"/>
  <c r="E6" i="11"/>
  <c r="E6" i="12" s="1"/>
  <c r="E5" i="11"/>
  <c r="E5" i="12" s="1"/>
  <c r="B3" i="11"/>
  <c r="B5" i="12"/>
  <c r="E20" i="11"/>
  <c r="E20" i="12" s="1"/>
  <c r="E19" i="11"/>
  <c r="R20" i="11" s="1"/>
  <c r="E8" i="11"/>
  <c r="E8" i="12" s="1"/>
  <c r="B6" i="11"/>
  <c r="T8" i="11" l="1"/>
  <c r="G12" i="11"/>
  <c r="G12" i="12" s="1"/>
  <c r="R20" i="12"/>
  <c r="R21" i="11"/>
  <c r="R21" i="12" s="1"/>
  <c r="T20" i="11"/>
  <c r="E9" i="12"/>
  <c r="H12" i="11"/>
  <c r="E19" i="12"/>
  <c r="T19" i="11"/>
  <c r="F21" i="11"/>
  <c r="F21" i="12" s="1"/>
  <c r="F12" i="12"/>
  <c r="I13" i="11"/>
  <c r="I13" i="12" s="1"/>
  <c r="T9" i="11"/>
  <c r="T10" i="11"/>
  <c r="H13" i="11"/>
  <c r="H13" i="12" s="1"/>
  <c r="B3" i="12"/>
  <c r="T3" i="11"/>
  <c r="I12" i="11"/>
  <c r="T5" i="11"/>
  <c r="T6" i="11"/>
  <c r="B6" i="12"/>
  <c r="E11" i="11"/>
  <c r="E11" i="12" s="1"/>
  <c r="F13" i="12"/>
  <c r="C46" i="2"/>
  <c r="B11" i="11"/>
  <c r="B21" i="11" s="1"/>
  <c r="T7" i="12"/>
  <c r="E3" i="12"/>
  <c r="G13" i="11"/>
  <c r="G13" i="12" s="1"/>
  <c r="U7" i="11" l="1"/>
  <c r="B21" i="12"/>
  <c r="B35" i="12" s="1"/>
  <c r="B74" i="12" s="1"/>
  <c r="B24" i="11"/>
  <c r="B34" i="12"/>
  <c r="B73" i="12" s="1"/>
  <c r="B39" i="12"/>
  <c r="B78" i="12" s="1"/>
  <c r="B30" i="12"/>
  <c r="B69" i="12" s="1"/>
  <c r="B40" i="12"/>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B24" i="12"/>
  <c r="J13" i="11"/>
  <c r="J13" i="12" s="1"/>
  <c r="J12" i="11"/>
  <c r="T11" i="11"/>
  <c r="B11" i="12"/>
  <c r="U19" i="11"/>
  <c r="T19" i="12"/>
  <c r="E21" i="11"/>
  <c r="E21" i="12" s="1"/>
  <c r="E40" i="12" s="1"/>
  <c r="T3" i="12"/>
  <c r="U3" i="11"/>
  <c r="F33" i="12"/>
  <c r="F72" i="12" s="1"/>
  <c r="R41" i="12"/>
  <c r="B32" i="12" l="1"/>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B63" i="12"/>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s="1" a="1"/>
  <c r="O92" i="12" l="1"/>
  <c r="B8" i="13" s="1"/>
  <c r="D94" i="12"/>
  <c r="N84" i="12"/>
  <c r="J87" i="12"/>
  <c r="Q88" i="12"/>
  <c r="I92" i="12"/>
  <c r="F90" i="12"/>
  <c r="O88" i="12"/>
  <c r="B16" i="13" s="1"/>
  <c r="B87" i="12"/>
  <c r="I91" i="12"/>
  <c r="F88" i="12"/>
  <c r="K81" i="12"/>
  <c r="D90" i="12"/>
  <c r="I88" i="12"/>
  <c r="O91" i="12"/>
  <c r="B20" i="13" s="1"/>
  <c r="B26" i="13" s="1"/>
  <c r="K92" i="12"/>
  <c r="E89" i="12"/>
  <c r="F86" i="12"/>
  <c r="C90" i="12"/>
  <c r="J88" i="12"/>
  <c r="G83" i="12"/>
  <c r="B95" i="12"/>
  <c r="L90" i="12"/>
  <c r="M90" i="12"/>
  <c r="K83" i="12"/>
  <c r="L91" i="12"/>
  <c r="C82" i="12"/>
  <c r="L87" i="12"/>
  <c r="C94" i="12"/>
  <c r="K82" i="12"/>
  <c r="Q82" i="12"/>
  <c r="H92" i="12"/>
  <c r="K96" i="12"/>
  <c r="N93" i="12"/>
  <c r="F95" i="12"/>
  <c r="O83" i="12"/>
  <c r="B6" i="13" s="1"/>
  <c r="B81" i="12"/>
  <c r="L85" i="12"/>
  <c r="C93" i="12"/>
  <c r="B91" i="12"/>
  <c r="M96" i="12"/>
  <c r="C86" i="12"/>
  <c r="E88" i="12"/>
  <c r="J81" i="12"/>
  <c r="C88" i="12"/>
  <c r="J91" i="12"/>
  <c r="L84" i="12"/>
  <c r="O95" i="12"/>
  <c r="E87" i="12"/>
  <c r="N91" i="12"/>
  <c r="E83" i="12"/>
  <c r="E86" i="12"/>
  <c r="F83" i="12"/>
  <c r="P94" i="12"/>
  <c r="I90" i="12"/>
  <c r="N92" i="12"/>
  <c r="P83" i="12"/>
  <c r="I83" i="12"/>
  <c r="P91" i="12"/>
  <c r="J92" i="12"/>
  <c r="D86" i="12"/>
  <c r="N95" i="12"/>
  <c r="N88" i="12"/>
  <c r="K90" i="12"/>
  <c r="B84" i="12"/>
  <c r="O86" i="12"/>
  <c r="B14" i="13" s="1"/>
  <c r="G92" i="12"/>
  <c r="F94" i="12"/>
  <c r="N87" i="12"/>
  <c r="I86" i="12"/>
  <c r="M94" i="12"/>
  <c r="C81" i="12"/>
  <c r="E96" i="12"/>
  <c r="L94" i="12"/>
  <c r="K88" i="12"/>
  <c r="I96" i="12"/>
  <c r="E85" i="12"/>
  <c r="P85" i="12"/>
  <c r="B82" i="12"/>
  <c r="L82" i="12"/>
  <c r="L92" i="12"/>
  <c r="I81" i="12"/>
  <c r="J93" i="12"/>
  <c r="L93" i="12"/>
  <c r="N83" i="12"/>
  <c r="F89" i="12"/>
  <c r="B88" i="12"/>
  <c r="M92" i="12"/>
  <c r="G87" i="12"/>
  <c r="H88" i="12"/>
  <c r="L86" i="12"/>
  <c r="C85" i="12"/>
  <c r="P86" i="12"/>
  <c r="M87" i="12"/>
  <c r="C89" i="12"/>
  <c r="P96" i="12"/>
  <c r="F82" i="12"/>
  <c r="E95" i="12"/>
  <c r="J94" i="12"/>
  <c r="G81" i="12"/>
  <c r="L89" i="12"/>
  <c r="K95" i="12"/>
  <c r="K86" i="12"/>
  <c r="D87" i="12"/>
  <c r="G88" i="12"/>
  <c r="Q95" i="12"/>
  <c r="G85" i="12"/>
  <c r="P81" i="12"/>
  <c r="C92" i="12"/>
  <c r="N96" i="12"/>
  <c r="F91" i="12"/>
  <c r="F84" i="12"/>
  <c r="P93" i="12"/>
  <c r="D84" i="12"/>
  <c r="J82" i="12"/>
  <c r="K93" i="12"/>
  <c r="O93" i="12"/>
  <c r="B9" i="13" s="1"/>
  <c r="B90" i="12"/>
  <c r="J84" i="12"/>
  <c r="Q90" i="12"/>
  <c r="B94" i="12"/>
  <c r="J86" i="12"/>
  <c r="E90" i="12"/>
  <c r="C83" i="12"/>
  <c r="F92" i="12"/>
  <c r="D95" i="12"/>
  <c r="I95" i="12"/>
  <c r="I93" i="12"/>
  <c r="E82" i="12"/>
  <c r="C87" i="12"/>
  <c r="G90" i="12"/>
  <c r="H94" i="12"/>
  <c r="M81" i="12"/>
  <c r="M95" i="12"/>
  <c r="I87" i="12"/>
  <c r="H93" i="12"/>
  <c r="P95" i="12"/>
  <c r="O96" i="12"/>
  <c r="H95" i="12"/>
  <c r="I84" i="12"/>
  <c r="M86" i="12"/>
  <c r="Q89" i="12"/>
  <c r="L83" i="12"/>
  <c r="I85" i="12"/>
  <c r="H84" i="12"/>
  <c r="H82" i="12"/>
  <c r="P82" i="12"/>
  <c r="G86" i="12"/>
  <c r="G91" i="12"/>
  <c r="O82" i="12"/>
  <c r="B5" i="13" s="1"/>
  <c r="N81" i="12"/>
  <c r="L95" i="12"/>
  <c r="M93" i="12"/>
  <c r="J90" i="12"/>
  <c r="J95" i="12"/>
  <c r="L88" i="12"/>
  <c r="F87" i="12"/>
  <c r="P84" i="12"/>
  <c r="M85" i="12"/>
  <c r="D96" i="12"/>
  <c r="G93" i="12"/>
  <c r="O90" i="12"/>
  <c r="B19" i="13" s="1"/>
  <c r="M88" i="12"/>
  <c r="N89" i="12"/>
  <c r="D81" i="12"/>
  <c r="J96" i="12"/>
  <c r="Q92" i="12"/>
  <c r="B93" i="12"/>
  <c r="O81" i="12"/>
  <c r="B4" i="13" s="1"/>
  <c r="P87" i="12"/>
  <c r="K89" i="12"/>
  <c r="O89" i="12"/>
  <c r="B17" i="13" s="1"/>
  <c r="B89" i="12"/>
  <c r="H85" i="12"/>
  <c r="L81" i="12"/>
  <c r="K91" i="12"/>
  <c r="P90" i="12"/>
  <c r="I89" i="12"/>
  <c r="Q86" i="12"/>
  <c r="D82" i="12"/>
  <c r="E91" i="12"/>
  <c r="E81" i="12"/>
  <c r="J89" i="12"/>
  <c r="H83" i="12"/>
  <c r="H90" i="12"/>
  <c r="F96" i="12"/>
  <c r="H89" i="12"/>
  <c r="M91" i="12"/>
  <c r="E93" i="12"/>
  <c r="N85" i="12"/>
  <c r="O87" i="12"/>
  <c r="B15" i="13" s="1"/>
  <c r="D83" i="12"/>
  <c r="Q93" i="12"/>
  <c r="H86" i="12"/>
  <c r="H96" i="12"/>
  <c r="N86" i="12"/>
  <c r="I82" i="12"/>
  <c r="F81" i="12"/>
  <c r="G82" i="12"/>
  <c r="D85" i="12"/>
  <c r="M82" i="12"/>
  <c r="H87" i="12"/>
  <c r="B86" i="12"/>
  <c r="O94" i="12"/>
  <c r="C96" i="12"/>
  <c r="F85" i="12"/>
  <c r="D92" i="12"/>
  <c r="K94" i="12"/>
  <c r="N82" i="12"/>
  <c r="Q81" i="12"/>
  <c r="K87" i="12"/>
  <c r="K84" i="12"/>
  <c r="B96" i="12"/>
  <c r="B83" i="12"/>
  <c r="C95" i="12"/>
  <c r="M83" i="12"/>
  <c r="G89" i="12"/>
  <c r="G95" i="12"/>
  <c r="B85" i="12"/>
  <c r="J83" i="12"/>
  <c r="G94" i="12"/>
  <c r="F93" i="12"/>
  <c r="E94" i="12"/>
  <c r="E92" i="12"/>
  <c r="K85" i="12"/>
  <c r="D88" i="12"/>
  <c r="N94" i="12"/>
  <c r="P89" i="12"/>
  <c r="D91" i="12"/>
  <c r="Q94" i="12"/>
  <c r="Q96" i="12"/>
  <c r="O84" i="12"/>
  <c r="B7" i="13" s="1"/>
  <c r="P88" i="12"/>
  <c r="Q91" i="12"/>
  <c r="Q84" i="12"/>
  <c r="Q85" i="12"/>
  <c r="L96" i="12"/>
  <c r="P92" i="12"/>
  <c r="B92" i="12"/>
  <c r="J85" i="12"/>
  <c r="I94" i="12"/>
  <c r="H81" i="12"/>
  <c r="Q87" i="12"/>
  <c r="D93" i="12"/>
  <c r="C84" i="12"/>
  <c r="M84" i="12"/>
  <c r="M89" i="12"/>
  <c r="E84" i="12"/>
  <c r="N90" i="12"/>
  <c r="C91" i="12"/>
  <c r="D89" i="12"/>
  <c r="G96" i="12"/>
  <c r="O85" i="12"/>
  <c r="B13" i="13" s="1"/>
  <c r="G84" i="12"/>
  <c r="Q83" i="12"/>
  <c r="H91" i="12"/>
  <c r="B12" i="13" l="1"/>
  <c r="B25" i="13"/>
  <c r="B24" i="13" s="1"/>
  <c r="B21" i="13"/>
  <c r="B10" i="13"/>
</calcChain>
</file>

<file path=xl/sharedStrings.xml><?xml version="1.0" encoding="utf-8"?>
<sst xmlns="http://schemas.openxmlformats.org/spreadsheetml/2006/main" count="1272" uniqueCount="520">
  <si>
    <r>
      <rPr>
        <sz val="11"/>
        <color theme="1"/>
        <rFont val="Calibri"/>
        <family val="2"/>
      </rPr>
      <t xml:space="preserve">Tourists (Minimum required information in </t>
    </r>
    <r>
      <rPr>
        <b/>
        <sz val="11"/>
        <color theme="1"/>
        <rFont val="Calibri"/>
        <family val="2"/>
      </rPr>
      <t>bold</t>
    </r>
    <r>
      <rPr>
        <sz val="11"/>
        <color theme="1"/>
        <rFont val="Calibri"/>
        <family val="2"/>
      </rPr>
      <t>)</t>
    </r>
  </si>
  <si>
    <t>label</t>
  </si>
  <si>
    <t>value</t>
  </si>
  <si>
    <t>id</t>
  </si>
  <si>
    <t>min</t>
  </si>
  <si>
    <t>max</t>
  </si>
  <si>
    <t>step</t>
  </si>
  <si>
    <t>comment</t>
  </si>
  <si>
    <t>i</t>
  </si>
  <si>
    <t>Expected number of multi-day tourists (adults and children &gt; 5)</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</si>
  <si>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</si>
  <si>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</si>
  <si>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</si>
  <si>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</si>
  <si>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</si>
  <si>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</si>
  <si>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</si>
  <si>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</si>
  <si>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</si>
  <si>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</si>
  <si>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</si>
  <si>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</si>
  <si>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</si>
  <si>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</si>
  <si>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</si>
  <si>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</si>
  <si>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</si>
  <si>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</si>
  <si>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</si>
  <si>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</si>
  <si>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</si>
  <si>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</si>
  <si>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</si>
  <si>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</si>
  <si>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</si>
  <si>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</si>
  <si>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</si>
  <si>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</si>
  <si>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</si>
  <si>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</si>
  <si>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</si>
  <si>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</si>
  <si>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</si>
  <si>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</si>
  <si>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</si>
  <si>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</si>
  <si>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</si>
  <si>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</si>
  <si>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</si>
  <si>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</si>
  <si>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</si>
  <si>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</si>
  <si>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</si>
  <si>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</si>
  <si>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</si>
  <si>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</si>
  <si>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</si>
  <si>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</si>
  <si>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</si>
  <si>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</si>
  <si>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</si>
  <si>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</si>
  <si>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</si>
  <si>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</si>
  <si>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</si>
  <si>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</si>
  <si>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</si>
  <si>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</si>
  <si>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</si>
  <si>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</si>
  <si>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</si>
  <si>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</si>
  <si>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</si>
  <si>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Park entry fees</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</si>
  <si>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</si>
  <si>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</si>
  <si>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</si>
  <si>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</si>
  <si>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</si>
  <si>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</si>
  <si>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</si>
  <si>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</si>
  <si>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</si>
  <si>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</si>
  <si>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</si>
  <si>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</si>
  <si>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</si>
  <si>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</si>
  <si>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</si>
  <si>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r>
      <rPr>
        <b/>
        <sz val="12"/>
        <color theme="1"/>
        <rFont val="Times New Roman"/>
        <family val="1"/>
      </rPr>
      <t xml:space="preserve">About what % of farm revenue goes to each of the following (or “out of every $100 of crop value you produce, how much goes to…”). </t>
    </r>
    <r>
      <rPr>
        <b/>
        <sz val="12"/>
        <color rgb="FFFF0000"/>
        <rFont val="Times New Roman"/>
        <family val="1"/>
      </rPr>
      <t>THESE MUST SUM TO &lt;1; THE RESIDUAL IS PROFITS</t>
    </r>
  </si>
  <si>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</si>
  <si>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</si>
  <si>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</si>
  <si>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</si>
  <si>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</si>
  <si>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</si>
  <si>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</si>
  <si>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</si>
  <si>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</si>
  <si>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</si>
  <si>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</si>
  <si>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</si>
  <si>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</si>
  <si>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</si>
  <si>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</si>
  <si>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</si>
  <si>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</si>
  <si>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</si>
  <si>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</si>
  <si>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</si>
  <si>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</si>
  <si>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</si>
  <si>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</si>
  <si>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</si>
  <si>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</si>
  <si>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</si>
  <si>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</si>
  <si>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</si>
  <si>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</si>
  <si>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</si>
  <si>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</si>
  <si>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</si>
  <si>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</si>
  <si>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</si>
  <si>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</si>
  <si>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</si>
  <si>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</si>
  <si>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</si>
  <si>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</si>
  <si>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</si>
  <si>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</si>
  <si>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</si>
  <si>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</si>
  <si>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</si>
  <si>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</si>
  <si>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</si>
  <si>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</si>
  <si>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</si>
  <si>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</si>
  <si>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</si>
  <si>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</si>
  <si>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</si>
  <si>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</si>
  <si>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</si>
  <si>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</si>
  <si>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</si>
  <si>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</si>
  <si>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</si>
  <si>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</si>
  <si>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</si>
  <si>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</si>
  <si>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nag_shareOwned</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</si>
  <si>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</si>
  <si>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</si>
  <si>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</si>
  <si>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</si>
  <si>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</si>
  <si>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</si>
  <si>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</si>
  <si>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</si>
  <si>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</si>
  <si>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</si>
  <si>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</si>
  <si>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</si>
  <si>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</si>
  <si>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</si>
  <si>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</si>
  <si>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</si>
  <si>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</si>
  <si>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</si>
  <si>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</si>
  <si>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</si>
  <si>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</si>
  <si>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</si>
  <si>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</si>
  <si>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</si>
  <si>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</si>
  <si>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</si>
  <si>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</si>
  <si>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</si>
  <si>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</si>
  <si>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</si>
  <si>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</si>
  <si>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</si>
  <si>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</si>
  <si>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</si>
  <si>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</si>
  <si>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</si>
  <si>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fish_shareOwned</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</si>
  <si>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</si>
  <si>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</si>
  <si>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</si>
  <si>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</si>
  <si>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</si>
  <si>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</si>
  <si>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</si>
  <si>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</si>
  <si>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</si>
  <si>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</si>
  <si>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</si>
  <si>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</si>
  <si>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</si>
  <si>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</si>
  <si>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</si>
  <si>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</si>
  <si>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</si>
  <si>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</si>
  <si>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</si>
  <si>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</si>
  <si>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</si>
  <si>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</si>
  <si>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</si>
  <si>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restaurants_shareOwned</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</si>
  <si>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</si>
  <si>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</si>
  <si>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</si>
  <si>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</si>
  <si>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</si>
  <si>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</si>
  <si>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</si>
  <si>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</si>
  <si>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</si>
  <si>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</si>
  <si>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</si>
  <si>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</si>
  <si>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</si>
  <si>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</si>
  <si>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</si>
  <si>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</si>
  <si>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</si>
  <si>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</si>
  <si>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</si>
  <si>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</si>
  <si>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</si>
  <si>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</si>
  <si>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</si>
  <si>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lodges_shareOwned</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</si>
  <si>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</si>
  <si>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</si>
  <si>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</si>
  <si>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</si>
  <si>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</si>
  <si>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</si>
  <si>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</si>
  <si>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</si>
  <si>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</si>
  <si>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</si>
  <si>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From the tourist sheet</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</si>
  <si>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</si>
  <si>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</si>
  <si>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</si>
  <si>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</si>
  <si>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</si>
  <si>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</si>
  <si>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</si>
  <si>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</si>
  <si>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</si>
  <si>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</si>
  <si>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</si>
  <si>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</si>
  <si>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</si>
  <si>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</si>
  <si>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</si>
  <si>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</si>
  <si>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</si>
  <si>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</si>
  <si>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</si>
  <si>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</si>
  <si>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</si>
  <si>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</si>
  <si>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</si>
  <si>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</si>
  <si>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</si>
  <si>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</si>
  <si>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</si>
  <si>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</si>
  <si>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</si>
  <si>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</si>
  <si>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</si>
  <si>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</si>
  <si>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</si>
  <si>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</si>
  <si>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</si>
  <si>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</si>
  <si>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</si>
  <si>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</si>
  <si>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</si>
  <si>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</si>
  <si>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</si>
  <si>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</si>
  <si>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</si>
  <si>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</si>
  <si>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</si>
  <si>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</si>
  <si>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</si>
  <si>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</si>
  <si>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</si>
  <si>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</si>
  <si>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</si>
  <si>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</si>
  <si>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</si>
  <si>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</si>
  <si>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</si>
  <si>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</si>
  <si>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</si>
  <si>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</si>
  <si>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</si>
  <si>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</si>
  <si>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</si>
  <si>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</si>
  <si>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</si>
  <si>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</si>
  <si>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</si>
  <si>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</si>
  <si>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</si>
  <si>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</si>
  <si>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</si>
  <si>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</si>
  <si>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</si>
  <si>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</si>
  <si>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</si>
  <si>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</si>
  <si>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</si>
  <si>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</si>
  <si>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</si>
  <si>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</si>
  <si>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</si>
  <si>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</si>
  <si>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</si>
  <si>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</si>
  <si>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</si>
  <si>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</si>
  <si>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</si>
  <si>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</si>
  <si>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</si>
  <si>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</si>
  <si>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</si>
  <si>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</si>
  <si>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</si>
  <si>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</si>
  <si>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</si>
  <si>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</si>
  <si>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</si>
  <si>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</si>
  <si>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</si>
  <si>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</si>
  <si>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</si>
  <si>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</si>
  <si>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</si>
  <si>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</si>
  <si>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</si>
  <si>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</si>
  <si>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</si>
  <si>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</si>
  <si>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</si>
  <si>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</si>
  <si>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</si>
  <si>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</si>
  <si>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</si>
  <si>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</si>
  <si>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</si>
  <si>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</si>
  <si>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</si>
  <si>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</si>
  <si>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</si>
  <si>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</si>
  <si>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</si>
  <si>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</si>
  <si>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</si>
  <si>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</si>
  <si>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</si>
  <si>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</si>
  <si>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</si>
  <si>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</si>
  <si>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</si>
  <si>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</si>
  <si>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</si>
  <si>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</si>
  <si>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</si>
  <si>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</si>
  <si>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</si>
  <si>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</si>
  <si>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</si>
  <si>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</si>
  <si>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</si>
  <si>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</si>
  <si>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</si>
  <si>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</si>
  <si>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</si>
  <si>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</si>
  <si>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</si>
  <si>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</si>
  <si>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</si>
  <si>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</si>
  <si>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</si>
  <si>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</si>
  <si>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</si>
  <si>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</si>
  <si>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</si>
  <si>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</si>
  <si>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</si>
  <si>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(purchases from tourism)</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</si>
  <si>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</si>
  <si>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</si>
  <si>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</si>
  <si>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</si>
  <si>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</si>
  <si>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</si>
  <si>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</si>
  <si>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</si>
  <si>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</si>
  <si>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</si>
  <si>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</si>
  <si>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</si>
  <si>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</si>
  <si>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</si>
  <si>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</si>
  <si>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</si>
  <si>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</si>
  <si>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</si>
  <si>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</si>
  <si>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</si>
  <si>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</si>
  <si>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</si>
  <si>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</si>
  <si>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</si>
  <si>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</si>
  <si>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</si>
  <si>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</si>
  <si>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</si>
  <si>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</si>
  <si>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</si>
  <si>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tourism_shareOwned</t>
  </si>
  <si>
    <t>tourism_shareWorkersLocal</t>
  </si>
  <si>
    <t>comRevSh_expCapital</t>
  </si>
  <si>
    <t>Percent of salaries and wages paid to local workers</t>
  </si>
  <si>
    <t>This is old, not used, just kept for debugging:</t>
  </si>
  <si>
    <t>SAME FOR ALL TABS!!!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</si>
  <si>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</si>
  <si>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</si>
  <si>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</si>
  <si>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</si>
  <si>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</si>
  <si>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</si>
  <si>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</si>
  <si>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</si>
  <si>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</si>
  <si>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</si>
  <si>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</si>
  <si>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</si>
  <si>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</si>
  <si>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</si>
  <si>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</si>
  <si>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</si>
  <si>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</si>
  <si>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</si>
  <si>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</si>
  <si>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</si>
  <si>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</si>
  <si>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</si>
  <si>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</si>
  <si>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</si>
  <si>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</si>
  <si>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</si>
  <si>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</si>
  <si>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</si>
  <si>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</si>
  <si>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</si>
  <si>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</si>
  <si>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</si>
  <si>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</si>
  <si>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</si>
  <si>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</si>
  <si>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</si>
  <si>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</si>
  <si>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</si>
  <si>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</si>
  <si>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</si>
  <si>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</si>
  <si>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</si>
  <si>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</si>
  <si>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</si>
  <si>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</si>
  <si>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</si>
  <si>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</si>
  <si>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</si>
  <si>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</si>
  <si>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</si>
  <si>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</si>
  <si>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</si>
  <si>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</si>
  <si>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</si>
  <si>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 xml:space="preserve">COPY FOR READING BY R  (the "_raw" means it gets rescaled in the program) </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</si>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</sst>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
  </numFmts>
  <fonts count="27" x14ac:knownFonts="1">
    <font>
      <sz val="11"/>
      <color theme="1"/>
      <name val="Calibri"/>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rgb="FFFFF2C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s>
  <borders count="4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3">
    <xf numFmtId="0" fontId="0" fillId="0" borderId="0"/>
    <xf numFmtId="43" fontId="25" fillId="0" borderId="0" applyFont="0" applyFill="0" applyBorder="0" applyAlignment="0" applyProtection="0"/>
    <xf numFmtId="9" fontId="26" fillId="0" borderId="0" applyFont="0" applyFill="0" applyBorder="0" applyAlignment="0" applyProtection="0"/>
  </cellStyleXfs>
  <cellXfs count="275">
    <xf numFmtId="0" fontId="0" fillId="0" borderId="0" xfId="0"/>
    <xf numFmtId="0" fontId="1" fillId="0" borderId="0" xfId="0" applyFont="1"/>
    <xf numFmtId="0" fontId="2" fillId="2" borderId="1" xfId="0" applyFont="1" applyFill="1" applyBorder="1"/>
    <xf numFmtId="3" fontId="3" fillId="2" borderId="2" xfId="0" applyNumberFormat="1" applyFont="1" applyFill="1" applyBorder="1"/>
    <xf numFmtId="0" fontId="4" fillId="2" borderId="2" xfId="0" applyFont="1" applyFill="1" applyBorder="1"/>
    <xf numFmtId="0" fontId="4" fillId="2" borderId="3" xfId="0" applyFont="1" applyFill="1" applyBorder="1"/>
    <xf numFmtId="0" fontId="4" fillId="0" borderId="4" xfId="0" applyFont="1" applyBorder="1"/>
    <xf numFmtId="0" fontId="1" fillId="0" borderId="5" xfId="0" applyFont="1" applyBorder="1"/>
    <xf numFmtId="0" fontId="2" fillId="3" borderId="5" xfId="0" applyFont="1" applyFill="1" applyBorder="1"/>
    <xf numFmtId="164" fontId="3" fillId="3" borderId="5" xfId="0" applyNumberFormat="1" applyFont="1" applyFill="1" applyBorder="1"/>
    <xf numFmtId="0" fontId="1" fillId="3" borderId="6" xfId="0" applyFont="1" applyFill="1" applyBorder="1"/>
    <xf numFmtId="0" fontId="1" fillId="3" borderId="7" xfId="0" applyFont="1" applyFill="1" applyBorder="1"/>
    <xf numFmtId="164" fontId="2" fillId="3" borderId="5" xfId="0" applyNumberFormat="1" applyFont="1" applyFill="1" applyBorder="1"/>
    <xf numFmtId="0" fontId="1" fillId="0" borderId="8" xfId="0" applyFont="1" applyBorder="1"/>
    <xf numFmtId="0" fontId="1" fillId="3" borderId="9" xfId="0" applyFont="1" applyFill="1" applyBorder="1"/>
    <xf numFmtId="0" fontId="1" fillId="3" borderId="10" xfId="0" applyFont="1" applyFill="1" applyBorder="1"/>
    <xf numFmtId="0" fontId="1" fillId="0" borderId="11" xfId="0" applyFont="1" applyBorder="1"/>
    <xf numFmtId="0" fontId="2" fillId="0" borderId="0" xfId="0" applyFont="1"/>
    <xf numFmtId="0" fontId="1" fillId="0" borderId="12" xfId="0" applyFont="1" applyBorder="1"/>
    <xf numFmtId="0" fontId="2" fillId="0" borderId="12" xfId="0" applyFont="1" applyBorder="1"/>
    <xf numFmtId="0" fontId="2" fillId="3" borderId="5" xfId="0" applyFont="1" applyFill="1" applyBorder="1" applyAlignment="1">
      <alignment horizontal="right"/>
    </xf>
    <xf numFmtId="4" fontId="2" fillId="3" borderId="5" xfId="0" applyNumberFormat="1" applyFont="1" applyFill="1" applyBorder="1"/>
    <xf numFmtId="0" fontId="1" fillId="0" borderId="0" xfId="0" applyFont="1" applyAlignment="1">
      <alignment wrapText="1"/>
    </xf>
    <xf numFmtId="0" fontId="1" fillId="0" borderId="11" xfId="0" applyFont="1" applyBorder="1" applyAlignment="1">
      <alignment wrapText="1"/>
    </xf>
    <xf numFmtId="0" fontId="4" fillId="0" borderId="0" xfId="0" applyFont="1" applyAlignment="1">
      <alignment horizontal="right"/>
    </xf>
    <xf numFmtId="0" fontId="4" fillId="0" borderId="0" xfId="0" applyFont="1"/>
    <xf numFmtId="0" fontId="1" fillId="0" borderId="0" xfId="0" applyFont="1" applyAlignment="1">
      <alignment vertical="center" wrapText="1"/>
    </xf>
    <xf numFmtId="2" fontId="1" fillId="0" borderId="0" xfId="0" applyNumberFormat="1" applyFont="1" applyAlignment="1">
      <alignment horizontal="center" vertical="center"/>
    </xf>
    <xf numFmtId="0" fontId="1" fillId="0" borderId="13" xfId="0" applyFont="1" applyBorder="1" applyAlignment="1">
      <alignment vertical="center" wrapText="1"/>
    </xf>
    <xf numFmtId="2" fontId="1" fillId="0" borderId="14" xfId="0" applyNumberFormat="1" applyFont="1" applyBorder="1" applyAlignment="1">
      <alignment horizontal="center" vertical="center"/>
    </xf>
    <xf numFmtId="0" fontId="1" fillId="0" borderId="14" xfId="0" applyFont="1" applyBorder="1"/>
    <xf numFmtId="1" fontId="5" fillId="0" borderId="15" xfId="0" applyNumberFormat="1" applyFont="1" applyBorder="1" applyAlignment="1">
      <alignment horizontal="center" vertical="center"/>
    </xf>
    <xf numFmtId="165" fontId="1" fillId="0" borderId="16" xfId="0" applyNumberFormat="1" applyFont="1" applyBorder="1" applyAlignment="1">
      <alignment vertical="center"/>
    </xf>
    <xf numFmtId="0" fontId="1" fillId="0" borderId="16" xfId="0" quotePrefix="1" applyFont="1" applyBorder="1"/>
    <xf numFmtId="1" fontId="1" fillId="0" borderId="16" xfId="0" applyNumberFormat="1" applyFont="1" applyBorder="1"/>
    <xf numFmtId="0" fontId="1" fillId="0" borderId="16" xfId="0" applyFont="1" applyBorder="1"/>
    <xf numFmtId="1" fontId="5" fillId="0" borderId="17" xfId="0" applyNumberFormat="1" applyFont="1" applyBorder="1" applyAlignment="1">
      <alignment horizontal="center" vertical="center"/>
    </xf>
    <xf numFmtId="1" fontId="1" fillId="0" borderId="18" xfId="0" applyNumberFormat="1" applyFont="1" applyBorder="1"/>
    <xf numFmtId="1" fontId="5" fillId="0" borderId="15" xfId="0" applyNumberFormat="1" applyFont="1" applyBorder="1" applyAlignment="1">
      <alignment horizontal="center"/>
    </xf>
    <xf numFmtId="1" fontId="1" fillId="0" borderId="16" xfId="0" applyNumberFormat="1" applyFont="1" applyBorder="1" applyAlignment="1">
      <alignment vertical="center"/>
    </xf>
    <xf numFmtId="1" fontId="5" fillId="0" borderId="19" xfId="0" applyNumberFormat="1" applyFont="1" applyBorder="1" applyAlignment="1">
      <alignment horizontal="center" vertical="center"/>
    </xf>
    <xf numFmtId="1" fontId="1" fillId="0" borderId="20" xfId="0" applyNumberFormat="1" applyFont="1" applyBorder="1"/>
    <xf numFmtId="0" fontId="1" fillId="0" borderId="20" xfId="0" applyFont="1" applyBorder="1"/>
    <xf numFmtId="0" fontId="6" fillId="0" borderId="5" xfId="0" applyFont="1" applyBorder="1"/>
    <xf numFmtId="0" fontId="6" fillId="0" borderId="5" xfId="0" applyFont="1" applyBorder="1" applyAlignment="1">
      <alignment vertical="center"/>
    </xf>
    <xf numFmtId="0" fontId="2" fillId="0" borderId="5" xfId="0" applyFont="1" applyBorder="1" applyAlignment="1">
      <alignment vertical="center" wrapText="1"/>
    </xf>
    <xf numFmtId="0" fontId="7" fillId="0" borderId="5" xfId="0" applyFont="1" applyBorder="1" applyAlignment="1">
      <alignment horizontal="center" vertical="center" wrapText="1"/>
    </xf>
    <xf numFmtId="0" fontId="2" fillId="0" borderId="21" xfId="0" applyFont="1" applyBorder="1"/>
    <xf numFmtId="3" fontId="3" fillId="0" borderId="4" xfId="0" applyNumberFormat="1" applyFont="1" applyBorder="1"/>
    <xf numFmtId="0" fontId="4" fillId="0" borderId="22" xfId="0" applyFont="1" applyBorder="1"/>
    <xf numFmtId="0" fontId="2" fillId="0" borderId="5" xfId="0" applyFont="1" applyBorder="1" applyAlignment="1">
      <alignment horizontal="right" vertical="center" wrapText="1"/>
    </xf>
    <xf numFmtId="166" fontId="2" fillId="0" borderId="5" xfId="0" applyNumberFormat="1" applyFont="1" applyBorder="1" applyAlignment="1">
      <alignment vertical="center" wrapText="1"/>
    </xf>
    <xf numFmtId="0" fontId="1" fillId="0" borderId="23" xfId="0" applyFont="1" applyBorder="1"/>
    <xf numFmtId="0" fontId="4" fillId="0" borderId="5" xfId="0" applyFont="1" applyBorder="1" applyAlignment="1">
      <alignment vertical="center" wrapText="1"/>
    </xf>
    <xf numFmtId="166" fontId="4" fillId="0" borderId="5" xfId="0" applyNumberFormat="1" applyFont="1" applyBorder="1" applyAlignment="1">
      <alignment vertical="center" wrapText="1"/>
    </xf>
    <xf numFmtId="0" fontId="6" fillId="0" borderId="0" xfId="0" applyFont="1" applyAlignment="1">
      <alignment vertical="center"/>
    </xf>
    <xf numFmtId="9" fontId="2" fillId="0" borderId="5" xfId="0" applyNumberFormat="1" applyFont="1" applyBorder="1" applyAlignment="1">
      <alignment vertical="center" wrapText="1"/>
    </xf>
    <xf numFmtId="0" fontId="1" fillId="0" borderId="24" xfId="0" applyFont="1" applyBorder="1"/>
    <xf numFmtId="0" fontId="1" fillId="0" borderId="11" xfId="0" applyFont="1" applyBorder="1" applyAlignment="1">
      <alignment vertical="center" wrapText="1"/>
    </xf>
    <xf numFmtId="0" fontId="6" fillId="0" borderId="0" xfId="0" applyFont="1"/>
    <xf numFmtId="2" fontId="1" fillId="0" borderId="0" xfId="0" applyNumberFormat="1" applyFont="1" applyAlignment="1">
      <alignment vertical="center"/>
    </xf>
    <xf numFmtId="0" fontId="1" fillId="0" borderId="14" xfId="0" applyFont="1" applyBorder="1" applyAlignment="1">
      <alignment wrapText="1"/>
    </xf>
    <xf numFmtId="43" fontId="1" fillId="0" borderId="16" xfId="0" applyNumberFormat="1" applyFont="1" applyBorder="1" applyAlignment="1">
      <alignment vertical="center"/>
    </xf>
    <xf numFmtId="0" fontId="1" fillId="0" borderId="16" xfId="0" quotePrefix="1" applyFont="1" applyBorder="1" applyAlignment="1">
      <alignment wrapText="1"/>
    </xf>
    <xf numFmtId="165" fontId="1" fillId="0" borderId="16" xfId="0" applyNumberFormat="1" applyFont="1" applyBorder="1"/>
    <xf numFmtId="0" fontId="1" fillId="0" borderId="16" xfId="0" applyFont="1" applyBorder="1" applyAlignment="1">
      <alignment wrapText="1"/>
    </xf>
    <xf numFmtId="9" fontId="1" fillId="0" borderId="20" xfId="0" applyNumberFormat="1" applyFont="1" applyBorder="1"/>
    <xf numFmtId="0" fontId="1" fillId="0" borderId="20" xfId="0" applyFont="1" applyBorder="1" applyAlignment="1">
      <alignment wrapText="1"/>
    </xf>
    <xf numFmtId="1" fontId="5" fillId="0" borderId="25" xfId="0" applyNumberFormat="1" applyFont="1" applyBorder="1" applyAlignment="1">
      <alignment horizontal="center" vertical="center"/>
    </xf>
    <xf numFmtId="43" fontId="1" fillId="0" borderId="26" xfId="0" applyNumberFormat="1" applyFont="1" applyBorder="1"/>
    <xf numFmtId="9" fontId="1" fillId="0" borderId="0" xfId="0" applyNumberFormat="1" applyFont="1"/>
    <xf numFmtId="0" fontId="8" fillId="0" borderId="0" xfId="0" applyFont="1"/>
    <xf numFmtId="0" fontId="2" fillId="4" borderId="1" xfId="0" applyFont="1" applyFill="1" applyBorder="1"/>
    <xf numFmtId="3" fontId="3" fillId="4" borderId="2" xfId="0" applyNumberFormat="1" applyFont="1" applyFill="1" applyBorder="1"/>
    <xf numFmtId="0" fontId="4" fillId="4" borderId="2" xfId="0" applyFont="1" applyFill="1" applyBorder="1"/>
    <xf numFmtId="0" fontId="4" fillId="4" borderId="3" xfId="0" applyFont="1" applyFill="1" applyBorder="1"/>
    <xf numFmtId="0" fontId="2" fillId="3" borderId="5" xfId="0" applyFont="1" applyFill="1" applyBorder="1" applyAlignment="1">
      <alignment horizontal="right" vertical="center" wrapText="1"/>
    </xf>
    <xf numFmtId="4" fontId="2" fillId="3" borderId="5" xfId="0" applyNumberFormat="1" applyFont="1" applyFill="1" applyBorder="1" applyAlignment="1">
      <alignment vertical="center" wrapText="1"/>
    </xf>
    <xf numFmtId="0" fontId="4" fillId="3" borderId="5" xfId="0" applyFont="1" applyFill="1" applyBorder="1" applyAlignment="1">
      <alignment vertical="center" wrapText="1"/>
    </xf>
    <xf numFmtId="43" fontId="1" fillId="0" borderId="0" xfId="0" applyNumberFormat="1" applyFont="1"/>
    <xf numFmtId="0" fontId="6" fillId="0" borderId="5" xfId="0" applyFont="1" applyBorder="1" applyAlignment="1">
      <alignment vertical="center" wrapText="1"/>
    </xf>
    <xf numFmtId="3" fontId="3" fillId="0" borderId="0" xfId="0" applyNumberFormat="1" applyFont="1"/>
    <xf numFmtId="9" fontId="4" fillId="0" borderId="5" xfId="0" applyNumberFormat="1" applyFont="1" applyBorder="1" applyAlignment="1">
      <alignment vertical="center" wrapText="1"/>
    </xf>
    <xf numFmtId="0" fontId="1" fillId="0" borderId="4" xfId="0" applyFont="1" applyBorder="1"/>
    <xf numFmtId="0" fontId="1" fillId="0" borderId="22" xfId="0" applyFont="1" applyBorder="1"/>
    <xf numFmtId="0" fontId="1" fillId="0" borderId="4" xfId="0" applyFont="1" applyBorder="1" applyAlignment="1">
      <alignment vertical="center" wrapText="1"/>
    </xf>
    <xf numFmtId="0" fontId="4" fillId="0" borderId="5" xfId="0" applyFont="1" applyBorder="1" applyAlignment="1">
      <alignment horizontal="right" vertical="center" wrapText="1"/>
    </xf>
    <xf numFmtId="9" fontId="1" fillId="0" borderId="0" xfId="0" applyNumberFormat="1" applyFont="1" applyAlignment="1">
      <alignment vertical="center" wrapText="1"/>
    </xf>
    <xf numFmtId="9" fontId="4" fillId="0" borderId="5" xfId="0" applyNumberFormat="1" applyFont="1" applyBorder="1" applyAlignment="1">
      <alignment vertical="center"/>
    </xf>
    <xf numFmtId="0" fontId="2" fillId="2" borderId="6" xfId="0" applyFont="1" applyFill="1" applyBorder="1"/>
    <xf numFmtId="3" fontId="3" fillId="2" borderId="6" xfId="0" applyNumberFormat="1" applyFont="1" applyFill="1" applyBorder="1"/>
    <xf numFmtId="0" fontId="4" fillId="2" borderId="6" xfId="0" applyFont="1" applyFill="1" applyBorder="1"/>
    <xf numFmtId="0" fontId="4" fillId="3" borderId="5" xfId="0" applyFont="1" applyFill="1" applyBorder="1" applyAlignment="1">
      <alignment horizontal="right" vertical="center" wrapText="1"/>
    </xf>
    <xf numFmtId="4" fontId="4" fillId="3" borderId="5" xfId="0" applyNumberFormat="1" applyFont="1" applyFill="1" applyBorder="1" applyAlignment="1">
      <alignment vertical="center" wrapText="1"/>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4" fillId="0" borderId="0" xfId="0" applyFont="1" applyAlignment="1">
      <alignment vertical="center" wrapText="1"/>
    </xf>
    <xf numFmtId="0" fontId="1" fillId="0" borderId="0" xfId="0" applyFont="1" applyAlignment="1">
      <alignment vertical="center"/>
    </xf>
    <xf numFmtId="0" fontId="1" fillId="0" borderId="27" xfId="0" applyFont="1" applyBorder="1" applyAlignment="1">
      <alignment vertical="center" wrapText="1"/>
    </xf>
    <xf numFmtId="0" fontId="1" fillId="0" borderId="28" xfId="0" applyFont="1" applyBorder="1" applyAlignment="1">
      <alignment vertical="center"/>
    </xf>
    <xf numFmtId="2" fontId="1" fillId="0" borderId="18" xfId="0" applyNumberFormat="1" applyFont="1" applyBorder="1" applyAlignment="1">
      <alignment vertical="center"/>
    </xf>
    <xf numFmtId="165" fontId="1" fillId="0" borderId="18" xfId="0" applyNumberFormat="1" applyFont="1" applyBorder="1"/>
    <xf numFmtId="0" fontId="1" fillId="0" borderId="18" xfId="0" applyFont="1" applyBorder="1" applyAlignment="1">
      <alignment vertical="center"/>
    </xf>
    <xf numFmtId="1" fontId="5" fillId="0" borderId="17" xfId="0" applyNumberFormat="1" applyFont="1" applyBorder="1" applyAlignment="1">
      <alignment horizontal="center"/>
    </xf>
    <xf numFmtId="2" fontId="1" fillId="0" borderId="0" xfId="0" applyNumberFormat="1" applyFont="1" applyAlignment="1">
      <alignment vertical="center" wrapText="1"/>
    </xf>
    <xf numFmtId="9" fontId="1" fillId="0" borderId="18" xfId="0" applyNumberFormat="1" applyFont="1" applyBorder="1"/>
    <xf numFmtId="0" fontId="1" fillId="0" borderId="18" xfId="0" applyFont="1" applyBorder="1"/>
    <xf numFmtId="1" fontId="5" fillId="0" borderId="29" xfId="0" applyNumberFormat="1" applyFont="1" applyBorder="1" applyAlignment="1">
      <alignment horizontal="center" vertical="center"/>
    </xf>
    <xf numFmtId="0" fontId="1" fillId="0" borderId="30" xfId="0" applyFont="1" applyBorder="1"/>
    <xf numFmtId="10" fontId="4" fillId="0" borderId="0" xfId="0" applyNumberFormat="1" applyFont="1" applyAlignment="1">
      <alignment vertical="center" wrapText="1"/>
    </xf>
    <xf numFmtId="9" fontId="1" fillId="0" borderId="30" xfId="0" applyNumberFormat="1" applyFont="1" applyBorder="1"/>
    <xf numFmtId="4" fontId="10" fillId="3" borderId="5" xfId="0" applyNumberFormat="1" applyFont="1" applyFill="1" applyBorder="1"/>
    <xf numFmtId="0" fontId="1" fillId="3" borderId="6" xfId="0" applyFont="1" applyFill="1" applyBorder="1" applyAlignment="1">
      <alignment vertical="center"/>
    </xf>
    <xf numFmtId="0" fontId="2" fillId="0" borderId="5" xfId="0" applyFont="1" applyBorder="1" applyAlignment="1">
      <alignment vertical="center"/>
    </xf>
    <xf numFmtId="3" fontId="3" fillId="0" borderId="5" xfId="0" applyNumberFormat="1" applyFont="1" applyBorder="1" applyAlignment="1">
      <alignment vertical="center"/>
    </xf>
    <xf numFmtId="0" fontId="11" fillId="0" borderId="0" xfId="0" applyFont="1"/>
    <xf numFmtId="44" fontId="1" fillId="0" borderId="11" xfId="0" applyNumberFormat="1" applyFont="1" applyBorder="1"/>
    <xf numFmtId="0" fontId="3" fillId="0" borderId="5" xfId="0" applyFont="1" applyBorder="1" applyAlignment="1">
      <alignment vertical="center"/>
    </xf>
    <xf numFmtId="44" fontId="8" fillId="0" borderId="0" xfId="0" applyNumberFormat="1" applyFont="1"/>
    <xf numFmtId="0" fontId="9" fillId="0" borderId="4" xfId="0" applyFont="1" applyBorder="1"/>
    <xf numFmtId="0" fontId="9" fillId="0" borderId="22" xfId="0" applyFont="1" applyBorder="1"/>
    <xf numFmtId="44" fontId="9" fillId="0" borderId="0" xfId="0" applyNumberFormat="1" applyFont="1"/>
    <xf numFmtId="0" fontId="9" fillId="0" borderId="0" xfId="0" applyFont="1"/>
    <xf numFmtId="44" fontId="2" fillId="0" borderId="5" xfId="0" applyNumberFormat="1" applyFont="1" applyBorder="1" applyAlignment="1">
      <alignment vertical="center" wrapText="1"/>
    </xf>
    <xf numFmtId="9" fontId="2" fillId="0" borderId="5" xfId="0" applyNumberFormat="1" applyFont="1" applyBorder="1" applyAlignment="1">
      <alignment vertical="center"/>
    </xf>
    <xf numFmtId="44" fontId="1" fillId="0" borderId="0" xfId="0" applyNumberFormat="1" applyFont="1" applyAlignment="1">
      <alignment vertical="center" wrapText="1"/>
    </xf>
    <xf numFmtId="9" fontId="1" fillId="0" borderId="0" xfId="0" applyNumberFormat="1" applyFont="1" applyAlignment="1">
      <alignment vertical="center"/>
    </xf>
    <xf numFmtId="2" fontId="1" fillId="0" borderId="0" xfId="0" applyNumberFormat="1" applyFont="1"/>
    <xf numFmtId="3" fontId="11" fillId="0" borderId="0" xfId="0" applyNumberFormat="1" applyFont="1"/>
    <xf numFmtId="0" fontId="2" fillId="3" borderId="5" xfId="0" applyFont="1" applyFill="1" applyBorder="1" applyAlignment="1">
      <alignment vertical="center"/>
    </xf>
    <xf numFmtId="3" fontId="3" fillId="3" borderId="5" xfId="0" applyNumberFormat="1" applyFont="1" applyFill="1" applyBorder="1" applyAlignment="1">
      <alignment vertical="center"/>
    </xf>
    <xf numFmtId="44" fontId="1" fillId="3" borderId="9" xfId="0" applyNumberFormat="1" applyFont="1" applyFill="1" applyBorder="1"/>
    <xf numFmtId="3" fontId="12" fillId="0" borderId="5" xfId="0" applyNumberFormat="1" applyFont="1" applyBorder="1" applyAlignment="1">
      <alignment vertical="center"/>
    </xf>
    <xf numFmtId="0" fontId="12" fillId="0" borderId="5" xfId="0" applyFont="1" applyBorder="1" applyAlignment="1">
      <alignment vertical="center"/>
    </xf>
    <xf numFmtId="0" fontId="13" fillId="0" borderId="0" xfId="0" applyFont="1"/>
    <xf numFmtId="44" fontId="13" fillId="0" borderId="0" xfId="0" applyNumberFormat="1" applyFont="1"/>
    <xf numFmtId="44" fontId="2" fillId="3" borderId="5" xfId="0" applyNumberFormat="1" applyFont="1" applyFill="1" applyBorder="1" applyAlignment="1">
      <alignment vertical="center" wrapText="1"/>
    </xf>
    <xf numFmtId="0" fontId="14" fillId="0" borderId="5" xfId="0" applyFont="1" applyBorder="1" applyAlignment="1">
      <alignment wrapText="1"/>
    </xf>
    <xf numFmtId="0" fontId="2" fillId="0" borderId="5" xfId="0" applyFont="1" applyBorder="1" applyAlignment="1">
      <alignment horizontal="center" vertical="center" wrapText="1"/>
    </xf>
    <xf numFmtId="0" fontId="2" fillId="0" borderId="5" xfId="0" applyFont="1" applyBorder="1"/>
    <xf numFmtId="2" fontId="2" fillId="0" borderId="5" xfId="0" applyNumberFormat="1" applyFont="1" applyBorder="1"/>
    <xf numFmtId="167" fontId="15" fillId="0" borderId="23" xfId="0" applyNumberFormat="1" applyFont="1" applyBorder="1" applyAlignment="1">
      <alignment horizontal="right" vertical="center"/>
    </xf>
    <xf numFmtId="167" fontId="15" fillId="0" borderId="31" xfId="0" applyNumberFormat="1" applyFont="1" applyBorder="1" applyAlignment="1">
      <alignment horizontal="right" vertical="center"/>
    </xf>
    <xf numFmtId="10" fontId="1" fillId="0" borderId="0" xfId="0" applyNumberFormat="1" applyFont="1"/>
    <xf numFmtId="168" fontId="2" fillId="0" borderId="5" xfId="0" applyNumberFormat="1" applyFont="1" applyBorder="1"/>
    <xf numFmtId="9" fontId="2" fillId="0" borderId="5" xfId="0" applyNumberFormat="1" applyFont="1" applyBorder="1"/>
    <xf numFmtId="0" fontId="8" fillId="0" borderId="32" xfId="0" applyFont="1" applyBorder="1" applyAlignment="1">
      <alignment horizontal="center" vertical="center" wrapText="1"/>
    </xf>
    <xf numFmtId="0" fontId="6" fillId="0" borderId="0" xfId="0" applyFont="1" applyAlignment="1">
      <alignment horizontal="center" vertical="center" wrapText="1"/>
    </xf>
    <xf numFmtId="9" fontId="1" fillId="0" borderId="0" xfId="0" applyNumberFormat="1" applyFont="1" applyAlignment="1">
      <alignment horizontal="center"/>
    </xf>
    <xf numFmtId="0" fontId="2" fillId="0" borderId="0" xfId="0" applyFont="1" applyAlignment="1">
      <alignment horizontal="right" vertical="center" wrapText="1"/>
    </xf>
    <xf numFmtId="1" fontId="1" fillId="0" borderId="0" xfId="0" applyNumberFormat="1" applyFont="1"/>
    <xf numFmtId="0" fontId="2" fillId="0" borderId="5" xfId="0" applyFont="1" applyBorder="1" applyAlignment="1">
      <alignment horizontal="right"/>
    </xf>
    <xf numFmtId="169" fontId="1" fillId="0" borderId="0" xfId="0" applyNumberFormat="1" applyFont="1"/>
    <xf numFmtId="168" fontId="1" fillId="0" borderId="0" xfId="0" applyNumberFormat="1" applyFont="1"/>
    <xf numFmtId="0" fontId="2" fillId="0" borderId="0" xfId="0" applyFont="1" applyAlignment="1">
      <alignment horizontal="right"/>
    </xf>
    <xf numFmtId="9" fontId="2" fillId="0" borderId="0" xfId="0" applyNumberFormat="1" applyFont="1"/>
    <xf numFmtId="0" fontId="1" fillId="0" borderId="0" xfId="0" applyFont="1" applyAlignment="1">
      <alignment horizontal="center"/>
    </xf>
    <xf numFmtId="0" fontId="1" fillId="0" borderId="27" xfId="0" applyFont="1" applyBorder="1" applyAlignment="1">
      <alignment horizontal="left"/>
    </xf>
    <xf numFmtId="0" fontId="1" fillId="0" borderId="33" xfId="0" applyFont="1" applyBorder="1" applyAlignment="1">
      <alignment horizontal="center"/>
    </xf>
    <xf numFmtId="0" fontId="1" fillId="0" borderId="28" xfId="0" applyFont="1" applyBorder="1" applyAlignment="1">
      <alignment horizontal="center"/>
    </xf>
    <xf numFmtId="2" fontId="1" fillId="0" borderId="5" xfId="0" applyNumberFormat="1" applyFont="1" applyBorder="1"/>
    <xf numFmtId="1" fontId="1" fillId="0" borderId="5" xfId="0" applyNumberFormat="1" applyFont="1" applyBorder="1"/>
    <xf numFmtId="2" fontId="1" fillId="0" borderId="18" xfId="0" applyNumberFormat="1" applyFont="1" applyBorder="1"/>
    <xf numFmtId="2" fontId="1" fillId="0" borderId="5" xfId="0" applyNumberFormat="1" applyFont="1" applyBorder="1" applyAlignment="1">
      <alignment vertical="center"/>
    </xf>
    <xf numFmtId="9" fontId="1" fillId="0" borderId="34" xfId="0" applyNumberFormat="1" applyFont="1" applyBorder="1"/>
    <xf numFmtId="2" fontId="1" fillId="3" borderId="6" xfId="0" applyNumberFormat="1" applyFont="1" applyFill="1" applyBorder="1"/>
    <xf numFmtId="4" fontId="1" fillId="3" borderId="6" xfId="0" applyNumberFormat="1" applyFont="1" applyFill="1" applyBorder="1"/>
    <xf numFmtId="0" fontId="16" fillId="0" borderId="0" xfId="0" applyFont="1"/>
    <xf numFmtId="3" fontId="3" fillId="5" borderId="5" xfId="0" applyNumberFormat="1" applyFont="1" applyFill="1" applyBorder="1" applyAlignment="1">
      <alignment vertical="center"/>
    </xf>
    <xf numFmtId="0" fontId="1" fillId="0" borderId="0" xfId="0" quotePrefix="1" applyFont="1" applyAlignment="1">
      <alignment wrapText="1"/>
    </xf>
    <xf numFmtId="1" fontId="1" fillId="0" borderId="35" xfId="0" applyNumberFormat="1" applyFont="1" applyBorder="1"/>
    <xf numFmtId="1" fontId="5" fillId="0" borderId="0" xfId="0" applyNumberFormat="1" applyFont="1" applyAlignment="1">
      <alignment horizontal="right" vertical="center"/>
    </xf>
    <xf numFmtId="1" fontId="17" fillId="0" borderId="0" xfId="0" applyNumberFormat="1" applyFont="1"/>
    <xf numFmtId="1" fontId="5" fillId="6" borderId="5" xfId="0" applyNumberFormat="1" applyFont="1" applyFill="1" applyBorder="1" applyAlignment="1">
      <alignment horizontal="center" vertical="center"/>
    </xf>
    <xf numFmtId="1" fontId="5" fillId="6" borderId="8" xfId="0" applyNumberFormat="1" applyFont="1" applyFill="1" applyBorder="1" applyAlignment="1">
      <alignment horizontal="center" vertical="center"/>
    </xf>
    <xf numFmtId="1" fontId="5" fillId="6" borderId="8" xfId="0" applyNumberFormat="1" applyFont="1" applyFill="1" applyBorder="1" applyAlignment="1">
      <alignment horizontal="center"/>
    </xf>
    <xf numFmtId="1" fontId="5" fillId="6" borderId="36" xfId="0" applyNumberFormat="1" applyFont="1" applyFill="1" applyBorder="1" applyAlignment="1">
      <alignment horizontal="center" vertical="center"/>
    </xf>
    <xf numFmtId="1" fontId="1" fillId="0" borderId="0" xfId="0" applyNumberFormat="1" applyFont="1" applyAlignment="1">
      <alignment horizontal="center"/>
    </xf>
    <xf numFmtId="1" fontId="5" fillId="6" borderId="37" xfId="0" applyNumberFormat="1" applyFont="1" applyFill="1" applyBorder="1" applyAlignment="1">
      <alignment horizontal="center" vertical="center"/>
    </xf>
    <xf numFmtId="165" fontId="5" fillId="6" borderId="5" xfId="0" applyNumberFormat="1" applyFont="1" applyFill="1" applyBorder="1" applyAlignment="1">
      <alignment horizontal="right" vertical="center"/>
    </xf>
    <xf numFmtId="165" fontId="5" fillId="7" borderId="5" xfId="0" applyNumberFormat="1" applyFont="1" applyFill="1" applyBorder="1" applyAlignment="1">
      <alignment horizontal="right" vertical="center"/>
    </xf>
    <xf numFmtId="165" fontId="5" fillId="6" borderId="5" xfId="0" applyNumberFormat="1" applyFont="1" applyFill="1" applyBorder="1" applyAlignment="1">
      <alignment horizontal="right"/>
    </xf>
    <xf numFmtId="43" fontId="5" fillId="6" borderId="5" xfId="0" applyNumberFormat="1" applyFont="1" applyFill="1" applyBorder="1" applyAlignment="1">
      <alignment horizontal="right"/>
    </xf>
    <xf numFmtId="165" fontId="5" fillId="5" borderId="5" xfId="0" applyNumberFormat="1" applyFont="1" applyFill="1" applyBorder="1" applyAlignment="1">
      <alignment horizontal="right" vertical="center"/>
    </xf>
    <xf numFmtId="168" fontId="5" fillId="6" borderId="5" xfId="0" applyNumberFormat="1" applyFont="1" applyFill="1" applyBorder="1" applyAlignment="1">
      <alignment horizontal="right"/>
    </xf>
    <xf numFmtId="165" fontId="1" fillId="6" borderId="5" xfId="0" applyNumberFormat="1" applyFont="1" applyFill="1" applyBorder="1" applyAlignment="1">
      <alignment horizontal="right"/>
    </xf>
    <xf numFmtId="1" fontId="5" fillId="6" borderId="38" xfId="0" applyNumberFormat="1" applyFont="1" applyFill="1" applyBorder="1" applyAlignment="1">
      <alignment horizontal="center" vertical="center"/>
    </xf>
    <xf numFmtId="1" fontId="5" fillId="6" borderId="37" xfId="0" applyNumberFormat="1" applyFont="1" applyFill="1" applyBorder="1" applyAlignment="1">
      <alignment horizontal="center"/>
    </xf>
    <xf numFmtId="1" fontId="5" fillId="6" borderId="39" xfId="0" applyNumberFormat="1" applyFont="1" applyFill="1" applyBorder="1" applyAlignment="1">
      <alignment horizontal="center" vertical="center"/>
    </xf>
    <xf numFmtId="1" fontId="1" fillId="0" borderId="0" xfId="0" applyNumberFormat="1" applyFont="1" applyAlignment="1">
      <alignment horizontal="right"/>
    </xf>
    <xf numFmtId="167" fontId="1" fillId="0" borderId="0" xfId="0" applyNumberFormat="1" applyFont="1" applyAlignment="1">
      <alignment horizontal="right"/>
    </xf>
    <xf numFmtId="167" fontId="1" fillId="0" borderId="0" xfId="0" applyNumberFormat="1" applyFont="1"/>
    <xf numFmtId="0" fontId="1" fillId="0" borderId="12" xfId="0" applyFont="1" applyBorder="1" applyAlignment="1">
      <alignment horizontal="center"/>
    </xf>
    <xf numFmtId="0" fontId="1" fillId="0" borderId="24" xfId="0" applyFont="1" applyBorder="1" applyAlignment="1">
      <alignment horizontal="center" wrapText="1"/>
    </xf>
    <xf numFmtId="0" fontId="1" fillId="0" borderId="31" xfId="0" applyFont="1" applyBorder="1"/>
    <xf numFmtId="1" fontId="1" fillId="0" borderId="31" xfId="0" applyNumberFormat="1" applyFont="1" applyBorder="1" applyAlignment="1">
      <alignment horizontal="right"/>
    </xf>
    <xf numFmtId="2" fontId="1" fillId="0" borderId="31" xfId="0" applyNumberFormat="1" applyFont="1" applyBorder="1" applyAlignment="1">
      <alignment horizontal="right"/>
    </xf>
    <xf numFmtId="1" fontId="1" fillId="0" borderId="12" xfId="0" applyNumberFormat="1" applyFont="1" applyBorder="1" applyAlignment="1">
      <alignment horizontal="right"/>
    </xf>
    <xf numFmtId="2" fontId="1" fillId="0" borderId="24" xfId="0" applyNumberFormat="1" applyFont="1" applyBorder="1" applyAlignment="1">
      <alignment horizontal="center"/>
    </xf>
    <xf numFmtId="1" fontId="1" fillId="0" borderId="31" xfId="0" applyNumberFormat="1" applyFont="1" applyBorder="1"/>
    <xf numFmtId="2" fontId="1" fillId="0" borderId="23" xfId="0" applyNumberFormat="1" applyFont="1" applyBorder="1"/>
    <xf numFmtId="2" fontId="1" fillId="0" borderId="23" xfId="0" applyNumberFormat="1" applyFont="1" applyBorder="1" applyAlignment="1">
      <alignment horizontal="center"/>
    </xf>
    <xf numFmtId="1" fontId="1" fillId="0" borderId="12" xfId="0" applyNumberFormat="1" applyFont="1" applyBorder="1"/>
    <xf numFmtId="2" fontId="1" fillId="5" borderId="24" xfId="0" applyNumberFormat="1" applyFont="1" applyFill="1" applyBorder="1" applyAlignment="1">
      <alignment horizontal="center"/>
    </xf>
    <xf numFmtId="2" fontId="1" fillId="0" borderId="11" xfId="0" applyNumberFormat="1" applyFont="1" applyBorder="1"/>
    <xf numFmtId="1" fontId="1" fillId="0" borderId="32" xfId="0" applyNumberFormat="1" applyFont="1" applyBorder="1"/>
    <xf numFmtId="1" fontId="1" fillId="0" borderId="32" xfId="0" applyNumberFormat="1" applyFont="1" applyBorder="1" applyAlignment="1">
      <alignment horizontal="right"/>
    </xf>
    <xf numFmtId="1" fontId="1" fillId="0" borderId="40" xfId="0" applyNumberFormat="1" applyFont="1" applyBorder="1" applyAlignment="1">
      <alignment horizontal="right"/>
    </xf>
    <xf numFmtId="2" fontId="1" fillId="0" borderId="0" xfId="0" applyNumberFormat="1" applyFont="1" applyAlignment="1">
      <alignment horizontal="center"/>
    </xf>
    <xf numFmtId="0" fontId="1" fillId="3" borderId="23" xfId="0" applyFont="1" applyFill="1" applyBorder="1"/>
    <xf numFmtId="0" fontId="1" fillId="3" borderId="4" xfId="0" applyFont="1" applyFill="1" applyBorder="1"/>
    <xf numFmtId="0" fontId="1" fillId="3" borderId="22" xfId="0" applyFont="1" applyFill="1" applyBorder="1"/>
    <xf numFmtId="0" fontId="4" fillId="3" borderId="31" xfId="0" applyFont="1" applyFill="1" applyBorder="1" applyAlignment="1">
      <alignment horizontal="right" vertical="center" wrapText="1"/>
    </xf>
    <xf numFmtId="9" fontId="4" fillId="0" borderId="0" xfId="0" applyNumberFormat="1" applyFont="1"/>
    <xf numFmtId="9" fontId="8" fillId="0" borderId="32" xfId="0" applyNumberFormat="1" applyFont="1" applyBorder="1" applyAlignment="1">
      <alignment horizontal="center" vertical="center" wrapText="1"/>
    </xf>
    <xf numFmtId="2" fontId="0" fillId="0" borderId="0" xfId="0" applyNumberFormat="1"/>
    <xf numFmtId="2" fontId="2" fillId="0" borderId="5" xfId="0" applyNumberFormat="1" applyFont="1" applyBorder="1" applyAlignment="1">
      <alignment vertical="center"/>
    </xf>
    <xf numFmtId="0" fontId="2" fillId="8" borderId="5" xfId="0" applyFont="1" applyFill="1" applyBorder="1" applyAlignment="1">
      <alignment horizontal="right" vertical="center" wrapText="1"/>
    </xf>
    <xf numFmtId="44" fontId="2" fillId="8" borderId="5" xfId="0" applyNumberFormat="1" applyFont="1" applyFill="1" applyBorder="1" applyAlignment="1">
      <alignment vertical="center" wrapText="1"/>
    </xf>
    <xf numFmtId="0" fontId="1" fillId="8" borderId="6" xfId="0" applyFont="1" applyFill="1" applyBorder="1"/>
    <xf numFmtId="0" fontId="4" fillId="8" borderId="5" xfId="0" applyFont="1" applyFill="1" applyBorder="1" applyAlignment="1">
      <alignment horizontal="right" vertical="center" wrapText="1"/>
    </xf>
    <xf numFmtId="4" fontId="4" fillId="8" borderId="5" xfId="0" applyNumberFormat="1" applyFont="1" applyFill="1" applyBorder="1" applyAlignment="1">
      <alignment vertical="center" wrapText="1"/>
    </xf>
    <xf numFmtId="0" fontId="2" fillId="9" borderId="5" xfId="0" applyFont="1" applyFill="1" applyBorder="1" applyAlignment="1">
      <alignment vertical="center" wrapText="1"/>
    </xf>
    <xf numFmtId="9" fontId="2" fillId="9" borderId="5" xfId="0" applyNumberFormat="1" applyFont="1" applyFill="1" applyBorder="1" applyAlignment="1">
      <alignment vertical="center"/>
    </xf>
    <xf numFmtId="0" fontId="1" fillId="9" borderId="0" xfId="0" applyFont="1" applyFill="1"/>
    <xf numFmtId="0" fontId="4" fillId="0" borderId="6" xfId="0" applyFont="1" applyBorder="1" applyAlignment="1">
      <alignment horizontal="right" vertical="center" wrapText="1"/>
    </xf>
    <xf numFmtId="0" fontId="1" fillId="0" borderId="6" xfId="0" applyFont="1" applyBorder="1"/>
    <xf numFmtId="165" fontId="22" fillId="6" borderId="5" xfId="0" applyNumberFormat="1" applyFont="1" applyFill="1" applyBorder="1" applyAlignment="1">
      <alignment horizontal="right" vertical="center"/>
    </xf>
    <xf numFmtId="165" fontId="23" fillId="5" borderId="5" xfId="0" applyNumberFormat="1" applyFont="1" applyFill="1" applyBorder="1" applyAlignment="1">
      <alignment horizontal="right" vertical="center"/>
    </xf>
    <xf numFmtId="165" fontId="23" fillId="6" borderId="5" xfId="0" applyNumberFormat="1" applyFont="1" applyFill="1" applyBorder="1" applyAlignment="1">
      <alignment horizontal="right"/>
    </xf>
    <xf numFmtId="165" fontId="23" fillId="6" borderId="5" xfId="0" applyNumberFormat="1" applyFont="1" applyFill="1" applyBorder="1" applyAlignment="1">
      <alignment horizontal="right" vertical="center"/>
    </xf>
    <xf numFmtId="0" fontId="24" fillId="10" borderId="0" xfId="0" applyFont="1" applyFill="1"/>
    <xf numFmtId="165" fontId="8" fillId="10" borderId="16" xfId="0" applyNumberFormat="1" applyFont="1" applyFill="1" applyBorder="1"/>
    <xf numFmtId="165" fontId="1" fillId="10" borderId="16" xfId="0" applyNumberFormat="1" applyFont="1" applyFill="1" applyBorder="1"/>
    <xf numFmtId="2" fontId="1" fillId="10" borderId="18" xfId="0" applyNumberFormat="1" applyFont="1" applyFill="1" applyBorder="1" applyAlignment="1">
      <alignment vertical="center"/>
    </xf>
    <xf numFmtId="170" fontId="1" fillId="0" borderId="0" xfId="0" applyNumberFormat="1" applyFont="1"/>
    <xf numFmtId="171" fontId="1" fillId="0" borderId="0" xfId="0" applyNumberFormat="1" applyFont="1"/>
    <xf numFmtId="43" fontId="0" fillId="0" borderId="0" xfId="0" applyNumberFormat="1"/>
    <xf numFmtId="43" fontId="11" fillId="0" borderId="0" xfId="1" applyFont="1"/>
    <xf numFmtId="43" fontId="0" fillId="0" borderId="0" xfId="1" applyFont="1"/>
    <xf numFmtId="0" fontId="4" fillId="10" borderId="0" xfId="0" applyFont="1" applyFill="1" applyAlignment="1">
      <alignment vertical="center" wrapText="1"/>
    </xf>
    <xf numFmtId="9" fontId="4" fillId="10" borderId="0" xfId="2" applyFont="1" applyFill="1" applyAlignment="1">
      <alignment vertical="center"/>
    </xf>
    <xf numFmtId="166" fontId="1" fillId="10" borderId="0" xfId="2" applyNumberFormat="1" applyFont="1" applyFill="1"/>
    <xf numFmtId="166" fontId="1" fillId="10" borderId="0" xfId="0" applyNumberFormat="1" applyFont="1" applyFill="1"/>
    <xf numFmtId="166" fontId="1" fillId="10" borderId="11" xfId="0" applyNumberFormat="1" applyFont="1" applyFill="1" applyBorder="1"/>
    <xf numFmtId="9" fontId="1" fillId="0" borderId="0" xfId="2" applyFont="1" applyAlignment="1">
      <alignment horizontal="center" vertical="center"/>
    </xf>
    <xf numFmtId="9" fontId="0" fillId="0" borderId="0" xfId="0" applyNumberFormat="1"/>
    <xf numFmtId="0" fontId="2" fillId="11" borderId="31" xfId="0" applyFont="1" applyFill="1" applyBorder="1" applyAlignment="1">
      <alignment vertical="center" wrapText="1"/>
    </xf>
    <xf numFmtId="4" fontId="2" fillId="11" borderId="5" xfId="0" applyNumberFormat="1" applyFont="1" applyFill="1" applyBorder="1" applyAlignment="1">
      <alignment vertical="center" wrapText="1"/>
    </xf>
    <xf numFmtId="0" fontId="1" fillId="11" borderId="6" xfId="0" applyFont="1" applyFill="1" applyBorder="1"/>
    <xf numFmtId="9" fontId="1" fillId="0" borderId="11" xfId="0" applyNumberFormat="1" applyFont="1" applyBorder="1"/>
    <xf numFmtId="9" fontId="4" fillId="10" borderId="5" xfId="0" applyNumberFormat="1" applyFont="1" applyFill="1" applyBorder="1" applyAlignment="1">
      <alignment vertical="center"/>
    </xf>
    <xf numFmtId="9" fontId="10" fillId="0" borderId="5" xfId="2" applyFont="1" applyBorder="1"/>
    <xf numFmtId="9" fontId="4" fillId="0" borderId="5" xfId="2" applyFont="1" applyBorder="1" applyAlignment="1">
      <alignment vertical="center"/>
    </xf>
    <xf numFmtId="172" fontId="3" fillId="0" borderId="5" xfId="0" applyNumberFormat="1" applyFont="1" applyBorder="1" applyAlignment="1">
      <alignment vertical="center"/>
    </xf>
    <xf numFmtId="44" fontId="0" fillId="0" borderId="0" xfId="0" applyNumberFormat="1"/>
    <xf numFmtId="0" fontId="4" fillId="11" borderId="5" xfId="0" applyFont="1" applyFill="1" applyBorder="1" applyAlignment="1">
      <alignment vertical="center" wrapText="1"/>
    </xf>
    <xf numFmtId="4" fontId="4" fillId="11" borderId="5" xfId="0" applyNumberFormat="1" applyFont="1" applyFill="1" applyBorder="1" applyAlignment="1">
      <alignment vertical="center" wrapText="1"/>
    </xf>
    <xf numFmtId="0" fontId="1" fillId="11" borderId="9" xfId="0" applyFont="1" applyFill="1" applyBorder="1"/>
    <xf numFmtId="0" fontId="1" fillId="11" borderId="7" xfId="0" applyFont="1" applyFill="1" applyBorder="1"/>
    <xf numFmtId="0" fontId="1" fillId="11" borderId="10" xfId="0" applyFont="1" applyFill="1" applyBorder="1"/>
    <xf numFmtId="4" fontId="10" fillId="11" borderId="5" xfId="0" applyNumberFormat="1" applyFont="1" applyFill="1" applyBorder="1"/>
    <xf numFmtId="0" fontId="1" fillId="11" borderId="6" xfId="0" applyFont="1" applyFill="1" applyBorder="1" applyAlignment="1">
      <alignment vertical="center"/>
    </xf>
    <xf numFmtId="0" fontId="6" fillId="3" borderId="5"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3" borderId="5" xfId="0" applyFont="1" applyFill="1" applyBorder="1" applyAlignment="1">
      <alignment vertical="center" wrapText="1"/>
    </xf>
    <xf numFmtId="0" fontId="6" fillId="3" borderId="5" xfId="0" applyFont="1" applyFill="1" applyBorder="1" applyAlignment="1">
      <alignment vertical="center" wrapText="1"/>
    </xf>
    <xf numFmtId="0" fontId="6" fillId="11" borderId="5" xfId="0" applyFont="1" applyFill="1" applyBorder="1" applyAlignment="1">
      <alignment vertical="center" wrapText="1"/>
    </xf>
    <xf numFmtId="0" fontId="6" fillId="11" borderId="31" xfId="0" applyFont="1" applyFill="1" applyBorder="1" applyAlignment="1">
      <alignment vertical="center" wrapText="1"/>
    </xf>
    <xf numFmtId="166" fontId="0" fillId="0" borderId="0" xfId="0" applyNumberFormat="1"/>
    <xf numFmtId="173" fontId="4" fillId="3" borderId="5" xfId="0" applyNumberFormat="1" applyFont="1" applyFill="1" applyBorder="1" applyAlignment="1">
      <alignment horizontal="right" vertical="center" wrapText="1"/>
    </xf>
    <xf numFmtId="173" fontId="4" fillId="3" borderId="5" xfId="0" applyNumberFormat="1" applyFont="1" applyFill="1" applyBorder="1" applyAlignment="1">
      <alignment vertical="center" wrapText="1"/>
    </xf>
    <xf numFmtId="0" fontId="1" fillId="0" borderId="0" xfId="0" applyFont="1" applyAlignment="1">
      <alignment vertical="center" wrapText="1"/>
    </xf>
    <xf numFmtId="0" fontId="0" fillId="0" borderId="0" xfId="0"/>
    <xf numFmtId="2" fontId="1"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0.92750132174107203</c:v>
                </c:pt>
                <c:pt idx="1">
                  <c:v>0.38718026736614253</c:v>
                </c:pt>
                <c:pt idx="2">
                  <c:v>1.8853884433270178</c:v>
                </c:pt>
                <c:pt idx="3">
                  <c:v>4.9212533548247839E-2</c:v>
                </c:pt>
                <c:pt idx="4">
                  <c:v>8.8598954385863238E-2</c:v>
                </c:pt>
                <c:pt idx="5">
                  <c:v>4.1120119644091235E-2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0.16317857030664357</c:v>
                </c:pt>
                <c:pt idx="1">
                  <c:v>0.17849626385244011</c:v>
                </c:pt>
                <c:pt idx="2">
                  <c:v>0.10338961883935258</c:v>
                </c:pt>
                <c:pt idx="3">
                  <c:v>4.7170703378728064E-2</c:v>
                </c:pt>
                <c:pt idx="4">
                  <c:v>0.65872910723670286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0.13483236033606225</c:v>
                </c:pt>
                <c:pt idx="1">
                  <c:v>1.0161319032778049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237.21764408902632</c:v>
                </c:pt>
                <c:pt idx="1">
                  <c:v>1787.7341580201467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opLeftCell="A18" zoomScale="117" workbookViewId="0">
      <selection activeCell="B12" sqref="B12:G16"/>
    </sheetView>
  </sheetViews>
  <sheetFormatPr baseColWidth="10" defaultColWidth="14.5" defaultRowHeight="15" customHeight="1" x14ac:dyDescent="0.2"/>
  <cols>
    <col min="1" max="1" width="3.1640625" customWidth="1"/>
    <col min="2" max="2" width="86.5" customWidth="1"/>
    <col min="3" max="3" width="15.6640625" customWidth="1"/>
    <col min="4" max="4" width="27.5" customWidth="1"/>
    <col min="5" max="7" width="8.83203125" customWidth="1"/>
    <col min="8" max="8" width="85.33203125" customWidth="1"/>
  </cols>
  <sheetData>
    <row r="1" spans="1:8" ht="14.25" customHeight="1" x14ac:dyDescent="0.2">
      <c r="B1" s="1" t="s">
        <v>0</v>
      </c>
    </row>
    <row r="2" spans="1:8" ht="14.25" customHeight="1" x14ac:dyDescent="0.2">
      <c r="A2" s="1"/>
      <c r="B2" s="2" t="s">
        <v>1</v>
      </c>
      <c r="C2" s="3" t="s">
        <v>2</v>
      </c>
      <c r="D2" s="4" t="s">
        <v>3</v>
      </c>
      <c r="E2" s="4" t="s">
        <v>4</v>
      </c>
      <c r="F2" s="4" t="s">
        <v>5</v>
      </c>
      <c r="G2" s="5" t="s">
        <v>6</v>
      </c>
      <c r="H2" s="6" t="s">
        <v>7</v>
      </c>
    </row>
    <row r="3" spans="1:8" ht="14.25" customHeight="1" x14ac:dyDescent="0.2">
      <c r="A3" s="7" t="s">
        <v>8</v>
      </c>
      <c r="B3" s="8" t="s">
        <v>9</v>
      </c>
      <c r="C3" s="9">
        <v>32850</v>
      </c>
      <c r="D3" s="10" t="s">
        <v>10</v>
      </c>
      <c r="E3" s="10">
        <v>32850</v>
      </c>
      <c r="F3" s="10">
        <v>32850</v>
      </c>
      <c r="G3" s="11">
        <v>1</v>
      </c>
    </row>
    <row r="4" spans="1:8" ht="14.25" customHeight="1" x14ac:dyDescent="0.2">
      <c r="A4" s="7" t="s">
        <v>11</v>
      </c>
      <c r="B4" s="8" t="s">
        <v>12</v>
      </c>
      <c r="C4" s="12">
        <v>2.3370786516853901</v>
      </c>
      <c r="D4" s="10" t="s">
        <v>13</v>
      </c>
      <c r="E4" s="10">
        <v>1</v>
      </c>
      <c r="F4" s="10">
        <v>8</v>
      </c>
      <c r="G4" s="11">
        <v>1</v>
      </c>
    </row>
    <row r="5" spans="1:8" ht="14.25" customHeight="1" x14ac:dyDescent="0.2">
      <c r="A5" s="7" t="s">
        <v>14</v>
      </c>
      <c r="B5" s="8" t="s">
        <v>15</v>
      </c>
      <c r="C5" s="12">
        <v>2.29213483146067</v>
      </c>
      <c r="D5" s="10" t="s">
        <v>16</v>
      </c>
      <c r="E5" s="10">
        <v>0</v>
      </c>
      <c r="F5" s="10">
        <v>9</v>
      </c>
      <c r="G5" s="11">
        <v>1</v>
      </c>
    </row>
    <row r="6" spans="1:8" ht="14.25" customHeight="1" x14ac:dyDescent="0.2">
      <c r="A6" s="7" t="s">
        <v>17</v>
      </c>
      <c r="B6" s="8" t="s">
        <v>18</v>
      </c>
      <c r="C6" s="12">
        <v>62.307692307692299</v>
      </c>
      <c r="D6" s="10" t="s">
        <v>19</v>
      </c>
      <c r="E6" s="10">
        <v>0</v>
      </c>
      <c r="F6" s="10">
        <v>150</v>
      </c>
      <c r="G6" s="11">
        <v>1</v>
      </c>
    </row>
    <row r="7" spans="1:8" ht="14.25" customHeight="1" x14ac:dyDescent="0.2">
      <c r="A7" s="13" t="s">
        <v>20</v>
      </c>
      <c r="B7" s="8" t="s">
        <v>21</v>
      </c>
      <c r="C7" s="12">
        <v>32000</v>
      </c>
      <c r="D7" s="14" t="s">
        <v>22</v>
      </c>
      <c r="E7" s="14">
        <v>32000</v>
      </c>
      <c r="F7" s="14">
        <v>32000</v>
      </c>
      <c r="G7" s="15">
        <v>1</v>
      </c>
      <c r="H7" s="16"/>
    </row>
    <row r="8" spans="1:8" ht="14.25" customHeight="1" x14ac:dyDescent="0.2">
      <c r="A8" s="1"/>
      <c r="B8" s="17"/>
      <c r="C8" s="17"/>
    </row>
    <row r="9" spans="1:8" ht="14.25" customHeight="1" x14ac:dyDescent="0.2">
      <c r="A9" s="1"/>
      <c r="B9" s="17"/>
      <c r="C9" s="17"/>
    </row>
    <row r="10" spans="1:8" ht="14.25" customHeight="1" x14ac:dyDescent="0.2">
      <c r="A10" s="18" t="s">
        <v>23</v>
      </c>
      <c r="B10" s="19" t="s">
        <v>24</v>
      </c>
      <c r="C10" s="19"/>
    </row>
    <row r="11" spans="1:8" ht="14.25" customHeight="1" x14ac:dyDescent="0.2">
      <c r="A11" s="7"/>
      <c r="B11" s="2" t="s">
        <v>1</v>
      </c>
      <c r="C11" s="3" t="s">
        <v>2</v>
      </c>
      <c r="D11" s="4" t="s">
        <v>3</v>
      </c>
      <c r="E11" s="4" t="s">
        <v>4</v>
      </c>
      <c r="F11" s="4" t="s">
        <v>5</v>
      </c>
      <c r="G11" s="5" t="s">
        <v>6</v>
      </c>
      <c r="H11" s="6" t="s">
        <v>7</v>
      </c>
    </row>
    <row r="12" spans="1:8" ht="14.25" customHeight="1" x14ac:dyDescent="0.2">
      <c r="A12" s="7" t="s">
        <v>25</v>
      </c>
      <c r="B12" s="20" t="s">
        <v>26</v>
      </c>
      <c r="C12" s="21">
        <v>409.63954681120686</v>
      </c>
      <c r="D12" s="10" t="s">
        <v>27</v>
      </c>
      <c r="E12" s="10">
        <v>0</v>
      </c>
      <c r="F12" s="10">
        <v>1145</v>
      </c>
      <c r="G12" s="11">
        <v>0.1</v>
      </c>
      <c r="H12" s="1" t="s">
        <v>28</v>
      </c>
    </row>
    <row r="13" spans="1:8" ht="14.25" customHeight="1" x14ac:dyDescent="0.2">
      <c r="A13" s="7" t="s">
        <v>29</v>
      </c>
      <c r="B13" s="20" t="s">
        <v>30</v>
      </c>
      <c r="C13" s="21">
        <v>86.842324116100428</v>
      </c>
      <c r="D13" s="10" t="s">
        <v>31</v>
      </c>
      <c r="E13" s="10">
        <v>0</v>
      </c>
      <c r="F13" s="10">
        <v>236</v>
      </c>
      <c r="G13" s="11">
        <v>0.1</v>
      </c>
      <c r="H13" s="22" t="s">
        <v>32</v>
      </c>
    </row>
    <row r="14" spans="1:8" ht="14.25" customHeight="1" x14ac:dyDescent="0.2">
      <c r="A14" s="7" t="s">
        <v>33</v>
      </c>
      <c r="B14" s="20" t="s">
        <v>34</v>
      </c>
      <c r="C14" s="21">
        <v>199.40027132349115</v>
      </c>
      <c r="D14" s="10" t="s">
        <v>35</v>
      </c>
      <c r="E14" s="10">
        <v>0</v>
      </c>
      <c r="F14" s="10">
        <v>694</v>
      </c>
      <c r="G14" s="11">
        <v>0.1</v>
      </c>
      <c r="H14" s="22"/>
    </row>
    <row r="15" spans="1:8" ht="14.25" customHeight="1" x14ac:dyDescent="0.2">
      <c r="A15" s="7" t="s">
        <v>36</v>
      </c>
      <c r="B15" s="20" t="s">
        <v>37</v>
      </c>
      <c r="C15" s="21">
        <v>206.72012911534654</v>
      </c>
      <c r="D15" s="10" t="s">
        <v>38</v>
      </c>
      <c r="E15" s="10">
        <v>0</v>
      </c>
      <c r="F15" s="10">
        <v>536</v>
      </c>
      <c r="G15" s="11">
        <v>0.1</v>
      </c>
      <c r="H15" s="22"/>
    </row>
    <row r="16" spans="1:8" ht="14.25" customHeight="1" x14ac:dyDescent="0.2">
      <c r="A16" s="7" t="s">
        <v>39</v>
      </c>
      <c r="B16" s="20" t="s">
        <v>40</v>
      </c>
      <c r="C16" s="21">
        <v>60.767560767577862</v>
      </c>
      <c r="D16" s="10" t="s">
        <v>41</v>
      </c>
      <c r="E16" s="10">
        <v>0</v>
      </c>
      <c r="F16" s="10">
        <v>225</v>
      </c>
      <c r="G16" s="11">
        <v>0.1</v>
      </c>
      <c r="H16" s="22"/>
    </row>
    <row r="17" spans="1:8" ht="14.25" customHeight="1" x14ac:dyDescent="0.2">
      <c r="A17" s="7" t="s">
        <v>42</v>
      </c>
      <c r="B17" s="20" t="s">
        <v>43</v>
      </c>
      <c r="C17" s="21">
        <v>207.83092179064991</v>
      </c>
      <c r="D17" s="14" t="s">
        <v>44</v>
      </c>
      <c r="E17" s="14">
        <v>0</v>
      </c>
      <c r="F17" s="14">
        <v>962</v>
      </c>
      <c r="G17" s="15">
        <v>0.1</v>
      </c>
      <c r="H17" s="23"/>
    </row>
    <row r="18" spans="1:8" ht="14.25" customHeight="1" x14ac:dyDescent="0.2">
      <c r="B18" s="24"/>
      <c r="C18" s="25"/>
    </row>
    <row r="19" spans="1:8" ht="14.25" customHeight="1" x14ac:dyDescent="0.2"/>
    <row r="20" spans="1:8" ht="14.25" customHeight="1" x14ac:dyDescent="0.2">
      <c r="B20" s="26"/>
      <c r="C20" s="27"/>
      <c r="D20" s="1"/>
    </row>
    <row r="21" spans="1:8" ht="14.25" customHeight="1" x14ac:dyDescent="0.2">
      <c r="B21" s="26"/>
      <c r="C21" s="27"/>
      <c r="D21" s="1"/>
    </row>
    <row r="22" spans="1:8" ht="14.25" customHeight="1" x14ac:dyDescent="0.2">
      <c r="C22" s="27"/>
      <c r="D22" s="1"/>
    </row>
    <row r="23" spans="1:8" ht="14.25" customHeight="1" x14ac:dyDescent="0.2">
      <c r="B23" s="26" t="s">
        <v>45</v>
      </c>
      <c r="C23" s="27"/>
      <c r="D23" s="1"/>
    </row>
    <row r="24" spans="1:8" ht="14.25" customHeight="1" x14ac:dyDescent="0.2">
      <c r="B24" s="28" t="s">
        <v>46</v>
      </c>
      <c r="C24" s="29" t="s">
        <v>47</v>
      </c>
      <c r="D24" s="30"/>
    </row>
    <row r="25" spans="1:8" ht="14.25" customHeight="1" x14ac:dyDescent="0.2">
      <c r="B25" s="31" t="s">
        <v>48</v>
      </c>
      <c r="C25" s="32">
        <v>0</v>
      </c>
      <c r="D25" s="33" t="s">
        <v>49</v>
      </c>
    </row>
    <row r="26" spans="1:8" ht="14.25" customHeight="1" x14ac:dyDescent="0.2">
      <c r="B26" s="31" t="s">
        <v>50</v>
      </c>
      <c r="C26" s="34">
        <f>($C$7+$C$4*$C$3)*SUM($C$14:$C$15)</f>
        <v>44174948.006385349</v>
      </c>
      <c r="D26" s="35" t="s">
        <v>51</v>
      </c>
    </row>
    <row r="27" spans="1:8" ht="14.25" customHeight="1" x14ac:dyDescent="0.2">
      <c r="B27" s="31" t="s">
        <v>52</v>
      </c>
      <c r="C27" s="34">
        <f>($C$7+$C$4*$C$3)*SUM($C$16:$C$17)</f>
        <v>29216271.797187515</v>
      </c>
      <c r="D27" s="33" t="s">
        <v>53</v>
      </c>
    </row>
    <row r="28" spans="1:8" ht="14.25" customHeight="1" x14ac:dyDescent="0.2">
      <c r="B28" s="36" t="s">
        <v>54</v>
      </c>
      <c r="C28" s="34">
        <v>0</v>
      </c>
      <c r="D28" s="35" t="s">
        <v>55</v>
      </c>
    </row>
    <row r="29" spans="1:8" ht="14.25" customHeight="1" x14ac:dyDescent="0.2">
      <c r="B29" s="31" t="s">
        <v>56</v>
      </c>
      <c r="C29" s="34">
        <v>0</v>
      </c>
      <c r="D29" s="33" t="s">
        <v>57</v>
      </c>
    </row>
    <row r="30" spans="1:8" ht="15.75" customHeight="1" x14ac:dyDescent="0.2">
      <c r="B30" s="31" t="s">
        <v>58</v>
      </c>
      <c r="C30" s="34">
        <v>0</v>
      </c>
      <c r="D30" s="33" t="s">
        <v>57</v>
      </c>
    </row>
    <row r="31" spans="1:8" ht="15.75" customHeight="1" x14ac:dyDescent="0.2">
      <c r="B31" s="31" t="s">
        <v>59</v>
      </c>
      <c r="C31" s="34">
        <v>0</v>
      </c>
      <c r="D31" s="33" t="s">
        <v>57</v>
      </c>
    </row>
    <row r="32" spans="1:8" ht="15.75" customHeight="1" x14ac:dyDescent="0.2">
      <c r="B32" s="31" t="s">
        <v>60</v>
      </c>
      <c r="C32" s="34">
        <v>0</v>
      </c>
      <c r="D32" s="33" t="s">
        <v>57</v>
      </c>
    </row>
    <row r="33" spans="2:4" ht="15.75" customHeight="1" x14ac:dyDescent="0.2">
      <c r="B33" s="31" t="s">
        <v>61</v>
      </c>
      <c r="C33" s="34">
        <v>0</v>
      </c>
      <c r="D33" s="35" t="s">
        <v>62</v>
      </c>
    </row>
    <row r="34" spans="2:4" ht="14.25" customHeight="1" x14ac:dyDescent="0.2">
      <c r="B34" s="36" t="s">
        <v>63</v>
      </c>
      <c r="C34" s="37">
        <v>0</v>
      </c>
      <c r="D34" s="35" t="s">
        <v>64</v>
      </c>
    </row>
    <row r="35" spans="2:4" ht="14.25" customHeight="1" x14ac:dyDescent="0.2">
      <c r="B35" s="36" t="s">
        <v>65</v>
      </c>
      <c r="C35" s="37">
        <v>0</v>
      </c>
      <c r="D35" s="35" t="s">
        <v>64</v>
      </c>
    </row>
    <row r="36" spans="2:4" ht="14.25" customHeight="1" x14ac:dyDescent="0.2">
      <c r="B36" s="31" t="s">
        <v>66</v>
      </c>
      <c r="C36" s="34">
        <f>(C7+C4*C3)*$C$13</f>
        <v>9446103.0483499356</v>
      </c>
      <c r="D36" s="35" t="s">
        <v>67</v>
      </c>
    </row>
    <row r="37" spans="2:4" ht="14.25" customHeight="1" x14ac:dyDescent="0.2">
      <c r="B37" s="31" t="s">
        <v>68</v>
      </c>
      <c r="C37" s="34">
        <f>C5*C3*$C$6</f>
        <v>4691559.2048400948</v>
      </c>
      <c r="D37" s="35" t="s">
        <v>69</v>
      </c>
    </row>
    <row r="38" spans="2:4" ht="14.25" customHeight="1" x14ac:dyDescent="0.2">
      <c r="B38" s="31" t="s">
        <v>70</v>
      </c>
      <c r="C38" s="34">
        <v>0</v>
      </c>
      <c r="D38" s="35" t="s">
        <v>71</v>
      </c>
    </row>
    <row r="39" spans="2:4" ht="14.25" customHeight="1" x14ac:dyDescent="0.2">
      <c r="B39" s="31" t="s">
        <v>72</v>
      </c>
      <c r="C39" s="34">
        <f>$C$12*($C$3+$C$7)</f>
        <v>26565124.610706765</v>
      </c>
      <c r="D39" s="35" t="s">
        <v>73</v>
      </c>
    </row>
    <row r="40" spans="2:4" ht="14.25" customHeight="1" x14ac:dyDescent="0.2">
      <c r="B40" s="31" t="s">
        <v>74</v>
      </c>
      <c r="C40" s="34">
        <v>0</v>
      </c>
      <c r="D40" s="35" t="s">
        <v>75</v>
      </c>
    </row>
    <row r="41" spans="2:4" ht="14.25" customHeight="1" x14ac:dyDescent="0.2">
      <c r="B41" s="31" t="s">
        <v>76</v>
      </c>
      <c r="C41" s="34"/>
      <c r="D41" s="35" t="s">
        <v>77</v>
      </c>
    </row>
    <row r="42" spans="2:4" ht="14.25" customHeight="1" x14ac:dyDescent="0.2">
      <c r="B42" s="38" t="s">
        <v>78</v>
      </c>
      <c r="C42" s="39"/>
      <c r="D42" s="35" t="s">
        <v>79</v>
      </c>
    </row>
    <row r="43" spans="2:4" ht="14.25" customHeight="1" x14ac:dyDescent="0.2">
      <c r="B43" s="31" t="s">
        <v>80</v>
      </c>
      <c r="C43" s="39">
        <f>SUM(C25:C42)</f>
        <v>114094006.66746965</v>
      </c>
      <c r="D43" s="35" t="s">
        <v>81</v>
      </c>
    </row>
    <row r="44" spans="2:4" ht="14.25" customHeight="1" x14ac:dyDescent="0.2">
      <c r="B44" s="31" t="s">
        <v>82</v>
      </c>
      <c r="C44" s="34">
        <f>$C$3*($C$12+$C$4*SUM($C$13:$C$17)+$C$5*$C$6)+$C$7*($C$12+SUM($C$13:$C$17))</f>
        <v>114094006.66746968</v>
      </c>
      <c r="D44" s="35" t="s">
        <v>83</v>
      </c>
    </row>
    <row r="45" spans="2:4" ht="14.25" customHeight="1" x14ac:dyDescent="0.2">
      <c r="B45" s="31" t="s">
        <v>84</v>
      </c>
      <c r="C45" s="34">
        <f>C44-C43</f>
        <v>0</v>
      </c>
      <c r="D45" s="35" t="s">
        <v>85</v>
      </c>
    </row>
    <row r="46" spans="2:4" ht="14.25" customHeight="1" x14ac:dyDescent="0.2">
      <c r="B46" s="40" t="s">
        <v>86</v>
      </c>
      <c r="C46" s="41">
        <f>C45/C44</f>
        <v>0</v>
      </c>
      <c r="D46" s="42" t="s">
        <v>87</v>
      </c>
    </row>
    <row r="47" spans="2:4" ht="14.25" customHeight="1" x14ac:dyDescent="0.2"/>
    <row r="48" spans="2:4"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8" workbookViewId="0">
      <selection activeCell="D2" sqref="D2"/>
    </sheetView>
  </sheetViews>
  <sheetFormatPr baseColWidth="10" defaultColWidth="14.5" defaultRowHeight="15" customHeight="1" x14ac:dyDescent="0.2"/>
  <cols>
    <col min="1" max="1" width="4.5" customWidth="1"/>
    <col min="2" max="2" width="81" customWidth="1"/>
    <col min="3" max="3" width="24.33203125" customWidth="1"/>
    <col min="4" max="4" width="23.5" customWidth="1"/>
    <col min="5" max="6" width="8.83203125" customWidth="1"/>
    <col min="7" max="7" width="14.83203125" customWidth="1"/>
    <col min="8" max="8" width="109" customWidth="1"/>
  </cols>
  <sheetData>
    <row r="1" spans="1:8" ht="33.75" customHeight="1" x14ac:dyDescent="0.2">
      <c r="A1" s="43"/>
      <c r="B1" s="1" t="s">
        <v>88</v>
      </c>
      <c r="H1" s="22"/>
    </row>
    <row r="2" spans="1:8" ht="54" customHeight="1" x14ac:dyDescent="0.2">
      <c r="A2" s="44" t="s">
        <v>8</v>
      </c>
      <c r="B2" s="45" t="s">
        <v>89</v>
      </c>
      <c r="C2" s="46" t="s">
        <v>90</v>
      </c>
      <c r="D2" s="115" t="s">
        <v>443</v>
      </c>
      <c r="H2" s="22"/>
    </row>
    <row r="3" spans="1:8" ht="14.25" customHeight="1" x14ac:dyDescent="0.2">
      <c r="A3" s="1"/>
      <c r="B3" s="47" t="s">
        <v>1</v>
      </c>
      <c r="C3" s="48" t="s">
        <v>2</v>
      </c>
      <c r="D3" s="6"/>
      <c r="F3" s="6"/>
      <c r="G3" s="49"/>
      <c r="H3" s="6" t="s">
        <v>7</v>
      </c>
    </row>
    <row r="4" spans="1:8" ht="33.75" customHeight="1" x14ac:dyDescent="0.2">
      <c r="A4" s="44" t="s">
        <v>11</v>
      </c>
      <c r="B4" s="50" t="s">
        <v>91</v>
      </c>
      <c r="C4" s="51">
        <v>0.182</v>
      </c>
      <c r="D4" s="242">
        <f t="shared" ref="D4:D13" si="0">C4/$C$18*(1-$C$16)</f>
        <v>0.12676616915422884</v>
      </c>
      <c r="F4" s="1"/>
      <c r="G4" s="52"/>
      <c r="H4" s="26" t="s">
        <v>92</v>
      </c>
    </row>
    <row r="5" spans="1:8" ht="33.75" customHeight="1" x14ac:dyDescent="0.2">
      <c r="A5" s="44"/>
      <c r="B5" s="50" t="s">
        <v>93</v>
      </c>
      <c r="C5" s="51">
        <v>0.12</v>
      </c>
      <c r="D5" s="242">
        <f t="shared" si="0"/>
        <v>8.3582089552238795E-2</v>
      </c>
      <c r="F5" s="1"/>
      <c r="G5" s="52"/>
      <c r="H5" s="26"/>
    </row>
    <row r="6" spans="1:8" ht="33.75" customHeight="1" x14ac:dyDescent="0.2">
      <c r="A6" s="44" t="s">
        <v>14</v>
      </c>
      <c r="B6" s="50" t="s">
        <v>94</v>
      </c>
      <c r="C6" s="51">
        <v>0.02</v>
      </c>
      <c r="D6" s="242">
        <f t="shared" si="0"/>
        <v>1.3930348258706466E-2</v>
      </c>
      <c r="F6" s="1"/>
      <c r="G6" s="52"/>
      <c r="H6" s="26"/>
    </row>
    <row r="7" spans="1:8" ht="33.75" customHeight="1" x14ac:dyDescent="0.2">
      <c r="A7" s="44"/>
      <c r="B7" s="50" t="s">
        <v>95</v>
      </c>
      <c r="C7" s="51">
        <v>0.01</v>
      </c>
      <c r="D7" s="242">
        <f t="shared" si="0"/>
        <v>6.9651741293532332E-3</v>
      </c>
      <c r="F7" s="1"/>
      <c r="G7" s="52"/>
      <c r="H7" s="26"/>
    </row>
    <row r="8" spans="1:8" ht="33.75" customHeight="1" x14ac:dyDescent="0.2">
      <c r="A8" s="44" t="s">
        <v>17</v>
      </c>
      <c r="B8" s="50" t="s">
        <v>96</v>
      </c>
      <c r="C8" s="51">
        <v>0.14244999999999999</v>
      </c>
      <c r="D8" s="242">
        <f t="shared" si="0"/>
        <v>9.9218905472636787E-2</v>
      </c>
      <c r="F8" s="1"/>
      <c r="G8" s="52"/>
      <c r="H8" s="26"/>
    </row>
    <row r="9" spans="1:8" ht="33.75" customHeight="1" x14ac:dyDescent="0.2">
      <c r="A9" s="44"/>
      <c r="B9" s="86" t="s">
        <v>97</v>
      </c>
      <c r="C9" s="54">
        <v>1.1550000000000001E-2</v>
      </c>
      <c r="D9" s="242">
        <f t="shared" si="0"/>
        <v>8.044776119402984E-3</v>
      </c>
      <c r="F9" s="1"/>
      <c r="G9" s="52"/>
      <c r="H9" s="26"/>
    </row>
    <row r="10" spans="1:8" ht="33.75" customHeight="1" x14ac:dyDescent="0.2">
      <c r="A10" s="44" t="s">
        <v>20</v>
      </c>
      <c r="B10" s="50" t="s">
        <v>98</v>
      </c>
      <c r="C10" s="51">
        <v>0.13500000000000001</v>
      </c>
      <c r="D10" s="242">
        <f t="shared" si="0"/>
        <v>9.4029850746268656E-2</v>
      </c>
      <c r="F10" s="1"/>
      <c r="G10" s="52"/>
      <c r="H10" s="26" t="s">
        <v>99</v>
      </c>
    </row>
    <row r="11" spans="1:8" ht="33.75" customHeight="1" x14ac:dyDescent="0.2">
      <c r="A11" s="44" t="s">
        <v>23</v>
      </c>
      <c r="B11" s="50" t="s">
        <v>100</v>
      </c>
      <c r="C11" s="51">
        <v>0.17699999999999999</v>
      </c>
      <c r="D11" s="242">
        <f t="shared" si="0"/>
        <v>0.1232835820895522</v>
      </c>
      <c r="F11" s="1"/>
      <c r="G11" s="52"/>
      <c r="H11" s="26"/>
    </row>
    <row r="12" spans="1:8" ht="33.75" customHeight="1" x14ac:dyDescent="0.2">
      <c r="A12" s="44" t="s">
        <v>25</v>
      </c>
      <c r="B12" s="45" t="s">
        <v>101</v>
      </c>
      <c r="C12" s="51">
        <v>0.157</v>
      </c>
      <c r="D12" s="242">
        <f t="shared" si="0"/>
        <v>0.10935323383084576</v>
      </c>
      <c r="F12" s="1"/>
      <c r="G12" s="52"/>
      <c r="H12" s="26"/>
    </row>
    <row r="13" spans="1:8" ht="18" customHeight="1" x14ac:dyDescent="0.2">
      <c r="A13" s="44" t="s">
        <v>29</v>
      </c>
      <c r="B13" s="45" t="s">
        <v>102</v>
      </c>
      <c r="C13" s="51">
        <v>0.05</v>
      </c>
      <c r="D13" s="242">
        <f t="shared" si="0"/>
        <v>3.4825870646766163E-2</v>
      </c>
      <c r="F13" s="1"/>
      <c r="G13" s="52"/>
      <c r="H13" s="26"/>
    </row>
    <row r="14" spans="1:8" ht="18" customHeight="1" x14ac:dyDescent="0.2">
      <c r="A14" s="55"/>
      <c r="B14" s="45" t="s">
        <v>103</v>
      </c>
      <c r="C14" s="56">
        <v>1</v>
      </c>
      <c r="D14" s="243">
        <f>C14</f>
        <v>1</v>
      </c>
      <c r="F14" s="1"/>
      <c r="G14" s="52"/>
      <c r="H14" s="26"/>
    </row>
    <row r="15" spans="1:8" ht="18" customHeight="1" x14ac:dyDescent="0.2">
      <c r="A15" s="55"/>
      <c r="B15" s="45" t="s">
        <v>104</v>
      </c>
      <c r="C15" s="56">
        <v>1</v>
      </c>
      <c r="D15" s="244">
        <f>C15</f>
        <v>1</v>
      </c>
      <c r="F15" s="16"/>
      <c r="G15" s="57"/>
      <c r="H15" s="58"/>
    </row>
    <row r="16" spans="1:8" ht="18" customHeight="1" x14ac:dyDescent="0.2">
      <c r="A16" s="59"/>
      <c r="B16" s="240" t="s">
        <v>442</v>
      </c>
      <c r="C16" s="241">
        <v>0.3</v>
      </c>
      <c r="D16" s="242">
        <f>C16</f>
        <v>0.3</v>
      </c>
      <c r="H16" s="22"/>
    </row>
    <row r="17" spans="1:4" ht="18" customHeight="1" x14ac:dyDescent="0.2">
      <c r="A17" s="59"/>
      <c r="B17" s="26"/>
      <c r="C17" s="27"/>
      <c r="D17" s="22"/>
    </row>
    <row r="18" spans="1:4" ht="18" customHeight="1" x14ac:dyDescent="0.2">
      <c r="A18" s="59"/>
      <c r="B18" s="26" t="s">
        <v>444</v>
      </c>
      <c r="C18" s="245">
        <f>SUM(C4:C13)</f>
        <v>1.0050000000000001</v>
      </c>
      <c r="D18" s="22"/>
    </row>
    <row r="19" spans="1:4" ht="18" customHeight="1" x14ac:dyDescent="0.2">
      <c r="A19" s="59"/>
      <c r="B19" s="26"/>
      <c r="C19" s="27"/>
      <c r="D19" s="22"/>
    </row>
    <row r="20" spans="1:4" ht="18" customHeight="1" x14ac:dyDescent="0.2">
      <c r="A20" s="59"/>
      <c r="B20" s="26"/>
      <c r="C20" s="27"/>
      <c r="D20" s="22"/>
    </row>
    <row r="21" spans="1:4" ht="18" customHeight="1" x14ac:dyDescent="0.2">
      <c r="A21" s="59"/>
      <c r="B21" s="26"/>
      <c r="C21" s="27"/>
      <c r="D21" s="22"/>
    </row>
    <row r="22" spans="1:4" ht="18" customHeight="1" x14ac:dyDescent="0.2">
      <c r="A22" s="59"/>
      <c r="B22" s="26"/>
      <c r="C22" s="27"/>
      <c r="D22" s="22"/>
    </row>
    <row r="23" spans="1:4" ht="18" customHeight="1" x14ac:dyDescent="0.2">
      <c r="A23" s="59"/>
      <c r="B23" s="26" t="s">
        <v>45</v>
      </c>
      <c r="C23" s="27"/>
      <c r="D23" s="22"/>
    </row>
    <row r="24" spans="1:4" ht="33.75" customHeight="1" x14ac:dyDescent="0.2">
      <c r="A24" s="59"/>
      <c r="B24" s="28" t="s">
        <v>46</v>
      </c>
      <c r="C24" s="29" t="s">
        <v>48</v>
      </c>
      <c r="D24" s="61"/>
    </row>
    <row r="25" spans="1:4" ht="16.5" customHeight="1" x14ac:dyDescent="0.2">
      <c r="A25" s="59"/>
      <c r="B25" s="31" t="s">
        <v>48</v>
      </c>
      <c r="C25" s="62">
        <f>C43*$D$8</f>
        <v>3603631.1130012372</v>
      </c>
      <c r="D25" s="63" t="s">
        <v>105</v>
      </c>
    </row>
    <row r="26" spans="1:4" ht="14.25" customHeight="1" x14ac:dyDescent="0.2">
      <c r="B26" s="31" t="s">
        <v>50</v>
      </c>
      <c r="C26" s="34">
        <v>0</v>
      </c>
      <c r="D26" s="35" t="s">
        <v>106</v>
      </c>
    </row>
    <row r="27" spans="1:4" ht="16.5" customHeight="1" x14ac:dyDescent="0.2">
      <c r="A27" s="59"/>
      <c r="B27" s="31" t="s">
        <v>52</v>
      </c>
      <c r="C27" s="62">
        <f>SUM($D$10:$D$11)*C43</f>
        <v>7892824.9017647319</v>
      </c>
      <c r="D27" s="63" t="s">
        <v>107</v>
      </c>
    </row>
    <row r="28" spans="1:4" ht="16.5" customHeight="1" x14ac:dyDescent="0.2">
      <c r="A28" s="59"/>
      <c r="B28" s="31" t="s">
        <v>54</v>
      </c>
      <c r="C28" s="62">
        <f>$D$9*$C$43</f>
        <v>292186.30645955983</v>
      </c>
      <c r="D28" s="63" t="s">
        <v>108</v>
      </c>
    </row>
    <row r="29" spans="1:4" ht="16.5" customHeight="1" x14ac:dyDescent="0.2">
      <c r="A29" s="59"/>
      <c r="B29" s="31" t="s">
        <v>56</v>
      </c>
      <c r="C29" s="64">
        <f>$D4*$C$43</f>
        <v>4604147.8593627606</v>
      </c>
      <c r="D29" s="65" t="s">
        <v>109</v>
      </c>
    </row>
    <row r="30" spans="1:4" ht="16.5" customHeight="1" x14ac:dyDescent="0.2">
      <c r="A30" s="59"/>
      <c r="B30" s="31" t="s">
        <v>58</v>
      </c>
      <c r="C30" s="64">
        <f>$D5*$C$43</f>
        <v>3035701.8852941277</v>
      </c>
      <c r="D30" s="65" t="s">
        <v>110</v>
      </c>
    </row>
    <row r="31" spans="1:4" ht="16.5" customHeight="1" x14ac:dyDescent="0.2">
      <c r="A31" s="59"/>
      <c r="B31" s="31" t="s">
        <v>59</v>
      </c>
      <c r="C31" s="64">
        <f>$D6*$C$43</f>
        <v>505950.31421568798</v>
      </c>
      <c r="D31" s="65" t="s">
        <v>111</v>
      </c>
    </row>
    <row r="32" spans="1:4" ht="16.5" customHeight="1" x14ac:dyDescent="0.2">
      <c r="A32" s="59"/>
      <c r="B32" s="31" t="s">
        <v>60</v>
      </c>
      <c r="C32" s="64">
        <f>$D7*$C$43</f>
        <v>252975.15710784399</v>
      </c>
      <c r="D32" s="65" t="s">
        <v>112</v>
      </c>
    </row>
    <row r="33" spans="1:8" ht="16.5" customHeight="1" x14ac:dyDescent="0.2">
      <c r="A33" s="59"/>
      <c r="B33" s="31" t="s">
        <v>61</v>
      </c>
      <c r="C33" s="64">
        <f>D16*C$43</f>
        <v>10896001.409716424</v>
      </c>
      <c r="D33" s="65" t="s">
        <v>113</v>
      </c>
    </row>
    <row r="34" spans="1:8" ht="16.5" customHeight="1" x14ac:dyDescent="0.2">
      <c r="A34" s="59"/>
      <c r="B34" s="31" t="s">
        <v>63</v>
      </c>
      <c r="C34" s="64">
        <v>0</v>
      </c>
      <c r="D34" s="65" t="s">
        <v>114</v>
      </c>
      <c r="G34" s="238">
        <f>Restaurants!C25</f>
        <v>1977845.3242602397</v>
      </c>
    </row>
    <row r="35" spans="1:8" ht="16.5" customHeight="1" x14ac:dyDescent="0.2">
      <c r="A35" s="59"/>
      <c r="B35" s="31" t="s">
        <v>65</v>
      </c>
      <c r="C35" s="64">
        <v>0</v>
      </c>
      <c r="D35" s="65" t="s">
        <v>114</v>
      </c>
      <c r="G35" s="239">
        <f>+Lodges!C25</f>
        <v>164509.21887101635</v>
      </c>
    </row>
    <row r="36" spans="1:8" ht="16.5" customHeight="1" x14ac:dyDescent="0.2">
      <c r="A36" s="59"/>
      <c r="B36" s="31" t="s">
        <v>66</v>
      </c>
      <c r="C36" s="64">
        <v>0</v>
      </c>
      <c r="D36" s="65" t="s">
        <v>115</v>
      </c>
      <c r="G36" s="239">
        <f>+SUM(Households!C28:D28)</f>
        <v>7869060.7944228984</v>
      </c>
    </row>
    <row r="37" spans="1:8" ht="16.5" customHeight="1" x14ac:dyDescent="0.2">
      <c r="A37" s="59"/>
      <c r="B37" s="31" t="s">
        <v>68</v>
      </c>
      <c r="C37" s="64">
        <v>0</v>
      </c>
      <c r="D37" s="65" t="s">
        <v>116</v>
      </c>
      <c r="G37" s="239">
        <f>+NatParkPA!C25</f>
        <v>103757.84284800001</v>
      </c>
    </row>
    <row r="38" spans="1:8" ht="16.5" customHeight="1" x14ac:dyDescent="0.2">
      <c r="A38" s="59"/>
      <c r="B38" s="31" t="s">
        <v>70</v>
      </c>
      <c r="C38" s="64">
        <v>0</v>
      </c>
      <c r="D38" s="65" t="s">
        <v>117</v>
      </c>
      <c r="G38" s="239">
        <f>+ Tourism!C25</f>
        <v>9188159.1074739527</v>
      </c>
    </row>
    <row r="39" spans="1:8" ht="16.5" customHeight="1" x14ac:dyDescent="0.2">
      <c r="A39" s="59"/>
      <c r="B39" s="31" t="s">
        <v>72</v>
      </c>
      <c r="C39" s="64">
        <v>0</v>
      </c>
      <c r="D39" s="65" t="s">
        <v>118</v>
      </c>
    </row>
    <row r="40" spans="1:8" ht="16.5" customHeight="1" x14ac:dyDescent="0.2">
      <c r="A40" s="59"/>
      <c r="B40" s="31" t="s">
        <v>76</v>
      </c>
      <c r="C40" s="62">
        <f>$C$43*$D$13</f>
        <v>1264875.7855392199</v>
      </c>
      <c r="D40" s="65" t="s">
        <v>119</v>
      </c>
    </row>
    <row r="41" spans="1:8" ht="16.5" customHeight="1" x14ac:dyDescent="0.2">
      <c r="A41" s="59"/>
      <c r="B41" s="38" t="s">
        <v>78</v>
      </c>
      <c r="C41" s="62">
        <f>$C$43*$D$12</f>
        <v>3971709.9665931505</v>
      </c>
      <c r="D41" s="65" t="s">
        <v>120</v>
      </c>
      <c r="G41" s="237">
        <f>(Restaurants!C25+Lodges!C25+SUM(Households!C28:D28)+NatParkPA!C25+ Tourism!C25 + Tourists!C25 + ComRevSh!C25 )/(1-0)</f>
        <v>19394882.509295236</v>
      </c>
    </row>
    <row r="42" spans="1:8" ht="16.5" customHeight="1" x14ac:dyDescent="0.2">
      <c r="A42" s="59"/>
      <c r="B42" s="31" t="s">
        <v>80</v>
      </c>
      <c r="C42" s="32">
        <f>SUM(C25:C41)</f>
        <v>36320004.69905474</v>
      </c>
      <c r="D42" s="65" t="s">
        <v>121</v>
      </c>
    </row>
    <row r="43" spans="1:8" ht="16.5" customHeight="1" x14ac:dyDescent="0.2">
      <c r="A43" s="59"/>
      <c r="B43" s="31" t="s">
        <v>82</v>
      </c>
      <c r="C43" s="232">
        <f>(Restaurants!C25+Lodges!C25+SUM(Households!C28:D28)+NatParkPA!C25+ Tourism!C25 + Tourists!C25 + ComRevSh!C25 )/(1-C8-C9-C10-C11)</f>
        <v>36320004.699054748</v>
      </c>
      <c r="D43" s="65" t="s">
        <v>122</v>
      </c>
      <c r="F43" s="231" t="s">
        <v>440</v>
      </c>
      <c r="G43" s="231"/>
      <c r="H43" s="231"/>
    </row>
    <row r="44" spans="1:8" ht="16.5" customHeight="1" x14ac:dyDescent="0.2">
      <c r="A44" s="59"/>
      <c r="B44" s="31" t="s">
        <v>84</v>
      </c>
      <c r="C44" s="64">
        <f>C43-C42</f>
        <v>0</v>
      </c>
      <c r="D44" s="65" t="s">
        <v>123</v>
      </c>
      <c r="F44" s="231" t="s">
        <v>437</v>
      </c>
    </row>
    <row r="45" spans="1:8" ht="16.5" customHeight="1" x14ac:dyDescent="0.2">
      <c r="A45" s="59"/>
      <c r="B45" s="40" t="s">
        <v>86</v>
      </c>
      <c r="C45" s="66">
        <f>C44/C43</f>
        <v>0</v>
      </c>
      <c r="D45" s="67" t="s">
        <v>124</v>
      </c>
    </row>
    <row r="46" spans="1:8" ht="33.75" customHeight="1" x14ac:dyDescent="0.2">
      <c r="A46" s="59"/>
      <c r="B46" s="68" t="s">
        <v>125</v>
      </c>
      <c r="C46" s="69">
        <f>C33/C43</f>
        <v>0.3</v>
      </c>
      <c r="H46" s="22"/>
    </row>
    <row r="47" spans="1:8" ht="33.75" customHeight="1" x14ac:dyDescent="0.2">
      <c r="A47" s="59"/>
      <c r="H47" s="22"/>
    </row>
    <row r="48" spans="1:8" ht="33.75" customHeight="1" x14ac:dyDescent="0.2">
      <c r="A48" s="59"/>
      <c r="C48" s="70">
        <f>1-C8</f>
        <v>0.85755000000000003</v>
      </c>
      <c r="H48" s="22"/>
    </row>
    <row r="49" spans="1:8" ht="33.75" customHeight="1" x14ac:dyDescent="0.2">
      <c r="A49" s="59"/>
      <c r="H49" s="22"/>
    </row>
    <row r="50" spans="1:8" ht="33.75" customHeight="1" x14ac:dyDescent="0.2">
      <c r="A50" s="59"/>
      <c r="B50" s="71" t="s">
        <v>492</v>
      </c>
      <c r="H50" s="22"/>
    </row>
    <row r="51" spans="1:8" ht="20" customHeight="1" x14ac:dyDescent="0.2">
      <c r="A51" s="59"/>
      <c r="B51" s="72" t="s">
        <v>1</v>
      </c>
      <c r="C51" s="73" t="s">
        <v>2</v>
      </c>
      <c r="D51" s="74" t="s">
        <v>3</v>
      </c>
      <c r="E51" s="74" t="s">
        <v>4</v>
      </c>
      <c r="F51" s="74" t="s">
        <v>5</v>
      </c>
      <c r="G51" s="75" t="s">
        <v>6</v>
      </c>
      <c r="H51" s="22"/>
    </row>
    <row r="52" spans="1:8" ht="20" customHeight="1" x14ac:dyDescent="0.2">
      <c r="A52" s="59"/>
      <c r="B52" s="263" t="str">
        <f>B11</f>
        <v>Purchases from local stores and other businesses for your farm</v>
      </c>
      <c r="C52" s="77">
        <f>D4*100</f>
        <v>12.676616915422883</v>
      </c>
      <c r="D52" s="10" t="s">
        <v>452</v>
      </c>
      <c r="E52" s="10">
        <v>0</v>
      </c>
      <c r="F52" s="10">
        <v>100</v>
      </c>
      <c r="G52" s="209">
        <v>0.01</v>
      </c>
      <c r="H52" s="22"/>
    </row>
    <row r="53" spans="1:8" ht="28" customHeight="1" x14ac:dyDescent="0.2">
      <c r="A53" s="59"/>
      <c r="B53" s="263" t="str">
        <f t="shared" ref="B53:B55" si="1">B12</f>
        <v>About what % of farm revenue goes to purchases of inputs outside the local economy, like fertilizer, commercial seed, feed, and chemicals?</v>
      </c>
      <c r="C53" s="77">
        <f>D5*100</f>
        <v>8.3582089552238799</v>
      </c>
      <c r="D53" s="10" t="s">
        <v>453</v>
      </c>
      <c r="E53" s="10">
        <v>0</v>
      </c>
      <c r="F53" s="10">
        <v>100</v>
      </c>
      <c r="G53" s="209">
        <v>0.01</v>
      </c>
      <c r="H53" s="22"/>
    </row>
    <row r="54" spans="1:8" ht="20" customHeight="1" x14ac:dyDescent="0.2">
      <c r="A54" s="59"/>
      <c r="B54" s="263" t="str">
        <f t="shared" si="1"/>
        <v>Farm tax rate (%; probably zero)</v>
      </c>
      <c r="C54" s="77">
        <f>D6*100</f>
        <v>1.3930348258706466</v>
      </c>
      <c r="D54" s="10" t="s">
        <v>454</v>
      </c>
      <c r="E54" s="10">
        <v>0</v>
      </c>
      <c r="F54" s="10">
        <v>100</v>
      </c>
      <c r="G54" s="209">
        <v>0.01</v>
      </c>
      <c r="H54" s="22"/>
    </row>
    <row r="55" spans="1:8" ht="20" customHeight="1" x14ac:dyDescent="0.2">
      <c r="A55" s="59"/>
      <c r="B55" s="263" t="str">
        <f t="shared" si="1"/>
        <v>Share of businesses locally owned</v>
      </c>
      <c r="C55" s="77">
        <f>D7*100</f>
        <v>0.69651741293532332</v>
      </c>
      <c r="D55" s="10" t="s">
        <v>455</v>
      </c>
      <c r="E55" s="10">
        <v>0</v>
      </c>
      <c r="F55" s="10">
        <v>100</v>
      </c>
      <c r="G55" s="209">
        <v>0.01</v>
      </c>
      <c r="H55" s="22"/>
    </row>
    <row r="56" spans="1:8" ht="20" customHeight="1" x14ac:dyDescent="0.2">
      <c r="A56" s="59"/>
      <c r="B56" s="263" t="s">
        <v>96</v>
      </c>
      <c r="C56" s="77">
        <f>D8*100</f>
        <v>9.9218905472636791</v>
      </c>
      <c r="D56" s="10" t="s">
        <v>481</v>
      </c>
      <c r="E56" s="10">
        <v>0</v>
      </c>
      <c r="F56" s="10">
        <v>100</v>
      </c>
      <c r="G56" s="11">
        <v>0.01</v>
      </c>
      <c r="H56" s="22"/>
    </row>
    <row r="57" spans="1:8" ht="20" customHeight="1" x14ac:dyDescent="0.2">
      <c r="A57" s="59"/>
      <c r="B57" s="264" t="s">
        <v>401</v>
      </c>
      <c r="C57" s="77">
        <v>0</v>
      </c>
      <c r="D57" s="10" t="s">
        <v>456</v>
      </c>
      <c r="E57" s="10">
        <v>0</v>
      </c>
      <c r="F57" s="10">
        <v>100</v>
      </c>
      <c r="G57" s="10">
        <v>0.01</v>
      </c>
      <c r="H57" s="22"/>
    </row>
    <row r="58" spans="1:8" ht="20" customHeight="1" x14ac:dyDescent="0.2">
      <c r="A58" s="59"/>
      <c r="B58" s="265" t="s">
        <v>97</v>
      </c>
      <c r="C58" s="77">
        <f t="shared" ref="C58:C64" si="2">D9*100</f>
        <v>0.80447761194029843</v>
      </c>
      <c r="D58" s="10" t="s">
        <v>457</v>
      </c>
      <c r="E58" s="10">
        <v>0</v>
      </c>
      <c r="F58" s="10">
        <v>100</v>
      </c>
      <c r="G58" s="11">
        <v>0.01</v>
      </c>
      <c r="H58" s="22"/>
    </row>
    <row r="59" spans="1:8" ht="20" customHeight="1" x14ac:dyDescent="0.2">
      <c r="A59" s="59"/>
      <c r="B59" s="263" t="s">
        <v>98</v>
      </c>
      <c r="C59" s="77">
        <f t="shared" si="2"/>
        <v>9.4029850746268657</v>
      </c>
      <c r="D59" s="10" t="s">
        <v>458</v>
      </c>
      <c r="E59" s="10">
        <v>0</v>
      </c>
      <c r="F59" s="10">
        <v>100</v>
      </c>
      <c r="G59" s="11">
        <v>0.01</v>
      </c>
      <c r="H59" s="22"/>
    </row>
    <row r="60" spans="1:8" ht="20" customHeight="1" x14ac:dyDescent="0.2">
      <c r="A60" s="59"/>
      <c r="B60" s="263" t="s">
        <v>100</v>
      </c>
      <c r="C60" s="77">
        <f t="shared" si="2"/>
        <v>12.328358208955221</v>
      </c>
      <c r="D60" s="10" t="s">
        <v>459</v>
      </c>
      <c r="E60" s="10">
        <v>0</v>
      </c>
      <c r="F60" s="10">
        <v>100</v>
      </c>
      <c r="G60" s="11">
        <v>0.01</v>
      </c>
      <c r="H60" s="22"/>
    </row>
    <row r="61" spans="1:8" ht="28" customHeight="1" x14ac:dyDescent="0.2">
      <c r="A61" s="59"/>
      <c r="B61" s="263" t="s">
        <v>101</v>
      </c>
      <c r="C61" s="77">
        <f t="shared" si="2"/>
        <v>10.935323383084576</v>
      </c>
      <c r="D61" s="10" t="s">
        <v>460</v>
      </c>
      <c r="E61" s="10">
        <v>0</v>
      </c>
      <c r="F61" s="10">
        <v>100</v>
      </c>
      <c r="G61" s="11">
        <v>0.01</v>
      </c>
      <c r="H61" s="22"/>
    </row>
    <row r="62" spans="1:8" ht="20" customHeight="1" x14ac:dyDescent="0.2">
      <c r="A62" s="59"/>
      <c r="B62" s="266" t="s">
        <v>102</v>
      </c>
      <c r="C62" s="77">
        <f t="shared" si="2"/>
        <v>3.4825870646766162</v>
      </c>
      <c r="D62" s="10" t="s">
        <v>513</v>
      </c>
      <c r="E62" s="10">
        <v>0</v>
      </c>
      <c r="F62" s="10">
        <v>100</v>
      </c>
      <c r="G62" s="11">
        <v>0.01</v>
      </c>
      <c r="H62" s="22"/>
    </row>
    <row r="63" spans="1:8" ht="20" customHeight="1" x14ac:dyDescent="0.2">
      <c r="A63" s="59"/>
      <c r="B63" s="267" t="s">
        <v>103</v>
      </c>
      <c r="C63" s="248">
        <f t="shared" si="2"/>
        <v>100</v>
      </c>
      <c r="D63" s="249" t="s">
        <v>127</v>
      </c>
      <c r="E63" s="249">
        <v>0</v>
      </c>
      <c r="F63" s="249">
        <v>100</v>
      </c>
      <c r="G63" s="259">
        <v>0.01</v>
      </c>
      <c r="H63" s="22"/>
    </row>
    <row r="64" spans="1:8" ht="20" customHeight="1" x14ac:dyDescent="0.2">
      <c r="A64" s="59"/>
      <c r="B64" s="267" t="s">
        <v>104</v>
      </c>
      <c r="C64" s="248">
        <f t="shared" si="2"/>
        <v>100</v>
      </c>
      <c r="D64" s="258" t="s">
        <v>128</v>
      </c>
      <c r="E64" s="258">
        <v>0</v>
      </c>
      <c r="F64" s="258">
        <v>100</v>
      </c>
      <c r="G64" s="260">
        <v>0.01</v>
      </c>
      <c r="H64" s="22"/>
    </row>
    <row r="65" spans="1:8" ht="20" customHeight="1" x14ac:dyDescent="0.2">
      <c r="A65" s="59"/>
      <c r="B65" s="268" t="s">
        <v>442</v>
      </c>
      <c r="C65" s="248">
        <f>C16*100</f>
        <v>30</v>
      </c>
      <c r="D65" s="249" t="s">
        <v>445</v>
      </c>
      <c r="E65" s="258">
        <v>0</v>
      </c>
      <c r="F65" s="258">
        <v>100</v>
      </c>
      <c r="G65" s="260">
        <v>0.01</v>
      </c>
      <c r="H65" s="22"/>
    </row>
    <row r="66" spans="1:8" ht="33.75" customHeight="1" x14ac:dyDescent="0.2">
      <c r="A66" s="59"/>
      <c r="H66" s="22"/>
    </row>
    <row r="67" spans="1:8" ht="33.75" customHeight="1" x14ac:dyDescent="0.2">
      <c r="A67" s="59"/>
      <c r="H67" s="22"/>
    </row>
    <row r="68" spans="1:8" ht="33.75" customHeight="1" x14ac:dyDescent="0.2">
      <c r="A68" s="59"/>
      <c r="H68" s="22"/>
    </row>
    <row r="69" spans="1:8" ht="33.75" customHeight="1" x14ac:dyDescent="0.2">
      <c r="A69" s="59"/>
      <c r="H69" s="22"/>
    </row>
    <row r="70" spans="1:8" ht="33.75" customHeight="1" x14ac:dyDescent="0.2">
      <c r="A70" s="59"/>
      <c r="H70" s="22"/>
    </row>
    <row r="71" spans="1:8" ht="33.75" customHeight="1" x14ac:dyDescent="0.2">
      <c r="A71" s="59"/>
      <c r="H71" s="22"/>
    </row>
    <row r="72" spans="1:8" ht="33.75" customHeight="1" x14ac:dyDescent="0.2">
      <c r="A72" s="59"/>
      <c r="H72" s="22"/>
    </row>
    <row r="73" spans="1:8" ht="33.75" customHeight="1" x14ac:dyDescent="0.2">
      <c r="A73" s="59"/>
      <c r="H73" s="22"/>
    </row>
    <row r="74" spans="1:8" ht="33.75" customHeight="1" x14ac:dyDescent="0.2">
      <c r="A74" s="59"/>
      <c r="H74" s="22"/>
    </row>
    <row r="75" spans="1:8" ht="33.75" customHeight="1" x14ac:dyDescent="0.2">
      <c r="A75" s="59"/>
      <c r="H75" s="22"/>
    </row>
    <row r="76" spans="1:8" ht="33.75" customHeight="1" x14ac:dyDescent="0.2">
      <c r="A76" s="59"/>
      <c r="H76" s="22"/>
    </row>
    <row r="77" spans="1:8" ht="33.75" customHeight="1" x14ac:dyDescent="0.2">
      <c r="A77" s="59"/>
      <c r="H77" s="22"/>
    </row>
    <row r="78" spans="1:8" ht="33.75" customHeight="1" x14ac:dyDescent="0.2">
      <c r="A78" s="59"/>
      <c r="H78" s="22"/>
    </row>
    <row r="79" spans="1:8" ht="33.75" customHeight="1" x14ac:dyDescent="0.2">
      <c r="A79" s="59"/>
      <c r="H79" s="22"/>
    </row>
    <row r="80" spans="1:8" ht="33.75" customHeight="1" x14ac:dyDescent="0.2">
      <c r="A80" s="59"/>
      <c r="H80" s="22"/>
    </row>
    <row r="81" spans="1:8" ht="33.75" customHeight="1" x14ac:dyDescent="0.2">
      <c r="A81" s="59"/>
      <c r="H81" s="22"/>
    </row>
    <row r="82" spans="1:8" ht="33.75" customHeight="1" x14ac:dyDescent="0.2">
      <c r="A82" s="59"/>
      <c r="H82" s="22"/>
    </row>
    <row r="83" spans="1:8" ht="33.75" customHeight="1" x14ac:dyDescent="0.2">
      <c r="A83" s="59"/>
      <c r="H83" s="22"/>
    </row>
    <row r="84" spans="1:8" ht="33.75" customHeight="1" x14ac:dyDescent="0.2">
      <c r="A84" s="59"/>
      <c r="H84" s="22"/>
    </row>
    <row r="85" spans="1:8" ht="33.75" customHeight="1" x14ac:dyDescent="0.2">
      <c r="A85" s="59"/>
      <c r="H85" s="22"/>
    </row>
    <row r="86" spans="1:8" ht="33.75" customHeight="1" x14ac:dyDescent="0.2">
      <c r="A86" s="59"/>
      <c r="H86" s="22"/>
    </row>
    <row r="87" spans="1:8" ht="33.75" customHeight="1" x14ac:dyDescent="0.2">
      <c r="A87" s="59"/>
      <c r="H87" s="22"/>
    </row>
    <row r="88" spans="1:8" ht="33.75" customHeight="1" x14ac:dyDescent="0.2">
      <c r="A88" s="59"/>
      <c r="H88" s="22"/>
    </row>
    <row r="89" spans="1:8" ht="33.75" customHeight="1" x14ac:dyDescent="0.2">
      <c r="A89" s="59"/>
      <c r="H89" s="22"/>
    </row>
    <row r="90" spans="1:8" ht="33.75" customHeight="1" x14ac:dyDescent="0.2">
      <c r="A90" s="59"/>
      <c r="H90" s="22"/>
    </row>
    <row r="91" spans="1:8" ht="33.75" customHeight="1" x14ac:dyDescent="0.2">
      <c r="A91" s="59"/>
      <c r="H91" s="22"/>
    </row>
    <row r="92" spans="1:8" ht="33.75" customHeight="1" x14ac:dyDescent="0.2">
      <c r="A92" s="59"/>
      <c r="H92" s="22"/>
    </row>
    <row r="93" spans="1:8" ht="33.75" customHeight="1" x14ac:dyDescent="0.2">
      <c r="A93" s="59"/>
      <c r="H93" s="22"/>
    </row>
    <row r="94" spans="1:8" ht="33.75" customHeight="1" x14ac:dyDescent="0.2">
      <c r="A94" s="59"/>
      <c r="H94" s="22"/>
    </row>
    <row r="95" spans="1:8" ht="33.75" customHeight="1" x14ac:dyDescent="0.2">
      <c r="A95" s="59"/>
      <c r="H95" s="22"/>
    </row>
    <row r="96" spans="1:8" ht="33.75" customHeight="1" x14ac:dyDescent="0.2">
      <c r="A96" s="59"/>
      <c r="H96" s="22"/>
    </row>
    <row r="97" spans="1:8" ht="33.75" customHeight="1" x14ac:dyDescent="0.2">
      <c r="A97" s="59"/>
      <c r="H97" s="22"/>
    </row>
    <row r="98" spans="1:8" ht="33.75" customHeight="1" x14ac:dyDescent="0.2">
      <c r="A98" s="59"/>
      <c r="H98" s="22"/>
    </row>
    <row r="99" spans="1:8" ht="33.75" customHeight="1" x14ac:dyDescent="0.2">
      <c r="A99" s="59"/>
      <c r="H99" s="22"/>
    </row>
    <row r="100" spans="1:8" ht="33.75" customHeight="1" x14ac:dyDescent="0.2">
      <c r="A100" s="59"/>
      <c r="H100" s="22"/>
    </row>
    <row r="101" spans="1:8" ht="33.75" customHeight="1" x14ac:dyDescent="0.2">
      <c r="A101" s="59"/>
      <c r="H101" s="22"/>
    </row>
    <row r="102" spans="1:8" ht="33.75" customHeight="1" x14ac:dyDescent="0.2">
      <c r="A102" s="59"/>
      <c r="H102" s="22"/>
    </row>
    <row r="103" spans="1:8" ht="33.75" customHeight="1" x14ac:dyDescent="0.2">
      <c r="A103" s="59"/>
      <c r="H103" s="22"/>
    </row>
    <row r="104" spans="1:8" ht="33.75" customHeight="1" x14ac:dyDescent="0.2">
      <c r="A104" s="59"/>
      <c r="H104" s="22"/>
    </row>
    <row r="105" spans="1:8" ht="33.75" customHeight="1" x14ac:dyDescent="0.2">
      <c r="A105" s="59"/>
      <c r="H105" s="22"/>
    </row>
    <row r="106" spans="1:8" ht="33.75" customHeight="1" x14ac:dyDescent="0.2">
      <c r="A106" s="59"/>
      <c r="H106" s="22"/>
    </row>
    <row r="107" spans="1:8" ht="33.75" customHeight="1" x14ac:dyDescent="0.2">
      <c r="A107" s="59"/>
      <c r="H107" s="22"/>
    </row>
    <row r="108" spans="1:8" ht="33.75" customHeight="1" x14ac:dyDescent="0.2">
      <c r="A108" s="59"/>
      <c r="H108" s="22"/>
    </row>
    <row r="109" spans="1:8" ht="33.75" customHeight="1" x14ac:dyDescent="0.2">
      <c r="A109" s="59"/>
      <c r="H109" s="22"/>
    </row>
    <row r="110" spans="1:8" ht="33.75" customHeight="1" x14ac:dyDescent="0.2">
      <c r="A110" s="59"/>
      <c r="H110" s="22"/>
    </row>
    <row r="111" spans="1:8" ht="33.75" customHeight="1" x14ac:dyDescent="0.2">
      <c r="A111" s="59"/>
      <c r="H111" s="22"/>
    </row>
    <row r="112" spans="1:8" ht="33.75" customHeight="1" x14ac:dyDescent="0.2">
      <c r="A112" s="59"/>
      <c r="H112" s="22"/>
    </row>
    <row r="113" spans="1:8" ht="33.75" customHeight="1" x14ac:dyDescent="0.2">
      <c r="A113" s="59"/>
      <c r="H113" s="22"/>
    </row>
    <row r="114" spans="1:8" ht="33.75" customHeight="1" x14ac:dyDescent="0.2">
      <c r="A114" s="59"/>
      <c r="H114" s="22"/>
    </row>
    <row r="115" spans="1:8" ht="33.75" customHeight="1" x14ac:dyDescent="0.2">
      <c r="A115" s="59"/>
      <c r="H115" s="22"/>
    </row>
    <row r="116" spans="1:8" ht="33.75" customHeight="1" x14ac:dyDescent="0.2">
      <c r="A116" s="59"/>
      <c r="H116" s="22"/>
    </row>
    <row r="117" spans="1:8" ht="33.75" customHeight="1" x14ac:dyDescent="0.2">
      <c r="A117" s="59"/>
      <c r="H117" s="22"/>
    </row>
    <row r="118" spans="1:8" ht="33.75" customHeight="1" x14ac:dyDescent="0.2">
      <c r="A118" s="59"/>
      <c r="H118" s="22"/>
    </row>
    <row r="119" spans="1:8" ht="33.75" customHeight="1" x14ac:dyDescent="0.2">
      <c r="A119" s="59"/>
      <c r="H119" s="22"/>
    </row>
    <row r="120" spans="1:8" ht="33.75" customHeight="1" x14ac:dyDescent="0.2">
      <c r="A120" s="59"/>
      <c r="H120" s="22"/>
    </row>
    <row r="121" spans="1:8" ht="33.75" customHeight="1" x14ac:dyDescent="0.2">
      <c r="A121" s="59"/>
      <c r="H121" s="22"/>
    </row>
    <row r="122" spans="1:8" ht="33.75" customHeight="1" x14ac:dyDescent="0.2">
      <c r="A122" s="59"/>
      <c r="H122" s="22"/>
    </row>
    <row r="123" spans="1:8" ht="33.75" customHeight="1" x14ac:dyDescent="0.2">
      <c r="A123" s="59"/>
      <c r="H123" s="22"/>
    </row>
    <row r="124" spans="1:8" ht="33.75" customHeight="1" x14ac:dyDescent="0.2">
      <c r="A124" s="59"/>
      <c r="H124" s="22"/>
    </row>
    <row r="125" spans="1:8" ht="33.75" customHeight="1" x14ac:dyDescent="0.2">
      <c r="A125" s="59"/>
      <c r="H125" s="22"/>
    </row>
    <row r="126" spans="1:8" ht="33.75" customHeight="1" x14ac:dyDescent="0.2">
      <c r="A126" s="59"/>
      <c r="H126" s="22"/>
    </row>
    <row r="127" spans="1:8" ht="33.75" customHeight="1" x14ac:dyDescent="0.2">
      <c r="A127" s="59"/>
      <c r="H127" s="22"/>
    </row>
    <row r="128" spans="1:8" ht="33.75" customHeight="1" x14ac:dyDescent="0.2">
      <c r="A128" s="59"/>
      <c r="H128" s="22"/>
    </row>
    <row r="129" spans="1:8" ht="33.75" customHeight="1" x14ac:dyDescent="0.2">
      <c r="A129" s="59"/>
      <c r="H129" s="22"/>
    </row>
    <row r="130" spans="1:8" ht="33.75" customHeight="1" x14ac:dyDescent="0.2">
      <c r="A130" s="59"/>
      <c r="H130" s="22"/>
    </row>
    <row r="131" spans="1:8" ht="33.75" customHeight="1" x14ac:dyDescent="0.2">
      <c r="A131" s="59"/>
      <c r="H131" s="22"/>
    </row>
    <row r="132" spans="1:8" ht="33.75" customHeight="1" x14ac:dyDescent="0.2">
      <c r="A132" s="59"/>
      <c r="H132" s="22"/>
    </row>
    <row r="133" spans="1:8" ht="33.75" customHeight="1" x14ac:dyDescent="0.2">
      <c r="A133" s="59"/>
      <c r="H133" s="22"/>
    </row>
    <row r="134" spans="1:8" ht="33.75" customHeight="1" x14ac:dyDescent="0.2">
      <c r="A134" s="59"/>
      <c r="H134" s="22"/>
    </row>
    <row r="135" spans="1:8" ht="33.75" customHeight="1" x14ac:dyDescent="0.2">
      <c r="A135" s="59"/>
      <c r="H135" s="22"/>
    </row>
    <row r="136" spans="1:8" ht="33.75" customHeight="1" x14ac:dyDescent="0.2">
      <c r="A136" s="59"/>
      <c r="H136" s="22"/>
    </row>
    <row r="137" spans="1:8" ht="33.75" customHeight="1" x14ac:dyDescent="0.2">
      <c r="A137" s="59"/>
      <c r="H137" s="22"/>
    </row>
    <row r="138" spans="1:8" ht="33.75" customHeight="1" x14ac:dyDescent="0.2">
      <c r="A138" s="59"/>
      <c r="H138" s="22"/>
    </row>
    <row r="139" spans="1:8" ht="33.75" customHeight="1" x14ac:dyDescent="0.2">
      <c r="A139" s="59"/>
      <c r="H139" s="22"/>
    </row>
    <row r="140" spans="1:8" ht="33.75" customHeight="1" x14ac:dyDescent="0.2">
      <c r="A140" s="59"/>
      <c r="H140" s="22"/>
    </row>
    <row r="141" spans="1:8" ht="33.75" customHeight="1" x14ac:dyDescent="0.2">
      <c r="A141" s="59"/>
      <c r="H141" s="22"/>
    </row>
    <row r="142" spans="1:8" ht="33.75" customHeight="1" x14ac:dyDescent="0.2">
      <c r="A142" s="59"/>
      <c r="H142" s="22"/>
    </row>
    <row r="143" spans="1:8" ht="33.75" customHeight="1" x14ac:dyDescent="0.2">
      <c r="A143" s="59"/>
      <c r="H143" s="22"/>
    </row>
    <row r="144" spans="1:8" ht="33.75" customHeight="1" x14ac:dyDescent="0.2">
      <c r="A144" s="59"/>
      <c r="H144" s="22"/>
    </row>
    <row r="145" spans="1:8" ht="33.75" customHeight="1" x14ac:dyDescent="0.2">
      <c r="A145" s="59"/>
      <c r="H145" s="22"/>
    </row>
    <row r="146" spans="1:8" ht="33.75" customHeight="1" x14ac:dyDescent="0.2">
      <c r="A146" s="59"/>
      <c r="H146" s="22"/>
    </row>
    <row r="147" spans="1:8" ht="33.75" customHeight="1" x14ac:dyDescent="0.2">
      <c r="A147" s="59"/>
      <c r="H147" s="22"/>
    </row>
    <row r="148" spans="1:8" ht="33.75" customHeight="1" x14ac:dyDescent="0.2">
      <c r="A148" s="59"/>
      <c r="H148" s="22"/>
    </row>
    <row r="149" spans="1:8" ht="33.75" customHeight="1" x14ac:dyDescent="0.2">
      <c r="A149" s="59"/>
      <c r="H149" s="22"/>
    </row>
    <row r="150" spans="1:8" ht="33.75" customHeight="1" x14ac:dyDescent="0.2">
      <c r="A150" s="59"/>
      <c r="H150" s="22"/>
    </row>
    <row r="151" spans="1:8" ht="33.75" customHeight="1" x14ac:dyDescent="0.2">
      <c r="A151" s="59"/>
      <c r="H151" s="22"/>
    </row>
    <row r="152" spans="1:8" ht="33.75" customHeight="1" x14ac:dyDescent="0.2">
      <c r="A152" s="59"/>
      <c r="H152" s="22"/>
    </row>
    <row r="153" spans="1:8" ht="33.75" customHeight="1" x14ac:dyDescent="0.2">
      <c r="A153" s="59"/>
      <c r="H153" s="22"/>
    </row>
    <row r="154" spans="1:8" ht="33.75" customHeight="1" x14ac:dyDescent="0.2">
      <c r="A154" s="59"/>
      <c r="H154" s="22"/>
    </row>
    <row r="155" spans="1:8" ht="33.75" customHeight="1" x14ac:dyDescent="0.2">
      <c r="A155" s="59"/>
      <c r="H155" s="22"/>
    </row>
    <row r="156" spans="1:8" ht="33.75" customHeight="1" x14ac:dyDescent="0.2">
      <c r="A156" s="59"/>
      <c r="H156" s="22"/>
    </row>
    <row r="157" spans="1:8" ht="33.75" customHeight="1" x14ac:dyDescent="0.2">
      <c r="A157" s="59"/>
      <c r="H157" s="22"/>
    </row>
    <row r="158" spans="1:8" ht="33.75" customHeight="1" x14ac:dyDescent="0.2">
      <c r="A158" s="59"/>
      <c r="H158" s="22"/>
    </row>
    <row r="159" spans="1:8" ht="33.75" customHeight="1" x14ac:dyDescent="0.2">
      <c r="A159" s="59"/>
      <c r="H159" s="22"/>
    </row>
    <row r="160" spans="1:8" ht="33.75" customHeight="1" x14ac:dyDescent="0.2">
      <c r="A160" s="59"/>
      <c r="H160" s="22"/>
    </row>
    <row r="161" spans="1:8" ht="33.75" customHeight="1" x14ac:dyDescent="0.2">
      <c r="A161" s="59"/>
      <c r="H161" s="22"/>
    </row>
    <row r="162" spans="1:8" ht="33.75" customHeight="1" x14ac:dyDescent="0.2">
      <c r="A162" s="59"/>
      <c r="H162" s="22"/>
    </row>
    <row r="163" spans="1:8" ht="33.75" customHeight="1" x14ac:dyDescent="0.2">
      <c r="A163" s="59"/>
      <c r="H163" s="22"/>
    </row>
    <row r="164" spans="1:8" ht="33.75" customHeight="1" x14ac:dyDescent="0.2">
      <c r="A164" s="59"/>
      <c r="H164" s="22"/>
    </row>
    <row r="165" spans="1:8" ht="33.75" customHeight="1" x14ac:dyDescent="0.2">
      <c r="A165" s="59"/>
      <c r="H165" s="22"/>
    </row>
    <row r="166" spans="1:8" ht="33.75" customHeight="1" x14ac:dyDescent="0.2">
      <c r="A166" s="59"/>
      <c r="H166" s="22"/>
    </row>
    <row r="167" spans="1:8" ht="33.75" customHeight="1" x14ac:dyDescent="0.2">
      <c r="A167" s="59"/>
      <c r="H167" s="22"/>
    </row>
    <row r="168" spans="1:8" ht="33.75" customHeight="1" x14ac:dyDescent="0.2">
      <c r="A168" s="59"/>
      <c r="H168" s="22"/>
    </row>
    <row r="169" spans="1:8" ht="33.75" customHeight="1" x14ac:dyDescent="0.2">
      <c r="A169" s="59"/>
      <c r="H169" s="22"/>
    </row>
    <row r="170" spans="1:8" ht="33.75" customHeight="1" x14ac:dyDescent="0.2">
      <c r="A170" s="59"/>
      <c r="H170" s="22"/>
    </row>
    <row r="171" spans="1:8" ht="33.75" customHeight="1" x14ac:dyDescent="0.2">
      <c r="A171" s="59"/>
      <c r="H171" s="22"/>
    </row>
    <row r="172" spans="1:8" ht="33.75" customHeight="1" x14ac:dyDescent="0.2">
      <c r="A172" s="59"/>
      <c r="H172" s="22"/>
    </row>
    <row r="173" spans="1:8" ht="33.75" customHeight="1" x14ac:dyDescent="0.2">
      <c r="A173" s="59"/>
      <c r="H173" s="22"/>
    </row>
    <row r="174" spans="1:8" ht="33.75" customHeight="1" x14ac:dyDescent="0.2">
      <c r="A174" s="59"/>
      <c r="H174" s="22"/>
    </row>
    <row r="175" spans="1:8" ht="33.75" customHeight="1" x14ac:dyDescent="0.2">
      <c r="A175" s="59"/>
      <c r="H175" s="22"/>
    </row>
    <row r="176" spans="1:8" ht="33.75" customHeight="1" x14ac:dyDescent="0.2">
      <c r="A176" s="59"/>
      <c r="H176" s="22"/>
    </row>
    <row r="177" spans="1:8" ht="33.75" customHeight="1" x14ac:dyDescent="0.2">
      <c r="A177" s="59"/>
      <c r="H177" s="22"/>
    </row>
    <row r="178" spans="1:8" ht="33.75" customHeight="1" x14ac:dyDescent="0.2">
      <c r="A178" s="59"/>
      <c r="H178" s="22"/>
    </row>
    <row r="179" spans="1:8" ht="33.75" customHeight="1" x14ac:dyDescent="0.2">
      <c r="A179" s="59"/>
      <c r="H179" s="22"/>
    </row>
    <row r="180" spans="1:8" ht="33.75" customHeight="1" x14ac:dyDescent="0.2">
      <c r="A180" s="59"/>
      <c r="H180" s="22"/>
    </row>
    <row r="181" spans="1:8" ht="33.75" customHeight="1" x14ac:dyDescent="0.2">
      <c r="A181" s="59"/>
      <c r="H181" s="22"/>
    </row>
    <row r="182" spans="1:8" ht="33.75" customHeight="1" x14ac:dyDescent="0.2">
      <c r="A182" s="59"/>
      <c r="H182" s="22"/>
    </row>
    <row r="183" spans="1:8" ht="33.75" customHeight="1" x14ac:dyDescent="0.2">
      <c r="A183" s="59"/>
      <c r="H183" s="22"/>
    </row>
    <row r="184" spans="1:8" ht="33.75" customHeight="1" x14ac:dyDescent="0.2">
      <c r="A184" s="59"/>
      <c r="H184" s="22"/>
    </row>
    <row r="185" spans="1:8" ht="33.75" customHeight="1" x14ac:dyDescent="0.2">
      <c r="A185" s="59"/>
      <c r="H185" s="22"/>
    </row>
    <row r="186" spans="1:8" ht="33.75" customHeight="1" x14ac:dyDescent="0.2">
      <c r="A186" s="59"/>
      <c r="H186" s="22"/>
    </row>
    <row r="187" spans="1:8" ht="33.75" customHeight="1" x14ac:dyDescent="0.2">
      <c r="A187" s="59"/>
      <c r="H187" s="22"/>
    </row>
    <row r="188" spans="1:8" ht="33.75" customHeight="1" x14ac:dyDescent="0.2">
      <c r="A188" s="59"/>
      <c r="H188" s="22"/>
    </row>
    <row r="189" spans="1:8" ht="33.75" customHeight="1" x14ac:dyDescent="0.2">
      <c r="A189" s="59"/>
      <c r="H189" s="22"/>
    </row>
    <row r="190" spans="1:8" ht="33.75" customHeight="1" x14ac:dyDescent="0.2">
      <c r="A190" s="59"/>
      <c r="H190" s="22"/>
    </row>
    <row r="191" spans="1:8" ht="33.75" customHeight="1" x14ac:dyDescent="0.2">
      <c r="A191" s="59"/>
      <c r="H191" s="22"/>
    </row>
    <row r="192" spans="1:8" ht="33.75" customHeight="1" x14ac:dyDescent="0.2">
      <c r="A192" s="59"/>
      <c r="H192" s="22"/>
    </row>
    <row r="193" spans="1:8" ht="33.75" customHeight="1" x14ac:dyDescent="0.2">
      <c r="A193" s="59"/>
      <c r="H193" s="22"/>
    </row>
    <row r="194" spans="1:8" ht="33.75" customHeight="1" x14ac:dyDescent="0.2">
      <c r="A194" s="59"/>
      <c r="H194" s="22"/>
    </row>
    <row r="195" spans="1:8" ht="33.75" customHeight="1" x14ac:dyDescent="0.2">
      <c r="A195" s="59"/>
      <c r="H195" s="22"/>
    </row>
    <row r="196" spans="1:8" ht="33.75" customHeight="1" x14ac:dyDescent="0.2">
      <c r="A196" s="59"/>
      <c r="H196" s="22"/>
    </row>
    <row r="197" spans="1:8" ht="33.75" customHeight="1" x14ac:dyDescent="0.2">
      <c r="A197" s="59"/>
      <c r="H197" s="22"/>
    </row>
    <row r="198" spans="1:8" ht="33.75" customHeight="1" x14ac:dyDescent="0.2">
      <c r="A198" s="59"/>
      <c r="H198" s="22"/>
    </row>
    <row r="199" spans="1:8" ht="33.75" customHeight="1" x14ac:dyDescent="0.2">
      <c r="A199" s="59"/>
      <c r="H199" s="22"/>
    </row>
    <row r="200" spans="1:8" ht="33.75" customHeight="1" x14ac:dyDescent="0.2">
      <c r="A200" s="59"/>
      <c r="H200" s="22"/>
    </row>
    <row r="201" spans="1:8" ht="33.75" customHeight="1" x14ac:dyDescent="0.2">
      <c r="A201" s="59"/>
      <c r="H201" s="22"/>
    </row>
    <row r="202" spans="1:8" ht="33.75" customHeight="1" x14ac:dyDescent="0.2">
      <c r="A202" s="59"/>
      <c r="H202" s="22"/>
    </row>
    <row r="203" spans="1:8" ht="33.75" customHeight="1" x14ac:dyDescent="0.2">
      <c r="A203" s="59"/>
      <c r="H203" s="22"/>
    </row>
    <row r="204" spans="1:8" ht="33.75" customHeight="1" x14ac:dyDescent="0.2">
      <c r="A204" s="59"/>
      <c r="H204" s="22"/>
    </row>
    <row r="205" spans="1:8" ht="33.75" customHeight="1" x14ac:dyDescent="0.2">
      <c r="A205" s="59"/>
      <c r="H205" s="22"/>
    </row>
    <row r="206" spans="1:8" ht="33.75" customHeight="1" x14ac:dyDescent="0.2">
      <c r="A206" s="59"/>
      <c r="H206" s="22"/>
    </row>
    <row r="207" spans="1:8" ht="33.75" customHeight="1" x14ac:dyDescent="0.2">
      <c r="A207" s="59"/>
      <c r="H207" s="22"/>
    </row>
    <row r="208" spans="1:8" ht="33.75" customHeight="1" x14ac:dyDescent="0.2">
      <c r="A208" s="59"/>
      <c r="H208" s="22"/>
    </row>
    <row r="209" spans="1:8" ht="33.75" customHeight="1" x14ac:dyDescent="0.2">
      <c r="A209" s="59"/>
      <c r="H209" s="22"/>
    </row>
    <row r="210" spans="1:8" ht="33.75" customHeight="1" x14ac:dyDescent="0.2">
      <c r="A210" s="59"/>
      <c r="H210" s="22"/>
    </row>
    <row r="211" spans="1:8" ht="33.75" customHeight="1" x14ac:dyDescent="0.2">
      <c r="A211" s="59"/>
      <c r="H211" s="22"/>
    </row>
    <row r="212" spans="1:8" ht="33.75" customHeight="1" x14ac:dyDescent="0.2">
      <c r="A212" s="59"/>
      <c r="H212" s="22"/>
    </row>
    <row r="213" spans="1:8" ht="33.75" customHeight="1" x14ac:dyDescent="0.2">
      <c r="A213" s="59"/>
      <c r="H213" s="22"/>
    </row>
    <row r="214" spans="1:8" ht="33.75" customHeight="1" x14ac:dyDescent="0.2">
      <c r="A214" s="59"/>
      <c r="H214" s="22"/>
    </row>
    <row r="215" spans="1:8" ht="33.75" customHeight="1" x14ac:dyDescent="0.2">
      <c r="A215" s="59"/>
      <c r="H215" s="22"/>
    </row>
    <row r="216" spans="1:8" ht="33.75" customHeight="1" x14ac:dyDescent="0.2">
      <c r="A216" s="59"/>
      <c r="H216" s="22"/>
    </row>
    <row r="217" spans="1:8" ht="33.75" customHeight="1" x14ac:dyDescent="0.2">
      <c r="A217" s="59"/>
      <c r="H217" s="22"/>
    </row>
    <row r="218" spans="1:8" ht="33.75" customHeight="1" x14ac:dyDescent="0.2">
      <c r="A218" s="59"/>
      <c r="H218" s="22"/>
    </row>
    <row r="219" spans="1:8" ht="33.75" customHeight="1" x14ac:dyDescent="0.2">
      <c r="A219" s="59"/>
      <c r="H219" s="22"/>
    </row>
    <row r="220" spans="1:8" ht="33.75" customHeight="1" x14ac:dyDescent="0.2">
      <c r="A220" s="59"/>
      <c r="H220" s="22"/>
    </row>
    <row r="221" spans="1:8" ht="33.75" customHeight="1" x14ac:dyDescent="0.2">
      <c r="A221" s="59"/>
      <c r="H221" s="22"/>
    </row>
    <row r="222" spans="1:8" ht="33.75" customHeight="1" x14ac:dyDescent="0.2">
      <c r="A222" s="59"/>
      <c r="H222" s="22"/>
    </row>
    <row r="223" spans="1:8" ht="33.75" customHeight="1" x14ac:dyDescent="0.2">
      <c r="A223" s="59"/>
      <c r="H223" s="22"/>
    </row>
    <row r="224" spans="1:8" ht="33.75" customHeight="1" x14ac:dyDescent="0.2">
      <c r="A224" s="59"/>
      <c r="H224" s="22"/>
    </row>
    <row r="225" spans="1:8" ht="33.75" customHeight="1" x14ac:dyDescent="0.2">
      <c r="A225" s="59"/>
      <c r="H225" s="22"/>
    </row>
    <row r="226" spans="1:8" ht="33.75" customHeight="1" x14ac:dyDescent="0.2">
      <c r="A226" s="59"/>
      <c r="H226" s="22"/>
    </row>
    <row r="227" spans="1:8" ht="33.75" customHeight="1" x14ac:dyDescent="0.2">
      <c r="A227" s="59"/>
      <c r="H227" s="22"/>
    </row>
    <row r="228" spans="1:8" ht="33.75" customHeight="1" x14ac:dyDescent="0.2">
      <c r="A228" s="59"/>
      <c r="H228" s="22"/>
    </row>
    <row r="229" spans="1:8" ht="33.75" customHeight="1" x14ac:dyDescent="0.2">
      <c r="A229" s="59"/>
      <c r="H229" s="22"/>
    </row>
    <row r="230" spans="1:8" ht="33.75" customHeight="1" x14ac:dyDescent="0.2">
      <c r="A230" s="59"/>
      <c r="H230" s="22"/>
    </row>
    <row r="231" spans="1:8" ht="33.75" customHeight="1" x14ac:dyDescent="0.2">
      <c r="A231" s="59"/>
      <c r="H231" s="22"/>
    </row>
    <row r="232" spans="1:8" ht="33.75" customHeight="1" x14ac:dyDescent="0.2">
      <c r="A232" s="59"/>
      <c r="H232" s="22"/>
    </row>
    <row r="233" spans="1:8" ht="33.75" customHeight="1" x14ac:dyDescent="0.2">
      <c r="A233" s="59"/>
      <c r="H233" s="22"/>
    </row>
    <row r="234" spans="1:8" ht="33.75" customHeight="1" x14ac:dyDescent="0.2">
      <c r="A234" s="59"/>
      <c r="H234" s="22"/>
    </row>
    <row r="235" spans="1:8" ht="33.75" customHeight="1" x14ac:dyDescent="0.2">
      <c r="A235" s="59"/>
      <c r="H235" s="22"/>
    </row>
    <row r="236" spans="1:8" ht="33.75" customHeight="1" x14ac:dyDescent="0.2">
      <c r="A236" s="59"/>
      <c r="H236" s="22"/>
    </row>
    <row r="237" spans="1:8" ht="33.75" customHeight="1" x14ac:dyDescent="0.2">
      <c r="A237" s="59"/>
      <c r="H237" s="22"/>
    </row>
    <row r="238" spans="1:8" ht="33.75" customHeight="1" x14ac:dyDescent="0.2">
      <c r="A238" s="59"/>
      <c r="H238" s="22"/>
    </row>
    <row r="239" spans="1:8" ht="33.75" customHeight="1" x14ac:dyDescent="0.2">
      <c r="A239" s="59"/>
      <c r="H239" s="22"/>
    </row>
    <row r="240" spans="1:8" ht="33.75" customHeight="1" x14ac:dyDescent="0.2">
      <c r="A240" s="59"/>
      <c r="H240" s="22"/>
    </row>
    <row r="241" spans="1:8" ht="33.75" customHeight="1" x14ac:dyDescent="0.2">
      <c r="A241" s="59"/>
      <c r="H241" s="22"/>
    </row>
    <row r="242" spans="1:8" ht="33.75" customHeight="1" x14ac:dyDescent="0.2">
      <c r="A242" s="59"/>
      <c r="H242" s="22"/>
    </row>
    <row r="243" spans="1:8" ht="33.75" customHeight="1" x14ac:dyDescent="0.2">
      <c r="A243" s="59"/>
      <c r="H243" s="22"/>
    </row>
    <row r="244" spans="1:8" ht="33.75" customHeight="1" x14ac:dyDescent="0.2">
      <c r="A244" s="59"/>
      <c r="H244" s="22"/>
    </row>
    <row r="245" spans="1:8" ht="33.75" customHeight="1" x14ac:dyDescent="0.2">
      <c r="A245" s="59"/>
      <c r="H245" s="22"/>
    </row>
    <row r="246" spans="1:8" ht="33.75" customHeight="1" x14ac:dyDescent="0.2">
      <c r="A246" s="59"/>
      <c r="H246" s="22"/>
    </row>
    <row r="247" spans="1:8" ht="33.75" customHeight="1" x14ac:dyDescent="0.2">
      <c r="A247" s="59"/>
      <c r="H247" s="22"/>
    </row>
    <row r="248" spans="1:8" ht="33.75" customHeight="1" x14ac:dyDescent="0.2">
      <c r="A248" s="59"/>
      <c r="H248" s="22"/>
    </row>
    <row r="249" spans="1:8" ht="33.75" customHeight="1" x14ac:dyDescent="0.2">
      <c r="A249" s="59"/>
      <c r="H249" s="22"/>
    </row>
    <row r="250" spans="1:8" ht="33.75" customHeight="1" x14ac:dyDescent="0.2">
      <c r="A250" s="59"/>
      <c r="H250" s="22"/>
    </row>
    <row r="251" spans="1:8" ht="33.75" customHeight="1" x14ac:dyDescent="0.2">
      <c r="A251" s="59"/>
      <c r="H251" s="22"/>
    </row>
    <row r="252" spans="1:8" ht="33.75" customHeight="1" x14ac:dyDescent="0.2">
      <c r="A252" s="59"/>
      <c r="H252" s="22"/>
    </row>
    <row r="253" spans="1:8" ht="33.75" customHeight="1" x14ac:dyDescent="0.2">
      <c r="A253" s="59"/>
      <c r="H253" s="22"/>
    </row>
    <row r="254" spans="1:8" ht="33.75" customHeight="1" x14ac:dyDescent="0.2">
      <c r="A254" s="59"/>
      <c r="H254" s="22"/>
    </row>
    <row r="255" spans="1:8" ht="33.75" customHeight="1" x14ac:dyDescent="0.2">
      <c r="A255" s="59"/>
      <c r="H255" s="22"/>
    </row>
    <row r="256" spans="1:8" ht="33.75" customHeight="1" x14ac:dyDescent="0.2">
      <c r="A256" s="59"/>
      <c r="H256" s="22"/>
    </row>
    <row r="257" spans="1:8" ht="33.75" customHeight="1" x14ac:dyDescent="0.2">
      <c r="A257" s="59"/>
      <c r="H257" s="22"/>
    </row>
    <row r="258" spans="1:8" ht="33.75" customHeight="1" x14ac:dyDescent="0.2">
      <c r="A258" s="59"/>
      <c r="H258" s="22"/>
    </row>
    <row r="259" spans="1:8" ht="33.75" customHeight="1" x14ac:dyDescent="0.2">
      <c r="A259" s="59"/>
      <c r="H259" s="22"/>
    </row>
    <row r="260" spans="1:8" ht="33.75" customHeight="1" x14ac:dyDescent="0.2">
      <c r="A260" s="59"/>
      <c r="H260" s="22"/>
    </row>
    <row r="261" spans="1:8" ht="33.75" customHeight="1" x14ac:dyDescent="0.2">
      <c r="A261" s="59"/>
      <c r="H261" s="22"/>
    </row>
    <row r="262" spans="1:8" ht="33.75" customHeight="1" x14ac:dyDescent="0.2">
      <c r="A262" s="59"/>
      <c r="H262" s="22"/>
    </row>
    <row r="263" spans="1:8" ht="33.75" customHeight="1" x14ac:dyDescent="0.2">
      <c r="A263" s="59"/>
      <c r="H263" s="22"/>
    </row>
    <row r="264" spans="1:8" ht="33.75" customHeight="1" x14ac:dyDescent="0.2">
      <c r="A264" s="5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2" zoomScale="125" workbookViewId="0">
      <selection activeCell="C4" sqref="C4"/>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59"/>
      <c r="B1" s="1" t="s">
        <v>129</v>
      </c>
      <c r="C1" s="79"/>
      <c r="H1" s="22"/>
    </row>
    <row r="2" spans="1:8" ht="63.75" customHeight="1" x14ac:dyDescent="0.2">
      <c r="A2" s="43"/>
      <c r="B2" s="80" t="s">
        <v>130</v>
      </c>
      <c r="C2" s="46" t="s">
        <v>90</v>
      </c>
      <c r="H2" s="22"/>
    </row>
    <row r="3" spans="1:8" ht="14.25" customHeight="1" x14ac:dyDescent="0.2">
      <c r="A3" s="1"/>
      <c r="B3" s="17" t="s">
        <v>1</v>
      </c>
      <c r="C3" s="81" t="s">
        <v>2</v>
      </c>
      <c r="D3" s="25" t="s">
        <v>443</v>
      </c>
      <c r="E3" s="25"/>
      <c r="F3" s="25"/>
      <c r="G3" s="25"/>
      <c r="H3" s="25" t="s">
        <v>7</v>
      </c>
    </row>
    <row r="4" spans="1:8" ht="29.25" customHeight="1" x14ac:dyDescent="0.2">
      <c r="A4" s="43" t="s">
        <v>8</v>
      </c>
      <c r="B4" s="50" t="s">
        <v>91</v>
      </c>
      <c r="C4" s="82">
        <v>0</v>
      </c>
      <c r="D4" s="242">
        <f t="shared" ref="D4:D13" si="0">C4/$C$18*(1-$C$16)</f>
        <v>0</v>
      </c>
      <c r="E4" s="83"/>
      <c r="F4" s="83"/>
      <c r="G4" s="84"/>
      <c r="H4" s="85" t="s">
        <v>92</v>
      </c>
    </row>
    <row r="5" spans="1:8" ht="36" customHeight="1" x14ac:dyDescent="0.2">
      <c r="A5" s="43" t="s">
        <v>11</v>
      </c>
      <c r="B5" s="50" t="s">
        <v>93</v>
      </c>
      <c r="C5" s="82">
        <v>5.3333333333333297E-3</v>
      </c>
      <c r="D5" s="242">
        <f t="shared" si="0"/>
        <v>3.6222222222222168E-3</v>
      </c>
      <c r="G5" s="52"/>
      <c r="H5" s="26"/>
    </row>
    <row r="6" spans="1:8" ht="33.75" customHeight="1" x14ac:dyDescent="0.2">
      <c r="A6" s="43"/>
      <c r="B6" s="50" t="s">
        <v>94</v>
      </c>
      <c r="C6" s="82">
        <v>1.6666666666666701E-2</v>
      </c>
      <c r="D6" s="242">
        <f t="shared" si="0"/>
        <v>1.1319444444444458E-2</v>
      </c>
      <c r="G6" s="52"/>
      <c r="H6" s="26"/>
    </row>
    <row r="7" spans="1:8" ht="33.75" customHeight="1" x14ac:dyDescent="0.2">
      <c r="A7" s="43"/>
      <c r="B7" s="50" t="s">
        <v>95</v>
      </c>
      <c r="C7" s="82">
        <v>3.8666666666666703E-2</v>
      </c>
      <c r="D7" s="242">
        <f t="shared" si="0"/>
        <v>2.6261111111111114E-2</v>
      </c>
      <c r="G7" s="52"/>
      <c r="H7" s="26"/>
    </row>
    <row r="8" spans="1:8" ht="33.75" customHeight="1" x14ac:dyDescent="0.2">
      <c r="A8" s="43" t="s">
        <v>14</v>
      </c>
      <c r="B8" s="86" t="s">
        <v>131</v>
      </c>
      <c r="C8" s="82">
        <v>0.3062500000000003</v>
      </c>
      <c r="D8" s="242">
        <f t="shared" si="0"/>
        <v>0.20799479166666668</v>
      </c>
      <c r="G8" s="52"/>
      <c r="H8" s="26"/>
    </row>
    <row r="9" spans="1:8" ht="18" customHeight="1" x14ac:dyDescent="0.2">
      <c r="A9" s="43" t="s">
        <v>17</v>
      </c>
      <c r="B9" s="86" t="s">
        <v>132</v>
      </c>
      <c r="C9" s="82">
        <v>2.0416666666666687E-2</v>
      </c>
      <c r="D9" s="242">
        <f t="shared" si="0"/>
        <v>1.3866319444444447E-2</v>
      </c>
      <c r="G9" s="52"/>
      <c r="H9" s="26"/>
    </row>
    <row r="10" spans="1:8" ht="27" customHeight="1" x14ac:dyDescent="0.2">
      <c r="A10" s="43" t="s">
        <v>20</v>
      </c>
      <c r="B10" s="86" t="s">
        <v>98</v>
      </c>
      <c r="C10" s="82">
        <v>0.23733333333333329</v>
      </c>
      <c r="D10" s="242">
        <f t="shared" si="0"/>
        <v>0.16118888888888872</v>
      </c>
      <c r="G10" s="52"/>
      <c r="H10" s="26"/>
    </row>
    <row r="11" spans="1:8" ht="18" customHeight="1" x14ac:dyDescent="0.2">
      <c r="A11" s="43" t="s">
        <v>23</v>
      </c>
      <c r="B11" s="86" t="s">
        <v>133</v>
      </c>
      <c r="C11" s="82">
        <v>0.18666666666666701</v>
      </c>
      <c r="D11" s="242">
        <f t="shared" si="0"/>
        <v>0.12677777777777791</v>
      </c>
      <c r="G11" s="52"/>
      <c r="H11" s="26"/>
    </row>
    <row r="12" spans="1:8" ht="41.25" customHeight="1" x14ac:dyDescent="0.2">
      <c r="A12" s="43" t="s">
        <v>25</v>
      </c>
      <c r="B12" s="86" t="s">
        <v>134</v>
      </c>
      <c r="C12" s="82">
        <v>0.16133333333333372</v>
      </c>
      <c r="D12" s="242">
        <f t="shared" si="0"/>
        <v>0.10957222222222239</v>
      </c>
      <c r="G12" s="52"/>
      <c r="H12" s="87"/>
    </row>
    <row r="13" spans="1:8" ht="16.5" customHeight="1" x14ac:dyDescent="0.2">
      <c r="A13" s="43" t="s">
        <v>29</v>
      </c>
      <c r="B13" s="53" t="s">
        <v>135</v>
      </c>
      <c r="C13" s="82">
        <v>2.73333333333333E-2</v>
      </c>
      <c r="D13" s="242">
        <f t="shared" si="0"/>
        <v>1.8563888888888852E-2</v>
      </c>
      <c r="G13" s="52"/>
      <c r="H13" s="26"/>
    </row>
    <row r="14" spans="1:8" ht="16.5" customHeight="1" x14ac:dyDescent="0.2">
      <c r="A14" s="43" t="s">
        <v>33</v>
      </c>
      <c r="B14" s="53" t="s">
        <v>103</v>
      </c>
      <c r="C14" s="88">
        <v>1</v>
      </c>
      <c r="D14" s="243">
        <f>C14</f>
        <v>1</v>
      </c>
      <c r="G14" s="52"/>
      <c r="H14" s="26"/>
    </row>
    <row r="15" spans="1:8" ht="16.5" customHeight="1" x14ac:dyDescent="0.2">
      <c r="A15" s="43" t="s">
        <v>36</v>
      </c>
      <c r="B15" s="53" t="s">
        <v>104</v>
      </c>
      <c r="C15" s="88">
        <v>1</v>
      </c>
      <c r="D15" s="244">
        <f>C15</f>
        <v>1</v>
      </c>
      <c r="E15" s="16"/>
      <c r="F15" s="16"/>
      <c r="G15" s="57"/>
      <c r="H15" s="58"/>
    </row>
    <row r="16" spans="1:8" ht="27" customHeight="1" x14ac:dyDescent="0.2">
      <c r="A16" s="59"/>
      <c r="B16" s="240" t="s">
        <v>442</v>
      </c>
      <c r="C16" s="241">
        <v>0.32083333333333336</v>
      </c>
      <c r="D16" s="242">
        <f>C16</f>
        <v>0.32083333333333336</v>
      </c>
      <c r="H16" s="22"/>
    </row>
    <row r="17" spans="1:4" ht="16.5" customHeight="1" x14ac:dyDescent="0.2">
      <c r="A17" s="59"/>
      <c r="B17" s="26"/>
      <c r="C17" s="27"/>
      <c r="D17" s="22"/>
    </row>
    <row r="18" spans="1:4" ht="16.5" customHeight="1" x14ac:dyDescent="0.2">
      <c r="A18" s="59"/>
      <c r="B18" s="26" t="s">
        <v>444</v>
      </c>
      <c r="C18" s="245">
        <f>SUM(C4:C13)</f>
        <v>1.0000000000000009</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50</v>
      </c>
      <c r="D24" s="61"/>
    </row>
    <row r="25" spans="1:4" ht="16.5" customHeight="1" x14ac:dyDescent="0.2">
      <c r="A25" s="59"/>
      <c r="B25" s="31" t="s">
        <v>48</v>
      </c>
      <c r="C25" s="62">
        <f>$D$8*$C$44</f>
        <v>9188159.1074739527</v>
      </c>
      <c r="D25" s="63" t="s">
        <v>137</v>
      </c>
    </row>
    <row r="26" spans="1:4" ht="16.5" customHeight="1" x14ac:dyDescent="0.2">
      <c r="A26" s="59"/>
      <c r="B26" s="31" t="s">
        <v>50</v>
      </c>
      <c r="C26" s="62">
        <v>0</v>
      </c>
      <c r="D26" s="65" t="s">
        <v>138</v>
      </c>
    </row>
    <row r="27" spans="1:4" ht="16.5" customHeight="1" x14ac:dyDescent="0.2">
      <c r="A27" s="59"/>
      <c r="B27" s="31" t="s">
        <v>52</v>
      </c>
      <c r="C27" s="62">
        <f>SUM($D$10:$D$11)*$C$44</f>
        <v>12720912.527572097</v>
      </c>
      <c r="D27" s="63" t="s">
        <v>139</v>
      </c>
    </row>
    <row r="28" spans="1:4" ht="16.5" customHeight="1" x14ac:dyDescent="0.2">
      <c r="A28" s="59"/>
      <c r="B28" s="31" t="s">
        <v>54</v>
      </c>
      <c r="C28" s="62">
        <f>$D$9*$C$44</f>
        <v>612543.94049826358</v>
      </c>
      <c r="D28" s="63" t="s">
        <v>140</v>
      </c>
    </row>
    <row r="29" spans="1:4" ht="16.5" customHeight="1" x14ac:dyDescent="0.2">
      <c r="A29" s="59"/>
      <c r="B29" s="31" t="s">
        <v>56</v>
      </c>
      <c r="C29" s="62">
        <f>D4*$C$44</f>
        <v>0</v>
      </c>
      <c r="D29" s="65" t="s">
        <v>109</v>
      </c>
    </row>
    <row r="30" spans="1:4" ht="16.5" customHeight="1" x14ac:dyDescent="0.2">
      <c r="A30" s="59"/>
      <c r="B30" s="31" t="s">
        <v>58</v>
      </c>
      <c r="C30" s="62">
        <f>D5*$C$44</f>
        <v>160011.47833424003</v>
      </c>
      <c r="D30" s="65" t="s">
        <v>110</v>
      </c>
    </row>
    <row r="31" spans="1:4" ht="16.5" customHeight="1" x14ac:dyDescent="0.2">
      <c r="A31" s="59"/>
      <c r="B31" s="31" t="s">
        <v>59</v>
      </c>
      <c r="C31" s="62">
        <f>D6*$C$44</f>
        <v>500035.86979450146</v>
      </c>
      <c r="D31" s="65" t="s">
        <v>111</v>
      </c>
    </row>
    <row r="32" spans="1:4" ht="16.5" customHeight="1" x14ac:dyDescent="0.2">
      <c r="A32" s="59"/>
      <c r="B32" s="31" t="s">
        <v>60</v>
      </c>
      <c r="C32" s="62">
        <f>D7*$C$44</f>
        <v>1160083.2179232419</v>
      </c>
      <c r="D32" s="65" t="s">
        <v>112</v>
      </c>
    </row>
    <row r="33" spans="1:8" ht="16.5" customHeight="1" x14ac:dyDescent="0.2">
      <c r="A33" s="59"/>
      <c r="B33" s="31" t="s">
        <v>61</v>
      </c>
      <c r="C33" s="62">
        <f>D16*$C$44</f>
        <v>14172795.8187153</v>
      </c>
      <c r="D33" s="65" t="s">
        <v>113</v>
      </c>
    </row>
    <row r="34" spans="1:8" ht="16.5" customHeight="1" x14ac:dyDescent="0.2">
      <c r="A34" s="59"/>
      <c r="B34" s="31" t="s">
        <v>63</v>
      </c>
      <c r="C34" s="62">
        <v>0</v>
      </c>
      <c r="D34" s="65" t="s">
        <v>141</v>
      </c>
    </row>
    <row r="35" spans="1:8" ht="16.5" customHeight="1" x14ac:dyDescent="0.2">
      <c r="A35" s="59"/>
      <c r="B35" s="31" t="s">
        <v>65</v>
      </c>
      <c r="C35" s="64">
        <v>0</v>
      </c>
      <c r="D35" s="65" t="s">
        <v>141</v>
      </c>
    </row>
    <row r="36" spans="1:8" ht="16.5" customHeight="1" x14ac:dyDescent="0.2">
      <c r="A36" s="59"/>
      <c r="B36" s="31" t="s">
        <v>66</v>
      </c>
      <c r="C36" s="64">
        <v>0</v>
      </c>
      <c r="D36" s="65" t="s">
        <v>142</v>
      </c>
    </row>
    <row r="37" spans="1:8" ht="16.5" customHeight="1" x14ac:dyDescent="0.2">
      <c r="A37" s="59"/>
      <c r="B37" s="31" t="s">
        <v>68</v>
      </c>
      <c r="C37" s="64">
        <v>0</v>
      </c>
      <c r="D37" s="65" t="s">
        <v>143</v>
      </c>
    </row>
    <row r="38" spans="1:8" ht="16.5" customHeight="1" x14ac:dyDescent="0.2">
      <c r="A38" s="59"/>
      <c r="B38" s="31" t="s">
        <v>70</v>
      </c>
      <c r="C38" s="64">
        <v>0</v>
      </c>
      <c r="D38" s="65" t="s">
        <v>144</v>
      </c>
    </row>
    <row r="39" spans="1:8" ht="16.5" customHeight="1" x14ac:dyDescent="0.2">
      <c r="A39" s="59"/>
      <c r="B39" s="31" t="s">
        <v>72</v>
      </c>
      <c r="C39" s="64">
        <v>0</v>
      </c>
      <c r="D39" s="65" t="s">
        <v>145</v>
      </c>
    </row>
    <row r="40" spans="1:8" ht="16.5" customHeight="1" x14ac:dyDescent="0.2">
      <c r="A40" s="59"/>
      <c r="B40" s="31" t="s">
        <v>74</v>
      </c>
      <c r="C40" s="62">
        <v>0</v>
      </c>
      <c r="D40" s="65" t="s">
        <v>146</v>
      </c>
    </row>
    <row r="41" spans="1:8" ht="16.5" customHeight="1" x14ac:dyDescent="0.2">
      <c r="A41" s="59"/>
      <c r="B41" s="31" t="s">
        <v>76</v>
      </c>
      <c r="C41" s="62">
        <f>$D$13*$C$44</f>
        <v>820058.82646297978</v>
      </c>
      <c r="D41" s="65" t="s">
        <v>147</v>
      </c>
    </row>
    <row r="42" spans="1:8" ht="16.5" customHeight="1" x14ac:dyDescent="0.2">
      <c r="A42" s="59"/>
      <c r="B42" s="38" t="s">
        <v>78</v>
      </c>
      <c r="C42" s="62">
        <f>$D$12*$C$44</f>
        <v>4840347.2196107758</v>
      </c>
      <c r="D42" s="65" t="s">
        <v>148</v>
      </c>
    </row>
    <row r="43" spans="1:8" ht="16.5" customHeight="1" x14ac:dyDescent="0.2">
      <c r="A43" s="59"/>
      <c r="B43" s="31" t="s">
        <v>80</v>
      </c>
      <c r="C43" s="32">
        <f>SUM($C$25:$C$42)</f>
        <v>44174948.006385349</v>
      </c>
      <c r="D43" s="65" t="s">
        <v>81</v>
      </c>
    </row>
    <row r="44" spans="1:8" ht="33" customHeight="1" x14ac:dyDescent="0.2">
      <c r="A44" s="59"/>
      <c r="B44" s="31" t="s">
        <v>82</v>
      </c>
      <c r="C44" s="64">
        <f>SUM(Tourists!C26)</f>
        <v>44174948.006385349</v>
      </c>
      <c r="D44" s="65" t="s">
        <v>149</v>
      </c>
    </row>
    <row r="45" spans="1:8" ht="16.5" customHeight="1" x14ac:dyDescent="0.2">
      <c r="A45" s="59"/>
      <c r="B45" s="31" t="s">
        <v>84</v>
      </c>
      <c r="C45" s="64">
        <f>C44-C43</f>
        <v>0</v>
      </c>
      <c r="D45" s="65" t="s">
        <v>123</v>
      </c>
    </row>
    <row r="46" spans="1:8" ht="16.5" customHeight="1" x14ac:dyDescent="0.2">
      <c r="A46" s="59"/>
      <c r="B46" s="40" t="s">
        <v>86</v>
      </c>
      <c r="C46" s="66">
        <f>C45/C44</f>
        <v>0</v>
      </c>
      <c r="D46" s="67" t="s">
        <v>124</v>
      </c>
    </row>
    <row r="47" spans="1:8" ht="27" customHeight="1" x14ac:dyDescent="0.2">
      <c r="A47" s="59"/>
      <c r="B47" s="68" t="s">
        <v>125</v>
      </c>
      <c r="C47" s="69">
        <f>C33/C44</f>
        <v>0.32083333333333336</v>
      </c>
      <c r="H47" s="22"/>
    </row>
    <row r="48" spans="1:8" ht="27" customHeight="1" x14ac:dyDescent="0.2">
      <c r="A48" s="59"/>
      <c r="C48" s="79"/>
      <c r="H48" s="22"/>
    </row>
    <row r="49" spans="1:8" ht="27" customHeight="1" x14ac:dyDescent="0.2">
      <c r="A49" s="59"/>
      <c r="C49" s="79"/>
      <c r="H49" s="22"/>
    </row>
    <row r="50" spans="1:8" ht="27" customHeight="1" x14ac:dyDescent="0.2">
      <c r="A50" s="59"/>
      <c r="B50" s="71" t="s">
        <v>126</v>
      </c>
      <c r="H50" s="22"/>
    </row>
    <row r="51" spans="1:8" ht="27" customHeight="1" x14ac:dyDescent="0.2">
      <c r="A51" s="59"/>
      <c r="B51" s="89" t="s">
        <v>1</v>
      </c>
      <c r="C51" s="90" t="s">
        <v>2</v>
      </c>
      <c r="D51" s="91" t="s">
        <v>3</v>
      </c>
      <c r="E51" s="91" t="s">
        <v>4</v>
      </c>
      <c r="F51" s="91" t="s">
        <v>5</v>
      </c>
      <c r="G51" s="91" t="s">
        <v>6</v>
      </c>
      <c r="H51" s="22"/>
    </row>
    <row r="52" spans="1:8" ht="27" customHeight="1" x14ac:dyDescent="0.2">
      <c r="A52" s="59"/>
      <c r="B52" s="92" t="s">
        <v>91</v>
      </c>
      <c r="C52" s="93">
        <f>D4*100</f>
        <v>0</v>
      </c>
      <c r="D52" s="210" t="s">
        <v>461</v>
      </c>
      <c r="E52" s="210">
        <v>0</v>
      </c>
      <c r="F52" s="210">
        <v>100</v>
      </c>
      <c r="G52" s="211">
        <v>0.01</v>
      </c>
      <c r="H52" s="22"/>
    </row>
    <row r="53" spans="1:8" ht="27" customHeight="1" x14ac:dyDescent="0.2">
      <c r="A53" s="59"/>
      <c r="B53" s="92" t="s">
        <v>93</v>
      </c>
      <c r="C53" s="93">
        <f>D5*100</f>
        <v>0.36222222222222167</v>
      </c>
      <c r="D53" s="10" t="s">
        <v>462</v>
      </c>
      <c r="E53" s="10">
        <v>0</v>
      </c>
      <c r="F53" s="10">
        <v>100</v>
      </c>
      <c r="G53" s="209">
        <v>0.01</v>
      </c>
      <c r="H53" s="22"/>
    </row>
    <row r="54" spans="1:8" ht="27" customHeight="1" x14ac:dyDescent="0.2">
      <c r="A54" s="59"/>
      <c r="B54" s="92" t="s">
        <v>94</v>
      </c>
      <c r="C54" s="93">
        <f>D6*100</f>
        <v>1.1319444444444458</v>
      </c>
      <c r="D54" s="210" t="s">
        <v>463</v>
      </c>
      <c r="E54" s="10">
        <v>0</v>
      </c>
      <c r="F54" s="10">
        <v>100</v>
      </c>
      <c r="G54" s="209">
        <v>0.01</v>
      </c>
      <c r="H54" s="22"/>
    </row>
    <row r="55" spans="1:8" ht="27" customHeight="1" x14ac:dyDescent="0.2">
      <c r="A55" s="59"/>
      <c r="B55" s="92" t="s">
        <v>95</v>
      </c>
      <c r="C55" s="93">
        <f>D7*100</f>
        <v>2.6261111111111113</v>
      </c>
      <c r="D55" s="10" t="s">
        <v>464</v>
      </c>
      <c r="E55" s="10">
        <v>0</v>
      </c>
      <c r="F55" s="10">
        <v>100</v>
      </c>
      <c r="G55" s="209">
        <v>0.01</v>
      </c>
      <c r="H55" s="22"/>
    </row>
    <row r="56" spans="1:8" ht="27" customHeight="1" x14ac:dyDescent="0.2">
      <c r="A56" s="59"/>
      <c r="B56" s="92" t="s">
        <v>131</v>
      </c>
      <c r="C56" s="93">
        <f>D8*100</f>
        <v>20.799479166666668</v>
      </c>
      <c r="D56" s="10" t="s">
        <v>465</v>
      </c>
      <c r="E56" s="10">
        <v>0</v>
      </c>
      <c r="F56" s="10">
        <v>100</v>
      </c>
      <c r="G56" s="11">
        <v>0.01</v>
      </c>
      <c r="H56" s="22"/>
    </row>
    <row r="57" spans="1:8" ht="27" customHeight="1" x14ac:dyDescent="0.2">
      <c r="A57" s="59"/>
      <c r="B57" s="92" t="s">
        <v>401</v>
      </c>
      <c r="C57" s="93">
        <v>0</v>
      </c>
      <c r="D57" s="10" t="s">
        <v>466</v>
      </c>
      <c r="E57" s="10">
        <v>0</v>
      </c>
      <c r="F57" s="10">
        <v>100</v>
      </c>
      <c r="G57" s="10">
        <v>0.01</v>
      </c>
      <c r="H57" s="22"/>
    </row>
    <row r="58" spans="1:8" ht="27" customHeight="1" x14ac:dyDescent="0.2">
      <c r="A58" s="59"/>
      <c r="B58" s="92" t="s">
        <v>132</v>
      </c>
      <c r="C58" s="93">
        <f t="shared" ref="C58:C65" si="1">D9*100</f>
        <v>1.3866319444444446</v>
      </c>
      <c r="D58" s="10" t="s">
        <v>467</v>
      </c>
      <c r="E58" s="10">
        <v>0</v>
      </c>
      <c r="F58" s="10">
        <v>100</v>
      </c>
      <c r="G58" s="11">
        <v>0.01</v>
      </c>
      <c r="H58" s="22"/>
    </row>
    <row r="59" spans="1:8" ht="27" customHeight="1" x14ac:dyDescent="0.2">
      <c r="A59" s="59"/>
      <c r="B59" s="92" t="s">
        <v>98</v>
      </c>
      <c r="C59" s="93">
        <f t="shared" si="1"/>
        <v>16.118888888888872</v>
      </c>
      <c r="D59" s="10" t="s">
        <v>468</v>
      </c>
      <c r="E59" s="10">
        <v>0</v>
      </c>
      <c r="F59" s="10">
        <v>100</v>
      </c>
      <c r="G59" s="11">
        <v>0.01</v>
      </c>
      <c r="H59" s="22"/>
    </row>
    <row r="60" spans="1:8" ht="27" customHeight="1" x14ac:dyDescent="0.2">
      <c r="A60" s="59"/>
      <c r="B60" s="92" t="s">
        <v>133</v>
      </c>
      <c r="C60" s="93">
        <f t="shared" si="1"/>
        <v>12.677777777777791</v>
      </c>
      <c r="D60" s="10" t="s">
        <v>469</v>
      </c>
      <c r="E60" s="10">
        <v>0</v>
      </c>
      <c r="F60" s="10">
        <v>100</v>
      </c>
      <c r="G60" s="11">
        <v>0.01</v>
      </c>
      <c r="H60" s="22"/>
    </row>
    <row r="61" spans="1:8" ht="27" customHeight="1" x14ac:dyDescent="0.2">
      <c r="A61" s="59"/>
      <c r="B61" s="92" t="s">
        <v>134</v>
      </c>
      <c r="C61" s="93">
        <f t="shared" si="1"/>
        <v>10.957222222222239</v>
      </c>
      <c r="D61" s="10" t="s">
        <v>470</v>
      </c>
      <c r="E61" s="10">
        <v>0</v>
      </c>
      <c r="F61" s="10">
        <v>100</v>
      </c>
      <c r="G61" s="11">
        <v>0.01</v>
      </c>
      <c r="H61" s="22"/>
    </row>
    <row r="62" spans="1:8" ht="27" customHeight="1" x14ac:dyDescent="0.2">
      <c r="A62" s="59"/>
      <c r="B62" s="78" t="s">
        <v>150</v>
      </c>
      <c r="C62" s="93">
        <f t="shared" si="1"/>
        <v>1.8563888888888851</v>
      </c>
      <c r="D62" s="10" t="s">
        <v>514</v>
      </c>
      <c r="E62" s="10">
        <v>0</v>
      </c>
      <c r="F62" s="10">
        <v>100</v>
      </c>
      <c r="G62" s="11">
        <v>0.01</v>
      </c>
      <c r="H62" s="22"/>
    </row>
    <row r="63" spans="1:8" ht="27" customHeight="1" x14ac:dyDescent="0.2">
      <c r="A63" s="59"/>
      <c r="B63" s="256" t="s">
        <v>103</v>
      </c>
      <c r="C63" s="257">
        <f t="shared" si="1"/>
        <v>100</v>
      </c>
      <c r="D63" s="249" t="s">
        <v>432</v>
      </c>
      <c r="E63" s="249">
        <v>0</v>
      </c>
      <c r="F63" s="249">
        <v>100</v>
      </c>
      <c r="G63" s="259">
        <v>0.01</v>
      </c>
      <c r="H63" s="22"/>
    </row>
    <row r="64" spans="1:8" ht="27" customHeight="1" x14ac:dyDescent="0.2">
      <c r="A64" s="59"/>
      <c r="B64" s="256" t="s">
        <v>104</v>
      </c>
      <c r="C64" s="257">
        <f t="shared" si="1"/>
        <v>100</v>
      </c>
      <c r="D64" s="258" t="s">
        <v>433</v>
      </c>
      <c r="E64" s="258">
        <v>0</v>
      </c>
      <c r="F64" s="258">
        <v>100</v>
      </c>
      <c r="G64" s="260">
        <v>0.01</v>
      </c>
      <c r="H64" s="22"/>
    </row>
    <row r="65" spans="1:8" ht="27" customHeight="1" x14ac:dyDescent="0.2">
      <c r="A65" s="59"/>
      <c r="B65" s="247" t="s">
        <v>442</v>
      </c>
      <c r="C65" s="248">
        <f t="shared" si="1"/>
        <v>32.083333333333336</v>
      </c>
      <c r="D65" s="249" t="s">
        <v>446</v>
      </c>
      <c r="E65" s="258">
        <v>0</v>
      </c>
      <c r="F65" s="258">
        <v>100</v>
      </c>
      <c r="G65" s="260">
        <v>0.01</v>
      </c>
      <c r="H65" s="22"/>
    </row>
    <row r="66" spans="1:8" ht="27" customHeight="1" x14ac:dyDescent="0.2">
      <c r="A66" s="59"/>
      <c r="C66" s="79"/>
      <c r="H66" s="22"/>
    </row>
    <row r="67" spans="1:8" ht="27" customHeight="1" x14ac:dyDescent="0.2">
      <c r="A67" s="59"/>
      <c r="C67" s="79"/>
      <c r="H67" s="22"/>
    </row>
    <row r="68" spans="1:8" ht="27" customHeight="1" x14ac:dyDescent="0.2">
      <c r="A68" s="59"/>
      <c r="C68" s="79"/>
      <c r="H68" s="22"/>
    </row>
    <row r="69" spans="1:8" ht="27" customHeight="1" x14ac:dyDescent="0.2">
      <c r="A69" s="59"/>
      <c r="C69" s="79"/>
      <c r="H69" s="22"/>
    </row>
    <row r="70" spans="1:8" ht="27" customHeight="1" x14ac:dyDescent="0.2">
      <c r="A70" s="59"/>
      <c r="C70" s="79"/>
      <c r="H70" s="22"/>
    </row>
    <row r="71" spans="1:8" ht="27" customHeight="1" x14ac:dyDescent="0.2">
      <c r="A71" s="59"/>
      <c r="C71" s="79"/>
      <c r="H71" s="22"/>
    </row>
    <row r="72" spans="1:8" ht="27" customHeight="1" x14ac:dyDescent="0.2">
      <c r="A72" s="59"/>
      <c r="C72" s="79"/>
      <c r="H72" s="22"/>
    </row>
    <row r="73" spans="1:8" ht="27" customHeight="1" x14ac:dyDescent="0.2">
      <c r="A73" s="59"/>
      <c r="C73" s="79"/>
      <c r="H73" s="22"/>
    </row>
    <row r="74" spans="1:8" ht="27" customHeight="1" x14ac:dyDescent="0.2">
      <c r="A74" s="59"/>
      <c r="C74" s="79"/>
      <c r="H74" s="22"/>
    </row>
    <row r="75" spans="1:8" ht="27" customHeight="1" x14ac:dyDescent="0.2">
      <c r="A75" s="59"/>
      <c r="C75" s="79"/>
      <c r="H75" s="22"/>
    </row>
    <row r="76" spans="1:8" ht="27" customHeight="1" x14ac:dyDescent="0.2">
      <c r="A76" s="59"/>
      <c r="C76" s="79"/>
      <c r="H76" s="22"/>
    </row>
    <row r="77" spans="1:8" ht="27" customHeight="1" x14ac:dyDescent="0.2">
      <c r="A77" s="59"/>
      <c r="C77" s="79"/>
      <c r="H77" s="22"/>
    </row>
    <row r="78" spans="1:8" ht="27" customHeight="1" x14ac:dyDescent="0.2">
      <c r="A78" s="59"/>
      <c r="C78" s="79"/>
      <c r="H78" s="22"/>
    </row>
    <row r="79" spans="1:8" ht="27" customHeight="1" x14ac:dyDescent="0.2">
      <c r="A79" s="59"/>
      <c r="C79" s="79"/>
      <c r="H79" s="22"/>
    </row>
    <row r="80" spans="1:8" ht="27" customHeight="1" x14ac:dyDescent="0.2">
      <c r="A80" s="59"/>
      <c r="C80" s="79"/>
      <c r="H80" s="22"/>
    </row>
    <row r="81" spans="1:8" ht="27" customHeight="1" x14ac:dyDescent="0.2">
      <c r="A81" s="59"/>
      <c r="C81" s="79"/>
      <c r="H81" s="22"/>
    </row>
    <row r="82" spans="1:8" ht="27" customHeight="1" x14ac:dyDescent="0.2">
      <c r="A82" s="59"/>
      <c r="C82" s="79"/>
      <c r="H82" s="22"/>
    </row>
    <row r="83" spans="1:8" ht="27" customHeight="1" x14ac:dyDescent="0.2">
      <c r="A83" s="59"/>
      <c r="C83" s="79"/>
      <c r="H83" s="22"/>
    </row>
    <row r="84" spans="1:8" ht="27" customHeight="1" x14ac:dyDescent="0.2">
      <c r="A84" s="59"/>
      <c r="C84" s="79"/>
      <c r="H84" s="22"/>
    </row>
    <row r="85" spans="1:8" ht="27" customHeight="1" x14ac:dyDescent="0.2">
      <c r="A85" s="59"/>
      <c r="C85" s="79"/>
      <c r="H85" s="22"/>
    </row>
    <row r="86" spans="1:8" ht="27" customHeight="1" x14ac:dyDescent="0.2">
      <c r="A86" s="59"/>
      <c r="C86" s="79"/>
      <c r="H86" s="22"/>
    </row>
    <row r="87" spans="1:8" ht="27" customHeight="1" x14ac:dyDescent="0.2">
      <c r="A87" s="59"/>
      <c r="C87" s="79"/>
      <c r="H87" s="22"/>
    </row>
    <row r="88" spans="1:8" ht="27" customHeight="1" x14ac:dyDescent="0.2">
      <c r="A88" s="59"/>
      <c r="C88" s="79"/>
      <c r="H88" s="22"/>
    </row>
    <row r="89" spans="1:8" ht="27" customHeight="1" x14ac:dyDescent="0.2">
      <c r="A89" s="59"/>
      <c r="C89" s="79"/>
      <c r="H89" s="22"/>
    </row>
    <row r="90" spans="1:8" ht="27" customHeight="1" x14ac:dyDescent="0.2">
      <c r="A90" s="59"/>
      <c r="C90" s="79"/>
      <c r="H90" s="22"/>
    </row>
    <row r="91" spans="1:8" ht="27" customHeight="1" x14ac:dyDescent="0.2">
      <c r="A91" s="59"/>
      <c r="C91" s="79"/>
      <c r="H91" s="22"/>
    </row>
    <row r="92" spans="1:8" ht="27" customHeight="1" x14ac:dyDescent="0.2">
      <c r="A92" s="59"/>
      <c r="C92" s="79"/>
      <c r="H92" s="22"/>
    </row>
    <row r="93" spans="1:8" ht="27" customHeight="1" x14ac:dyDescent="0.2">
      <c r="A93" s="59"/>
      <c r="C93" s="79"/>
      <c r="H93" s="22"/>
    </row>
    <row r="94" spans="1:8" ht="27" customHeight="1" x14ac:dyDescent="0.2">
      <c r="A94" s="59"/>
      <c r="C94" s="79"/>
      <c r="H94" s="22"/>
    </row>
    <row r="95" spans="1:8" ht="27" customHeight="1" x14ac:dyDescent="0.2">
      <c r="A95" s="59"/>
      <c r="C95" s="79"/>
      <c r="H95" s="22"/>
    </row>
    <row r="96" spans="1:8" ht="27" customHeight="1" x14ac:dyDescent="0.2">
      <c r="A96" s="59"/>
      <c r="C96" s="79"/>
      <c r="H96" s="22"/>
    </row>
    <row r="97" spans="1:8" ht="27" customHeight="1" x14ac:dyDescent="0.2">
      <c r="A97" s="59"/>
      <c r="C97" s="79"/>
      <c r="H97" s="22"/>
    </row>
    <row r="98" spans="1:8" ht="27" customHeight="1" x14ac:dyDescent="0.2">
      <c r="A98" s="59"/>
      <c r="C98" s="79"/>
      <c r="H98" s="22"/>
    </row>
    <row r="99" spans="1:8" ht="27" customHeight="1" x14ac:dyDescent="0.2">
      <c r="A99" s="59"/>
      <c r="C99" s="79"/>
      <c r="H99" s="22"/>
    </row>
    <row r="100" spans="1:8" ht="27" customHeight="1" x14ac:dyDescent="0.2">
      <c r="A100" s="59"/>
      <c r="C100" s="79"/>
      <c r="H100" s="22"/>
    </row>
    <row r="101" spans="1:8" ht="27" customHeight="1" x14ac:dyDescent="0.2">
      <c r="A101" s="59"/>
      <c r="C101" s="79"/>
      <c r="H101" s="22"/>
    </row>
    <row r="102" spans="1:8" ht="27" customHeight="1" x14ac:dyDescent="0.2">
      <c r="A102" s="59"/>
      <c r="C102" s="79"/>
      <c r="H102" s="22"/>
    </row>
    <row r="103" spans="1:8" ht="27" customHeight="1" x14ac:dyDescent="0.2">
      <c r="A103" s="59"/>
      <c r="C103" s="79"/>
      <c r="H103" s="22"/>
    </row>
    <row r="104" spans="1:8" ht="27" customHeight="1" x14ac:dyDescent="0.2">
      <c r="A104" s="59"/>
      <c r="C104" s="79"/>
      <c r="H104" s="22"/>
    </row>
    <row r="105" spans="1:8" ht="27" customHeight="1" x14ac:dyDescent="0.2">
      <c r="A105" s="59"/>
      <c r="C105" s="79"/>
      <c r="H105" s="22"/>
    </row>
    <row r="106" spans="1:8" ht="27" customHeight="1" x14ac:dyDescent="0.2">
      <c r="A106" s="59"/>
      <c r="C106" s="79"/>
      <c r="H106" s="22"/>
    </row>
    <row r="107" spans="1:8" ht="27" customHeight="1" x14ac:dyDescent="0.2">
      <c r="A107" s="59"/>
      <c r="C107" s="79"/>
      <c r="H107" s="22"/>
    </row>
    <row r="108" spans="1:8" ht="27" customHeight="1" x14ac:dyDescent="0.2">
      <c r="A108" s="59"/>
      <c r="C108" s="79"/>
      <c r="H108" s="22"/>
    </row>
    <row r="109" spans="1:8" ht="27" customHeight="1" x14ac:dyDescent="0.2">
      <c r="A109" s="59"/>
      <c r="C109" s="79"/>
      <c r="H109" s="22"/>
    </row>
    <row r="110" spans="1:8" ht="27" customHeight="1" x14ac:dyDescent="0.2">
      <c r="A110" s="59"/>
      <c r="C110" s="79"/>
      <c r="H110" s="22"/>
    </row>
    <row r="111" spans="1:8" ht="27" customHeight="1" x14ac:dyDescent="0.2">
      <c r="A111" s="59"/>
      <c r="C111" s="79"/>
      <c r="H111" s="22"/>
    </row>
    <row r="112" spans="1:8" ht="27" customHeight="1" x14ac:dyDescent="0.2">
      <c r="A112" s="59"/>
      <c r="C112" s="79"/>
      <c r="H112" s="22"/>
    </row>
    <row r="113" spans="1:8" ht="27" customHeight="1" x14ac:dyDescent="0.2">
      <c r="A113" s="59"/>
      <c r="C113" s="79"/>
      <c r="H113" s="22"/>
    </row>
    <row r="114" spans="1:8" ht="27" customHeight="1" x14ac:dyDescent="0.2">
      <c r="A114" s="59"/>
      <c r="C114" s="79"/>
      <c r="H114" s="22"/>
    </row>
    <row r="115" spans="1:8" ht="27" customHeight="1" x14ac:dyDescent="0.2">
      <c r="A115" s="59"/>
      <c r="C115" s="79"/>
      <c r="H115" s="22"/>
    </row>
    <row r="116" spans="1:8" ht="27" customHeight="1" x14ac:dyDescent="0.2">
      <c r="A116" s="59"/>
      <c r="C116" s="79"/>
      <c r="H116" s="22"/>
    </row>
    <row r="117" spans="1:8" ht="27" customHeight="1" x14ac:dyDescent="0.2">
      <c r="A117" s="59"/>
      <c r="C117" s="79"/>
      <c r="H117" s="22"/>
    </row>
    <row r="118" spans="1:8" ht="27" customHeight="1" x14ac:dyDescent="0.2">
      <c r="A118" s="59"/>
      <c r="C118" s="79"/>
      <c r="H118" s="22"/>
    </row>
    <row r="119" spans="1:8" ht="27" customHeight="1" x14ac:dyDescent="0.2">
      <c r="A119" s="59"/>
      <c r="C119" s="79"/>
      <c r="H119" s="22"/>
    </row>
    <row r="120" spans="1:8" ht="27" customHeight="1" x14ac:dyDescent="0.2">
      <c r="A120" s="59"/>
      <c r="C120" s="79"/>
      <c r="H120" s="22"/>
    </row>
    <row r="121" spans="1:8" ht="27" customHeight="1" x14ac:dyDescent="0.2">
      <c r="A121" s="59"/>
      <c r="C121" s="79"/>
      <c r="H121" s="22"/>
    </row>
    <row r="122" spans="1:8" ht="27" customHeight="1" x14ac:dyDescent="0.2">
      <c r="A122" s="59"/>
      <c r="C122" s="79"/>
      <c r="H122" s="22"/>
    </row>
    <row r="123" spans="1:8" ht="27" customHeight="1" x14ac:dyDescent="0.2">
      <c r="A123" s="59"/>
      <c r="C123" s="79"/>
      <c r="H123" s="22"/>
    </row>
    <row r="124" spans="1:8" ht="27" customHeight="1" x14ac:dyDescent="0.2">
      <c r="A124" s="59"/>
      <c r="C124" s="79"/>
      <c r="H124" s="22"/>
    </row>
    <row r="125" spans="1:8" ht="27" customHeight="1" x14ac:dyDescent="0.2">
      <c r="A125" s="59"/>
      <c r="C125" s="79"/>
      <c r="H125" s="22"/>
    </row>
    <row r="126" spans="1:8" ht="27" customHeight="1" x14ac:dyDescent="0.2">
      <c r="A126" s="59"/>
      <c r="C126" s="79"/>
      <c r="H126" s="22"/>
    </row>
    <row r="127" spans="1:8" ht="27" customHeight="1" x14ac:dyDescent="0.2">
      <c r="A127" s="59"/>
      <c r="C127" s="79"/>
      <c r="H127" s="22"/>
    </row>
    <row r="128" spans="1:8" ht="27" customHeight="1" x14ac:dyDescent="0.2">
      <c r="A128" s="59"/>
      <c r="C128" s="79"/>
      <c r="H128" s="22"/>
    </row>
    <row r="129" spans="1:8" ht="27" customHeight="1" x14ac:dyDescent="0.2">
      <c r="A129" s="59"/>
      <c r="C129" s="79"/>
      <c r="H129" s="22"/>
    </row>
    <row r="130" spans="1:8" ht="27" customHeight="1" x14ac:dyDescent="0.2">
      <c r="A130" s="59"/>
      <c r="C130" s="79"/>
      <c r="H130" s="22"/>
    </row>
    <row r="131" spans="1:8" ht="27" customHeight="1" x14ac:dyDescent="0.2">
      <c r="A131" s="59"/>
      <c r="C131" s="79"/>
      <c r="H131" s="22"/>
    </row>
    <row r="132" spans="1:8" ht="27" customHeight="1" x14ac:dyDescent="0.2">
      <c r="A132" s="59"/>
      <c r="C132" s="79"/>
      <c r="H132" s="22"/>
    </row>
    <row r="133" spans="1:8" ht="27" customHeight="1" x14ac:dyDescent="0.2">
      <c r="A133" s="59"/>
      <c r="C133" s="79"/>
      <c r="H133" s="22"/>
    </row>
    <row r="134" spans="1:8" ht="27" customHeight="1" x14ac:dyDescent="0.2">
      <c r="A134" s="59"/>
      <c r="C134" s="79"/>
      <c r="H134" s="22"/>
    </row>
    <row r="135" spans="1:8" ht="27" customHeight="1" x14ac:dyDescent="0.2">
      <c r="A135" s="59"/>
      <c r="C135" s="79"/>
      <c r="H135" s="22"/>
    </row>
    <row r="136" spans="1:8" ht="27" customHeight="1" x14ac:dyDescent="0.2">
      <c r="A136" s="59"/>
      <c r="C136" s="79"/>
      <c r="H136" s="22"/>
    </row>
    <row r="137" spans="1:8" ht="27" customHeight="1" x14ac:dyDescent="0.2">
      <c r="A137" s="59"/>
      <c r="C137" s="79"/>
      <c r="H137" s="22"/>
    </row>
    <row r="138" spans="1:8" ht="27" customHeight="1" x14ac:dyDescent="0.2">
      <c r="A138" s="59"/>
      <c r="C138" s="79"/>
      <c r="H138" s="22"/>
    </row>
    <row r="139" spans="1:8" ht="27" customHeight="1" x14ac:dyDescent="0.2">
      <c r="A139" s="59"/>
      <c r="C139" s="79"/>
      <c r="H139" s="22"/>
    </row>
    <row r="140" spans="1:8" ht="27" customHeight="1" x14ac:dyDescent="0.2">
      <c r="A140" s="59"/>
      <c r="C140" s="79"/>
      <c r="H140" s="22"/>
    </row>
    <row r="141" spans="1:8" ht="27" customHeight="1" x14ac:dyDescent="0.2">
      <c r="A141" s="59"/>
      <c r="C141" s="79"/>
      <c r="H141" s="22"/>
    </row>
    <row r="142" spans="1:8" ht="27" customHeight="1" x14ac:dyDescent="0.2">
      <c r="A142" s="59"/>
      <c r="C142" s="79"/>
      <c r="H142" s="22"/>
    </row>
    <row r="143" spans="1:8" ht="27" customHeight="1" x14ac:dyDescent="0.2">
      <c r="A143" s="59"/>
      <c r="C143" s="79"/>
      <c r="H143" s="22"/>
    </row>
    <row r="144" spans="1:8" ht="27" customHeight="1" x14ac:dyDescent="0.2">
      <c r="A144" s="59"/>
      <c r="C144" s="79"/>
      <c r="H144" s="22"/>
    </row>
    <row r="145" spans="1:8" ht="27" customHeight="1" x14ac:dyDescent="0.2">
      <c r="A145" s="59"/>
      <c r="C145" s="79"/>
      <c r="H145" s="22"/>
    </row>
    <row r="146" spans="1:8" ht="27" customHeight="1" x14ac:dyDescent="0.2">
      <c r="A146" s="59"/>
      <c r="C146" s="79"/>
      <c r="H146" s="22"/>
    </row>
    <row r="147" spans="1:8" ht="27" customHeight="1" x14ac:dyDescent="0.2">
      <c r="A147" s="59"/>
      <c r="C147" s="79"/>
      <c r="H147" s="22"/>
    </row>
    <row r="148" spans="1:8" ht="27" customHeight="1" x14ac:dyDescent="0.2">
      <c r="A148" s="59"/>
      <c r="C148" s="79"/>
      <c r="H148" s="22"/>
    </row>
    <row r="149" spans="1:8" ht="27" customHeight="1" x14ac:dyDescent="0.2">
      <c r="A149" s="59"/>
      <c r="C149" s="79"/>
      <c r="H149" s="22"/>
    </row>
    <row r="150" spans="1:8" ht="27" customHeight="1" x14ac:dyDescent="0.2">
      <c r="A150" s="59"/>
      <c r="C150" s="79"/>
      <c r="H150" s="22"/>
    </row>
    <row r="151" spans="1:8" ht="27" customHeight="1" x14ac:dyDescent="0.2">
      <c r="A151" s="59"/>
      <c r="C151" s="79"/>
      <c r="H151" s="22"/>
    </row>
    <row r="152" spans="1:8" ht="27" customHeight="1" x14ac:dyDescent="0.2">
      <c r="A152" s="59"/>
      <c r="C152" s="79"/>
      <c r="H152" s="22"/>
    </row>
    <row r="153" spans="1:8" ht="27" customHeight="1" x14ac:dyDescent="0.2">
      <c r="A153" s="59"/>
      <c r="C153" s="79"/>
      <c r="H153" s="22"/>
    </row>
    <row r="154" spans="1:8" ht="27" customHeight="1" x14ac:dyDescent="0.2">
      <c r="A154" s="59"/>
      <c r="C154" s="79"/>
      <c r="H154" s="22"/>
    </row>
    <row r="155" spans="1:8" ht="27" customHeight="1" x14ac:dyDescent="0.2">
      <c r="A155" s="59"/>
      <c r="C155" s="79"/>
      <c r="H155" s="22"/>
    </row>
    <row r="156" spans="1:8" ht="27" customHeight="1" x14ac:dyDescent="0.2">
      <c r="A156" s="59"/>
      <c r="C156" s="79"/>
      <c r="H156" s="22"/>
    </row>
    <row r="157" spans="1:8" ht="27" customHeight="1" x14ac:dyDescent="0.2">
      <c r="A157" s="59"/>
      <c r="C157" s="79"/>
      <c r="H157" s="22"/>
    </row>
    <row r="158" spans="1:8" ht="27" customHeight="1" x14ac:dyDescent="0.2">
      <c r="A158" s="59"/>
      <c r="C158" s="79"/>
      <c r="H158" s="22"/>
    </row>
    <row r="159" spans="1:8" ht="27" customHeight="1" x14ac:dyDescent="0.2">
      <c r="A159" s="59"/>
      <c r="C159" s="79"/>
      <c r="H159" s="22"/>
    </row>
    <row r="160" spans="1:8" ht="27" customHeight="1" x14ac:dyDescent="0.2">
      <c r="A160" s="59"/>
      <c r="C160" s="79"/>
      <c r="H160" s="22"/>
    </row>
    <row r="161" spans="1:8" ht="27" customHeight="1" x14ac:dyDescent="0.2">
      <c r="A161" s="59"/>
      <c r="C161" s="79"/>
      <c r="H161" s="22"/>
    </row>
    <row r="162" spans="1:8" ht="27" customHeight="1" x14ac:dyDescent="0.2">
      <c r="A162" s="59"/>
      <c r="C162" s="79"/>
      <c r="H162" s="22"/>
    </row>
    <row r="163" spans="1:8" ht="27" customHeight="1" x14ac:dyDescent="0.2">
      <c r="A163" s="59"/>
      <c r="C163" s="79"/>
      <c r="H163" s="22"/>
    </row>
    <row r="164" spans="1:8" ht="27" customHeight="1" x14ac:dyDescent="0.2">
      <c r="A164" s="59"/>
      <c r="C164" s="79"/>
      <c r="H164" s="22"/>
    </row>
    <row r="165" spans="1:8" ht="27" customHeight="1" x14ac:dyDescent="0.2">
      <c r="A165" s="59"/>
      <c r="C165" s="79"/>
      <c r="H165" s="22"/>
    </row>
    <row r="166" spans="1:8" ht="27" customHeight="1" x14ac:dyDescent="0.2">
      <c r="A166" s="59"/>
      <c r="C166" s="79"/>
      <c r="H166" s="22"/>
    </row>
    <row r="167" spans="1:8" ht="27" customHeight="1" x14ac:dyDescent="0.2">
      <c r="A167" s="59"/>
      <c r="C167" s="79"/>
      <c r="H167" s="22"/>
    </row>
    <row r="168" spans="1:8" ht="27" customHeight="1" x14ac:dyDescent="0.2">
      <c r="A168" s="59"/>
      <c r="C168" s="79"/>
      <c r="H168" s="22"/>
    </row>
    <row r="169" spans="1:8" ht="27" customHeight="1" x14ac:dyDescent="0.2">
      <c r="A169" s="59"/>
      <c r="C169" s="79"/>
      <c r="H169" s="22"/>
    </row>
    <row r="170" spans="1:8" ht="27" customHeight="1" x14ac:dyDescent="0.2">
      <c r="A170" s="59"/>
      <c r="C170" s="79"/>
      <c r="H170" s="22"/>
    </row>
    <row r="171" spans="1:8" ht="27" customHeight="1" x14ac:dyDescent="0.2">
      <c r="A171" s="59"/>
      <c r="C171" s="79"/>
      <c r="H171" s="22"/>
    </row>
    <row r="172" spans="1:8" ht="27" customHeight="1" x14ac:dyDescent="0.2">
      <c r="A172" s="59"/>
      <c r="C172" s="79"/>
      <c r="H172" s="22"/>
    </row>
    <row r="173" spans="1:8" ht="27" customHeight="1" x14ac:dyDescent="0.2">
      <c r="A173" s="59"/>
      <c r="C173" s="79"/>
      <c r="H173" s="22"/>
    </row>
    <row r="174" spans="1:8" ht="27" customHeight="1" x14ac:dyDescent="0.2">
      <c r="A174" s="59"/>
      <c r="C174" s="79"/>
      <c r="H174" s="22"/>
    </row>
    <row r="175" spans="1:8" ht="27" customHeight="1" x14ac:dyDescent="0.2">
      <c r="A175" s="59"/>
      <c r="C175" s="79"/>
      <c r="H175" s="22"/>
    </row>
    <row r="176" spans="1:8" ht="27" customHeight="1" x14ac:dyDescent="0.2">
      <c r="A176" s="59"/>
      <c r="C176" s="79"/>
      <c r="H176" s="22"/>
    </row>
    <row r="177" spans="1:8" ht="27" customHeight="1" x14ac:dyDescent="0.2">
      <c r="A177" s="59"/>
      <c r="C177" s="79"/>
      <c r="H177" s="22"/>
    </row>
    <row r="178" spans="1:8" ht="27" customHeight="1" x14ac:dyDescent="0.2">
      <c r="A178" s="59"/>
      <c r="C178" s="79"/>
      <c r="H178" s="22"/>
    </row>
    <row r="179" spans="1:8" ht="27" customHeight="1" x14ac:dyDescent="0.2">
      <c r="A179" s="59"/>
      <c r="C179" s="79"/>
      <c r="H179" s="22"/>
    </row>
    <row r="180" spans="1:8" ht="27" customHeight="1" x14ac:dyDescent="0.2">
      <c r="A180" s="59"/>
      <c r="C180" s="79"/>
      <c r="H180" s="22"/>
    </row>
    <row r="181" spans="1:8" ht="27" customHeight="1" x14ac:dyDescent="0.2">
      <c r="A181" s="59"/>
      <c r="C181" s="79"/>
      <c r="H181" s="22"/>
    </row>
    <row r="182" spans="1:8" ht="27" customHeight="1" x14ac:dyDescent="0.2">
      <c r="A182" s="59"/>
      <c r="C182" s="79"/>
      <c r="H182" s="22"/>
    </row>
    <row r="183" spans="1:8" ht="27" customHeight="1" x14ac:dyDescent="0.2">
      <c r="A183" s="59"/>
      <c r="C183" s="79"/>
      <c r="H183" s="22"/>
    </row>
    <row r="184" spans="1:8" ht="27" customHeight="1" x14ac:dyDescent="0.2">
      <c r="A184" s="59"/>
      <c r="C184" s="79"/>
      <c r="H184" s="22"/>
    </row>
    <row r="185" spans="1:8" ht="27" customHeight="1" x14ac:dyDescent="0.2">
      <c r="A185" s="59"/>
      <c r="C185" s="79"/>
      <c r="H185" s="22"/>
    </row>
    <row r="186" spans="1:8" ht="27" customHeight="1" x14ac:dyDescent="0.2">
      <c r="A186" s="59"/>
      <c r="C186" s="79"/>
      <c r="H186" s="22"/>
    </row>
    <row r="187" spans="1:8" ht="27" customHeight="1" x14ac:dyDescent="0.2">
      <c r="A187" s="59"/>
      <c r="C187" s="79"/>
      <c r="H187" s="22"/>
    </row>
    <row r="188" spans="1:8" ht="27" customHeight="1" x14ac:dyDescent="0.2">
      <c r="A188" s="59"/>
      <c r="C188" s="79"/>
      <c r="H188" s="22"/>
    </row>
    <row r="189" spans="1:8" ht="27" customHeight="1" x14ac:dyDescent="0.2">
      <c r="A189" s="59"/>
      <c r="C189" s="79"/>
      <c r="H189" s="22"/>
    </row>
    <row r="190" spans="1:8" ht="27" customHeight="1" x14ac:dyDescent="0.2">
      <c r="A190" s="59"/>
      <c r="C190" s="79"/>
      <c r="H190" s="22"/>
    </row>
    <row r="191" spans="1:8" ht="27" customHeight="1" x14ac:dyDescent="0.2">
      <c r="A191" s="59"/>
      <c r="C191" s="79"/>
      <c r="H191" s="22"/>
    </row>
    <row r="192" spans="1:8" ht="27" customHeight="1" x14ac:dyDescent="0.2">
      <c r="A192" s="59"/>
      <c r="C192" s="79"/>
      <c r="H192" s="22"/>
    </row>
    <row r="193" spans="1:8" ht="27" customHeight="1" x14ac:dyDescent="0.2">
      <c r="A193" s="59"/>
      <c r="C193" s="79"/>
      <c r="H193" s="22"/>
    </row>
    <row r="194" spans="1:8" ht="27" customHeight="1" x14ac:dyDescent="0.2">
      <c r="A194" s="59"/>
      <c r="C194" s="79"/>
      <c r="H194" s="22"/>
    </row>
    <row r="195" spans="1:8" ht="27" customHeight="1" x14ac:dyDescent="0.2">
      <c r="A195" s="59"/>
      <c r="C195" s="79"/>
      <c r="H195" s="22"/>
    </row>
    <row r="196" spans="1:8" ht="27" customHeight="1" x14ac:dyDescent="0.2">
      <c r="A196" s="59"/>
      <c r="C196" s="79"/>
      <c r="H196" s="22"/>
    </row>
    <row r="197" spans="1:8" ht="27" customHeight="1" x14ac:dyDescent="0.2">
      <c r="A197" s="59"/>
      <c r="C197" s="79"/>
      <c r="H197" s="22"/>
    </row>
    <row r="198" spans="1:8" ht="27" customHeight="1" x14ac:dyDescent="0.2">
      <c r="A198" s="59"/>
      <c r="C198" s="79"/>
      <c r="H198" s="22"/>
    </row>
    <row r="199" spans="1:8" ht="27" customHeight="1" x14ac:dyDescent="0.2">
      <c r="A199" s="59"/>
      <c r="C199" s="79"/>
      <c r="H199" s="22"/>
    </row>
    <row r="200" spans="1:8" ht="27" customHeight="1" x14ac:dyDescent="0.2">
      <c r="A200" s="59"/>
      <c r="C200" s="79"/>
      <c r="H200" s="22"/>
    </row>
    <row r="201" spans="1:8" ht="27" customHeight="1" x14ac:dyDescent="0.2">
      <c r="A201" s="59"/>
      <c r="C201" s="79"/>
      <c r="H201" s="22"/>
    </row>
    <row r="202" spans="1:8" ht="27" customHeight="1" x14ac:dyDescent="0.2">
      <c r="A202" s="59"/>
      <c r="C202" s="79"/>
      <c r="H202" s="22"/>
    </row>
    <row r="203" spans="1:8" ht="27" customHeight="1" x14ac:dyDescent="0.2">
      <c r="A203" s="59"/>
      <c r="C203" s="79"/>
      <c r="H203" s="22"/>
    </row>
    <row r="204" spans="1:8" ht="27" customHeight="1" x14ac:dyDescent="0.2">
      <c r="A204" s="59"/>
      <c r="C204" s="79"/>
      <c r="H204" s="22"/>
    </row>
    <row r="205" spans="1:8" ht="27" customHeight="1" x14ac:dyDescent="0.2">
      <c r="A205" s="59"/>
      <c r="C205" s="79"/>
      <c r="H205" s="22"/>
    </row>
    <row r="206" spans="1:8" ht="27" customHeight="1" x14ac:dyDescent="0.2">
      <c r="A206" s="59"/>
      <c r="C206" s="79"/>
      <c r="H206" s="22"/>
    </row>
    <row r="207" spans="1:8" ht="27" customHeight="1" x14ac:dyDescent="0.2">
      <c r="A207" s="59"/>
      <c r="C207" s="79"/>
      <c r="H207" s="22"/>
    </row>
    <row r="208" spans="1:8" ht="27" customHeight="1" x14ac:dyDescent="0.2">
      <c r="A208" s="59"/>
      <c r="C208" s="79"/>
      <c r="H208" s="22"/>
    </row>
    <row r="209" spans="1:8" ht="27" customHeight="1" x14ac:dyDescent="0.2">
      <c r="A209" s="59"/>
      <c r="C209" s="79"/>
      <c r="H209" s="22"/>
    </row>
    <row r="210" spans="1:8" ht="27" customHeight="1" x14ac:dyDescent="0.2">
      <c r="A210" s="59"/>
      <c r="C210" s="79"/>
      <c r="H210" s="22"/>
    </row>
    <row r="211" spans="1:8" ht="27" customHeight="1" x14ac:dyDescent="0.2">
      <c r="A211" s="59"/>
      <c r="C211" s="79"/>
      <c r="H211" s="22"/>
    </row>
    <row r="212" spans="1:8" ht="27" customHeight="1" x14ac:dyDescent="0.2">
      <c r="A212" s="59"/>
      <c r="C212" s="79"/>
      <c r="H212" s="22"/>
    </row>
    <row r="213" spans="1:8" ht="27" customHeight="1" x14ac:dyDescent="0.2">
      <c r="A213" s="59"/>
      <c r="C213" s="79"/>
      <c r="H213" s="22"/>
    </row>
    <row r="214" spans="1:8" ht="27" customHeight="1" x14ac:dyDescent="0.2">
      <c r="A214" s="59"/>
      <c r="C214" s="79"/>
      <c r="H214" s="22"/>
    </row>
    <row r="215" spans="1:8" ht="27" customHeight="1" x14ac:dyDescent="0.2">
      <c r="A215" s="59"/>
      <c r="C215" s="79"/>
      <c r="H215" s="22"/>
    </row>
    <row r="216" spans="1:8" ht="27" customHeight="1" x14ac:dyDescent="0.2">
      <c r="A216" s="59"/>
      <c r="C216" s="79"/>
      <c r="H216" s="22"/>
    </row>
    <row r="217" spans="1:8" ht="27" customHeight="1" x14ac:dyDescent="0.2">
      <c r="A217" s="59"/>
      <c r="C217" s="79"/>
      <c r="H217" s="22"/>
    </row>
    <row r="218" spans="1:8" ht="27" customHeight="1" x14ac:dyDescent="0.2">
      <c r="A218" s="59"/>
      <c r="C218" s="79"/>
      <c r="H218" s="22"/>
    </row>
    <row r="219" spans="1:8" ht="27" customHeight="1" x14ac:dyDescent="0.2">
      <c r="A219" s="59"/>
      <c r="C219" s="79"/>
      <c r="H219" s="22"/>
    </row>
    <row r="220" spans="1:8" ht="27" customHeight="1" x14ac:dyDescent="0.2">
      <c r="A220" s="59"/>
      <c r="C220" s="79"/>
      <c r="H220" s="22"/>
    </row>
    <row r="221" spans="1:8" ht="27" customHeight="1" x14ac:dyDescent="0.2">
      <c r="A221" s="59"/>
      <c r="C221" s="79"/>
      <c r="H221" s="22"/>
    </row>
    <row r="222" spans="1:8" ht="27" customHeight="1" x14ac:dyDescent="0.2">
      <c r="A222" s="59"/>
      <c r="C222" s="79"/>
      <c r="H222" s="22"/>
    </row>
    <row r="223" spans="1:8" ht="27" customHeight="1" x14ac:dyDescent="0.2">
      <c r="A223" s="59"/>
      <c r="C223" s="79"/>
      <c r="H223" s="22"/>
    </row>
    <row r="224" spans="1:8" ht="27" customHeight="1" x14ac:dyDescent="0.2">
      <c r="A224" s="59"/>
      <c r="C224" s="79"/>
      <c r="H224" s="22"/>
    </row>
    <row r="225" spans="1:8" ht="27" customHeight="1" x14ac:dyDescent="0.2">
      <c r="A225" s="59"/>
      <c r="C225" s="79"/>
      <c r="H225" s="22"/>
    </row>
    <row r="226" spans="1:8" ht="27" customHeight="1" x14ac:dyDescent="0.2">
      <c r="A226" s="59"/>
      <c r="C226" s="79"/>
      <c r="H226" s="22"/>
    </row>
    <row r="227" spans="1:8" ht="27" customHeight="1" x14ac:dyDescent="0.2">
      <c r="A227" s="59"/>
      <c r="C227" s="79"/>
      <c r="H227" s="22"/>
    </row>
    <row r="228" spans="1:8" ht="27" customHeight="1" x14ac:dyDescent="0.2">
      <c r="A228" s="59"/>
      <c r="C228" s="79"/>
      <c r="H228" s="22"/>
    </row>
    <row r="229" spans="1:8" ht="27" customHeight="1" x14ac:dyDescent="0.2">
      <c r="A229" s="59"/>
      <c r="C229" s="79"/>
      <c r="H229" s="22"/>
    </row>
    <row r="230" spans="1:8" ht="27" customHeight="1" x14ac:dyDescent="0.2">
      <c r="A230" s="59"/>
      <c r="C230" s="79"/>
      <c r="H230" s="22"/>
    </row>
    <row r="231" spans="1:8" ht="27" customHeight="1" x14ac:dyDescent="0.2">
      <c r="A231" s="59"/>
      <c r="C231" s="79"/>
      <c r="H231" s="22"/>
    </row>
    <row r="232" spans="1:8" ht="27" customHeight="1" x14ac:dyDescent="0.2">
      <c r="A232" s="59"/>
      <c r="C232" s="79"/>
      <c r="H232" s="22"/>
    </row>
    <row r="233" spans="1:8" ht="27" customHeight="1" x14ac:dyDescent="0.2">
      <c r="A233" s="59"/>
      <c r="C233" s="79"/>
      <c r="H233" s="22"/>
    </row>
    <row r="234" spans="1:8" ht="27" customHeight="1" x14ac:dyDescent="0.2">
      <c r="A234" s="59"/>
      <c r="C234" s="79"/>
      <c r="H234" s="22"/>
    </row>
    <row r="235" spans="1:8" ht="27" customHeight="1" x14ac:dyDescent="0.2">
      <c r="A235" s="59"/>
      <c r="C235" s="79"/>
      <c r="H235" s="22"/>
    </row>
    <row r="236" spans="1:8" ht="27" customHeight="1" x14ac:dyDescent="0.2">
      <c r="A236" s="59"/>
      <c r="C236" s="79"/>
      <c r="H236" s="22"/>
    </row>
    <row r="237" spans="1:8" ht="27" customHeight="1" x14ac:dyDescent="0.2">
      <c r="A237" s="59"/>
      <c r="C237" s="79"/>
      <c r="H237" s="22"/>
    </row>
    <row r="238" spans="1:8" ht="27" customHeight="1" x14ac:dyDescent="0.2">
      <c r="A238" s="59"/>
      <c r="C238" s="79"/>
      <c r="H238" s="22"/>
    </row>
    <row r="239" spans="1:8" ht="27" customHeight="1" x14ac:dyDescent="0.2">
      <c r="A239" s="59"/>
      <c r="C239" s="79"/>
      <c r="H239" s="22"/>
    </row>
    <row r="240" spans="1:8" ht="27" customHeight="1" x14ac:dyDescent="0.2">
      <c r="A240" s="59"/>
      <c r="C240" s="79"/>
      <c r="H240" s="22"/>
    </row>
    <row r="241" spans="1:8" ht="27" customHeight="1" x14ac:dyDescent="0.2">
      <c r="A241" s="59"/>
      <c r="C241" s="79"/>
      <c r="H241" s="22"/>
    </row>
    <row r="242" spans="1:8" ht="27" customHeight="1" x14ac:dyDescent="0.2">
      <c r="A242" s="59"/>
      <c r="C242" s="79"/>
      <c r="H242" s="22"/>
    </row>
    <row r="243" spans="1:8" ht="27" customHeight="1" x14ac:dyDescent="0.2">
      <c r="A243" s="59"/>
      <c r="C243" s="79"/>
      <c r="H243" s="22"/>
    </row>
    <row r="244" spans="1:8" ht="27" customHeight="1" x14ac:dyDescent="0.2">
      <c r="A244" s="59"/>
      <c r="C244" s="79"/>
      <c r="H244" s="22"/>
    </row>
    <row r="245" spans="1:8" ht="27" customHeight="1" x14ac:dyDescent="0.2">
      <c r="A245" s="59"/>
      <c r="C245" s="79"/>
      <c r="H245" s="22"/>
    </row>
    <row r="246" spans="1:8" ht="27" customHeight="1" x14ac:dyDescent="0.2">
      <c r="A246" s="59"/>
      <c r="C246" s="79"/>
      <c r="H246" s="22"/>
    </row>
    <row r="247" spans="1:8" ht="27" customHeight="1" x14ac:dyDescent="0.2">
      <c r="A247" s="59"/>
      <c r="C247" s="79"/>
      <c r="H247" s="22"/>
    </row>
    <row r="248" spans="1:8" ht="27" customHeight="1" x14ac:dyDescent="0.2">
      <c r="A248" s="59"/>
      <c r="C248" s="79"/>
      <c r="H248" s="22"/>
    </row>
    <row r="249" spans="1:8" ht="27" customHeight="1" x14ac:dyDescent="0.2">
      <c r="A249" s="59"/>
      <c r="C249" s="79"/>
      <c r="H249" s="22"/>
    </row>
    <row r="250" spans="1:8" ht="27" customHeight="1" x14ac:dyDescent="0.2">
      <c r="A250" s="59"/>
      <c r="C250" s="79"/>
      <c r="H250" s="22"/>
    </row>
    <row r="251" spans="1:8" ht="27" customHeight="1" x14ac:dyDescent="0.2">
      <c r="A251" s="59"/>
      <c r="C251" s="79"/>
      <c r="H251" s="22"/>
    </row>
    <row r="252" spans="1:8" ht="27" customHeight="1" x14ac:dyDescent="0.2">
      <c r="A252" s="59"/>
      <c r="C252" s="79"/>
      <c r="H252" s="22"/>
    </row>
    <row r="253" spans="1:8" ht="27" customHeight="1" x14ac:dyDescent="0.2">
      <c r="A253" s="59"/>
      <c r="C253" s="79"/>
      <c r="H253" s="22"/>
    </row>
    <row r="254" spans="1:8" ht="27" customHeight="1" x14ac:dyDescent="0.2">
      <c r="A254" s="59"/>
      <c r="C254" s="79"/>
      <c r="H254" s="22"/>
    </row>
    <row r="255" spans="1:8" ht="27" customHeight="1" x14ac:dyDescent="0.2">
      <c r="A255" s="59"/>
      <c r="C255" s="79"/>
      <c r="H255" s="22"/>
    </row>
    <row r="256" spans="1:8" ht="27" customHeight="1" x14ac:dyDescent="0.2">
      <c r="A256" s="59"/>
      <c r="C256" s="79"/>
      <c r="H256" s="22"/>
    </row>
    <row r="257" spans="1:8" ht="27" customHeight="1" x14ac:dyDescent="0.2">
      <c r="A257" s="59"/>
      <c r="C257" s="79"/>
      <c r="H257" s="22"/>
    </row>
    <row r="258" spans="1:8" ht="27" customHeight="1" x14ac:dyDescent="0.2">
      <c r="A258" s="59"/>
      <c r="C258" s="79"/>
      <c r="H258" s="22"/>
    </row>
    <row r="259" spans="1:8" ht="27" customHeight="1" x14ac:dyDescent="0.2">
      <c r="A259" s="59"/>
      <c r="C259" s="79"/>
      <c r="H259" s="22"/>
    </row>
    <row r="260" spans="1:8" ht="27" customHeight="1" x14ac:dyDescent="0.2">
      <c r="A260" s="59"/>
      <c r="C260" s="79"/>
      <c r="H260" s="22"/>
    </row>
    <row r="261" spans="1:8" ht="27" customHeight="1" x14ac:dyDescent="0.2">
      <c r="A261" s="59"/>
      <c r="C261" s="79"/>
      <c r="H261" s="22"/>
    </row>
    <row r="262" spans="1:8" ht="27" customHeight="1" x14ac:dyDescent="0.2">
      <c r="A262" s="59"/>
      <c r="C262" s="79"/>
      <c r="H262" s="22"/>
    </row>
    <row r="263" spans="1:8" ht="27" customHeight="1" x14ac:dyDescent="0.2">
      <c r="A263" s="59"/>
      <c r="C263" s="79"/>
      <c r="H263" s="22"/>
    </row>
    <row r="264" spans="1:8" ht="27"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D62" sqref="D62"/>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59"/>
      <c r="B1" s="1" t="s">
        <v>153</v>
      </c>
      <c r="C1" s="79"/>
      <c r="H1" s="22"/>
    </row>
    <row r="2" spans="1:8" ht="63.75" customHeight="1" x14ac:dyDescent="0.2">
      <c r="A2" s="43"/>
      <c r="B2" s="80" t="s">
        <v>154</v>
      </c>
      <c r="C2" s="46" t="s">
        <v>90</v>
      </c>
      <c r="H2" s="22"/>
    </row>
    <row r="3" spans="1:8" ht="14.25" customHeight="1" x14ac:dyDescent="0.2">
      <c r="A3" s="1"/>
      <c r="B3" s="17" t="s">
        <v>1</v>
      </c>
      <c r="C3" s="81" t="s">
        <v>2</v>
      </c>
      <c r="D3" s="25" t="s">
        <v>443</v>
      </c>
      <c r="E3" s="25"/>
      <c r="F3" s="25"/>
      <c r="G3" s="25"/>
      <c r="H3" s="25" t="s">
        <v>7</v>
      </c>
    </row>
    <row r="4" spans="1:8" ht="29.25" customHeight="1" x14ac:dyDescent="0.2">
      <c r="A4" s="43" t="s">
        <v>8</v>
      </c>
      <c r="B4" s="50" t="s">
        <v>91</v>
      </c>
      <c r="C4" s="82">
        <v>5.3333333333333297E-3</v>
      </c>
      <c r="D4" s="242">
        <f t="shared" ref="D4:D13" si="0">C4/$C$18*(1-$C$16)</f>
        <v>4.7466666666666603E-3</v>
      </c>
      <c r="E4" s="83"/>
      <c r="F4" s="83"/>
      <c r="G4" s="84"/>
      <c r="H4" s="85" t="s">
        <v>92</v>
      </c>
    </row>
    <row r="5" spans="1:8" ht="36" customHeight="1" x14ac:dyDescent="0.2">
      <c r="A5" s="43" t="s">
        <v>11</v>
      </c>
      <c r="B5" s="50" t="s">
        <v>93</v>
      </c>
      <c r="C5" s="82">
        <v>4.7333333333333297E-2</v>
      </c>
      <c r="D5" s="242">
        <f t="shared" si="0"/>
        <v>4.2126666666666604E-2</v>
      </c>
      <c r="G5" s="52"/>
      <c r="H5" s="26"/>
    </row>
    <row r="6" spans="1:8" ht="33.75" customHeight="1" x14ac:dyDescent="0.2">
      <c r="A6" s="43"/>
      <c r="B6" s="50" t="s">
        <v>94</v>
      </c>
      <c r="C6" s="82">
        <v>0</v>
      </c>
      <c r="D6" s="242">
        <f t="shared" si="0"/>
        <v>0</v>
      </c>
      <c r="G6" s="52"/>
      <c r="H6" s="26"/>
    </row>
    <row r="7" spans="1:8" ht="33.75" customHeight="1" x14ac:dyDescent="0.2">
      <c r="A7" s="43"/>
      <c r="B7" s="50" t="s">
        <v>95</v>
      </c>
      <c r="C7" s="82">
        <v>0.01</v>
      </c>
      <c r="D7" s="242">
        <f t="shared" si="0"/>
        <v>8.8999999999999947E-3</v>
      </c>
      <c r="G7" s="52"/>
      <c r="H7" s="26"/>
    </row>
    <row r="8" spans="1:8" ht="33.75" customHeight="1" x14ac:dyDescent="0.2">
      <c r="A8" s="43" t="s">
        <v>14</v>
      </c>
      <c r="B8" s="86" t="s">
        <v>131</v>
      </c>
      <c r="C8" s="82">
        <v>0.15146666666666697</v>
      </c>
      <c r="D8" s="242">
        <f t="shared" si="0"/>
        <v>0.1348053333333335</v>
      </c>
      <c r="G8" s="52"/>
      <c r="H8" s="26"/>
    </row>
    <row r="9" spans="1:8" ht="18" customHeight="1" x14ac:dyDescent="0.2">
      <c r="A9" s="43" t="s">
        <v>17</v>
      </c>
      <c r="B9" s="86" t="s">
        <v>132</v>
      </c>
      <c r="C9" s="82">
        <v>1.9200000000000036E-2</v>
      </c>
      <c r="D9" s="242">
        <f t="shared" si="0"/>
        <v>1.708800000000002E-2</v>
      </c>
      <c r="G9" s="52"/>
      <c r="H9" s="26"/>
    </row>
    <row r="10" spans="1:8" ht="27" customHeight="1" x14ac:dyDescent="0.2">
      <c r="A10" s="43" t="s">
        <v>20</v>
      </c>
      <c r="B10" s="86" t="s">
        <v>98</v>
      </c>
      <c r="C10" s="82">
        <v>0.106</v>
      </c>
      <c r="D10" s="242">
        <f t="shared" si="0"/>
        <v>9.4339999999999938E-2</v>
      </c>
      <c r="G10" s="52"/>
      <c r="H10" s="26"/>
    </row>
    <row r="11" spans="1:8" ht="18" customHeight="1" x14ac:dyDescent="0.2">
      <c r="A11" s="43" t="s">
        <v>23</v>
      </c>
      <c r="B11" s="86" t="s">
        <v>133</v>
      </c>
      <c r="C11" s="82">
        <v>0.212666666666667</v>
      </c>
      <c r="D11" s="242">
        <f t="shared" si="0"/>
        <v>0.18927333333333352</v>
      </c>
      <c r="G11" s="52"/>
      <c r="H11" s="26"/>
    </row>
    <row r="12" spans="1:8" ht="41.25" customHeight="1" x14ac:dyDescent="0.2">
      <c r="A12" s="43" t="s">
        <v>25</v>
      </c>
      <c r="B12" s="86" t="s">
        <v>134</v>
      </c>
      <c r="C12" s="82">
        <v>0.42333333333333334</v>
      </c>
      <c r="D12" s="242">
        <f t="shared" si="0"/>
        <v>0.37676666666666642</v>
      </c>
      <c r="G12" s="52"/>
      <c r="H12" s="87"/>
    </row>
    <row r="13" spans="1:8" ht="16.5" customHeight="1" x14ac:dyDescent="0.2">
      <c r="A13" s="43" t="s">
        <v>29</v>
      </c>
      <c r="B13" s="53" t="s">
        <v>150</v>
      </c>
      <c r="C13" s="82">
        <v>2.4666666666666698E-2</v>
      </c>
      <c r="D13" s="242">
        <f t="shared" si="0"/>
        <v>2.1953333333333346E-2</v>
      </c>
      <c r="G13" s="52"/>
      <c r="H13" s="26"/>
    </row>
    <row r="14" spans="1:8" ht="16.5" customHeight="1" x14ac:dyDescent="0.2">
      <c r="A14" s="43" t="s">
        <v>33</v>
      </c>
      <c r="B14" s="53" t="s">
        <v>103</v>
      </c>
      <c r="C14" s="88">
        <v>0.93333333333333302</v>
      </c>
      <c r="D14" s="246">
        <f>C14</f>
        <v>0.93333333333333302</v>
      </c>
      <c r="G14" s="52"/>
      <c r="H14" s="26"/>
    </row>
    <row r="15" spans="1:8" ht="16.5" customHeight="1" x14ac:dyDescent="0.2">
      <c r="A15" s="43" t="s">
        <v>36</v>
      </c>
      <c r="B15" s="53" t="s">
        <v>104</v>
      </c>
      <c r="C15" s="88">
        <v>0.47</v>
      </c>
      <c r="D15" s="250">
        <f>C15</f>
        <v>0.47</v>
      </c>
      <c r="E15" s="16"/>
      <c r="F15" s="16"/>
      <c r="G15" s="57"/>
      <c r="H15" s="58"/>
    </row>
    <row r="16" spans="1:8" ht="27" customHeight="1" x14ac:dyDescent="0.2">
      <c r="A16" s="59"/>
      <c r="B16" s="240" t="s">
        <v>442</v>
      </c>
      <c r="C16" s="241">
        <v>0.11</v>
      </c>
      <c r="D16" s="242">
        <f>C16</f>
        <v>0.11</v>
      </c>
      <c r="H16" s="22"/>
    </row>
    <row r="17" spans="1:4" ht="16.5" customHeight="1" x14ac:dyDescent="0.2">
      <c r="A17" s="59"/>
      <c r="B17" s="26"/>
      <c r="C17" s="27"/>
      <c r="D17" s="22"/>
    </row>
    <row r="18" spans="1:4" ht="16.5" customHeight="1" x14ac:dyDescent="0.2">
      <c r="A18" s="59"/>
      <c r="B18" s="26" t="s">
        <v>444</v>
      </c>
      <c r="C18" s="245">
        <f>SUM(C4:C13)</f>
        <v>1.0000000000000007</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52</v>
      </c>
      <c r="D24" s="61"/>
    </row>
    <row r="25" spans="1:4" ht="16.5" customHeight="1" x14ac:dyDescent="0.2">
      <c r="A25" s="59"/>
      <c r="B25" s="31" t="s">
        <v>48</v>
      </c>
      <c r="C25" s="62">
        <f>$D$8*$C$43</f>
        <v>15016297.320475062</v>
      </c>
      <c r="D25" s="63" t="s">
        <v>155</v>
      </c>
    </row>
    <row r="26" spans="1:4" ht="14.25" customHeight="1" x14ac:dyDescent="0.2">
      <c r="B26" s="31" t="s">
        <v>50</v>
      </c>
      <c r="C26" s="34">
        <v>0</v>
      </c>
      <c r="D26" s="35" t="s">
        <v>156</v>
      </c>
    </row>
    <row r="27" spans="1:4" ht="16.5" customHeight="1" x14ac:dyDescent="0.2">
      <c r="A27" s="59"/>
      <c r="B27" s="31" t="s">
        <v>52</v>
      </c>
      <c r="C27" s="62">
        <f>SUM($D$10:$D$11)*$C$43</f>
        <v>31592386.087971274</v>
      </c>
      <c r="D27" s="63" t="s">
        <v>157</v>
      </c>
    </row>
    <row r="28" spans="1:4" ht="16.5" customHeight="1" x14ac:dyDescent="0.2">
      <c r="A28" s="59"/>
      <c r="B28" s="31" t="s">
        <v>54</v>
      </c>
      <c r="C28" s="62">
        <f>$D$9*$C$43</f>
        <v>1903474.3082292331</v>
      </c>
      <c r="D28" s="63" t="s">
        <v>439</v>
      </c>
    </row>
    <row r="29" spans="1:4" ht="16.5" customHeight="1" x14ac:dyDescent="0.2">
      <c r="A29" s="59"/>
      <c r="B29" s="31" t="s">
        <v>56</v>
      </c>
      <c r="C29" s="62">
        <f>D4*$C$43</f>
        <v>528742.86339700792</v>
      </c>
      <c r="D29" s="65" t="s">
        <v>109</v>
      </c>
    </row>
    <row r="30" spans="1:4" ht="16.5" customHeight="1" x14ac:dyDescent="0.2">
      <c r="A30" s="59"/>
      <c r="B30" s="31" t="s">
        <v>58</v>
      </c>
      <c r="C30" s="62">
        <f>D5*$C$43</f>
        <v>4692592.9126484441</v>
      </c>
      <c r="D30" s="65" t="s">
        <v>110</v>
      </c>
    </row>
    <row r="31" spans="1:4" ht="16.5" customHeight="1" x14ac:dyDescent="0.2">
      <c r="A31" s="59"/>
      <c r="B31" s="31" t="s">
        <v>59</v>
      </c>
      <c r="C31" s="62">
        <f>D6*$C$43</f>
        <v>0</v>
      </c>
      <c r="D31" s="65" t="s">
        <v>111</v>
      </c>
    </row>
    <row r="32" spans="1:4" ht="16.5" customHeight="1" x14ac:dyDescent="0.2">
      <c r="A32" s="59"/>
      <c r="B32" s="31" t="s">
        <v>60</v>
      </c>
      <c r="C32" s="62">
        <f>D7*$C$43</f>
        <v>991392.86886939057</v>
      </c>
      <c r="D32" s="65" t="s">
        <v>112</v>
      </c>
    </row>
    <row r="33" spans="1:8" ht="16.5" customHeight="1" x14ac:dyDescent="0.2">
      <c r="A33" s="59"/>
      <c r="B33" s="31" t="s">
        <v>61</v>
      </c>
      <c r="C33" s="62">
        <f>$C$43*D16</f>
        <v>12253170.28939697</v>
      </c>
      <c r="D33" s="65" t="s">
        <v>113</v>
      </c>
    </row>
    <row r="34" spans="1:8" ht="16.5" customHeight="1" x14ac:dyDescent="0.2">
      <c r="A34" s="59"/>
      <c r="B34" s="31" t="s">
        <v>63</v>
      </c>
      <c r="C34" s="62">
        <v>0</v>
      </c>
      <c r="D34" s="65" t="s">
        <v>158</v>
      </c>
    </row>
    <row r="35" spans="1:8" ht="16.5" customHeight="1" x14ac:dyDescent="0.2">
      <c r="A35" s="59"/>
      <c r="B35" s="31" t="s">
        <v>65</v>
      </c>
      <c r="C35" s="64">
        <v>0</v>
      </c>
      <c r="D35" s="65" t="s">
        <v>158</v>
      </c>
    </row>
    <row r="36" spans="1:8" ht="16.5" customHeight="1" x14ac:dyDescent="0.2">
      <c r="A36" s="59"/>
      <c r="B36" s="31" t="s">
        <v>66</v>
      </c>
      <c r="C36" s="64">
        <v>0</v>
      </c>
      <c r="D36" s="65" t="s">
        <v>159</v>
      </c>
    </row>
    <row r="37" spans="1:8" ht="16.5" customHeight="1" x14ac:dyDescent="0.2">
      <c r="A37" s="59"/>
      <c r="B37" s="31" t="s">
        <v>68</v>
      </c>
      <c r="C37" s="64">
        <v>0</v>
      </c>
      <c r="D37" s="65" t="s">
        <v>160</v>
      </c>
    </row>
    <row r="38" spans="1:8" ht="16.5" customHeight="1" x14ac:dyDescent="0.2">
      <c r="A38" s="59"/>
      <c r="B38" s="31" t="s">
        <v>70</v>
      </c>
      <c r="C38" s="64">
        <v>0</v>
      </c>
      <c r="D38" s="65" t="s">
        <v>161</v>
      </c>
    </row>
    <row r="39" spans="1:8" ht="16.5" customHeight="1" x14ac:dyDescent="0.2">
      <c r="A39" s="59"/>
      <c r="B39" s="31" t="s">
        <v>72</v>
      </c>
      <c r="C39" s="64">
        <v>0</v>
      </c>
      <c r="D39" s="65" t="s">
        <v>162</v>
      </c>
    </row>
    <row r="40" spans="1:8" ht="16.5" customHeight="1" x14ac:dyDescent="0.2">
      <c r="A40" s="59"/>
      <c r="B40" s="31" t="s">
        <v>76</v>
      </c>
      <c r="C40" s="62">
        <f>$D$13*$C$43</f>
        <v>2445435.743211166</v>
      </c>
      <c r="D40" s="65" t="s">
        <v>163</v>
      </c>
    </row>
    <row r="41" spans="1:8" ht="16.5" customHeight="1" x14ac:dyDescent="0.2">
      <c r="A41" s="59"/>
      <c r="B41" s="38" t="s">
        <v>78</v>
      </c>
      <c r="C41" s="62">
        <f>$D$12*$C$43</f>
        <v>41968964.782137528</v>
      </c>
      <c r="D41" s="65" t="s">
        <v>164</v>
      </c>
    </row>
    <row r="42" spans="1:8" ht="16.5" customHeight="1" x14ac:dyDescent="0.2">
      <c r="A42" s="59"/>
      <c r="B42" s="31" t="s">
        <v>80</v>
      </c>
      <c r="C42" s="32">
        <f>SUM($C$25:$C$41)</f>
        <v>111392457.17633608</v>
      </c>
      <c r="D42" s="65" t="s">
        <v>81</v>
      </c>
    </row>
    <row r="43" spans="1:8" ht="33" customHeight="1" x14ac:dyDescent="0.2">
      <c r="A43" s="59"/>
      <c r="B43" s="31" t="s">
        <v>82</v>
      </c>
      <c r="C43" s="233">
        <f>SUM(Tourists!C27, Tourism!C27, Lodges!C27,Restaurants!C27,SUM(Households!C30:D30) + NatParkPA!C27  + ComRevSh!C27)/(1-SUM(C10:C11)-C8-C9)</f>
        <v>111392457.17633608</v>
      </c>
      <c r="D43" s="65" t="s">
        <v>165</v>
      </c>
      <c r="E43" s="231" t="s">
        <v>440</v>
      </c>
    </row>
    <row r="44" spans="1:8" ht="16.5" customHeight="1" x14ac:dyDescent="0.2">
      <c r="A44" s="59"/>
      <c r="B44" s="31" t="s">
        <v>84</v>
      </c>
      <c r="C44" s="64">
        <f>C43-C42</f>
        <v>0</v>
      </c>
      <c r="D44" s="65" t="s">
        <v>123</v>
      </c>
    </row>
    <row r="45" spans="1:8" ht="16.5" customHeight="1" x14ac:dyDescent="0.2">
      <c r="A45" s="59"/>
      <c r="B45" s="40" t="s">
        <v>86</v>
      </c>
      <c r="C45" s="66">
        <f>C44/C43</f>
        <v>0</v>
      </c>
      <c r="D45" s="67" t="s">
        <v>124</v>
      </c>
    </row>
    <row r="46" spans="1:8" ht="27" customHeight="1" x14ac:dyDescent="0.2">
      <c r="A46" s="59"/>
      <c r="B46" s="68" t="s">
        <v>125</v>
      </c>
      <c r="C46" s="69">
        <f>C33/C43</f>
        <v>0.11</v>
      </c>
      <c r="H46" s="22"/>
    </row>
    <row r="47" spans="1:8" ht="27" customHeight="1" x14ac:dyDescent="0.2">
      <c r="A47" s="59"/>
      <c r="C47" s="79"/>
      <c r="H47" s="22"/>
    </row>
    <row r="48" spans="1:8" ht="27" customHeight="1" x14ac:dyDescent="0.2">
      <c r="A48" s="59"/>
      <c r="C48" s="79"/>
      <c r="H48" s="22"/>
    </row>
    <row r="49" spans="1:8" ht="27" customHeight="1" x14ac:dyDescent="0.2">
      <c r="A49" s="59"/>
      <c r="C49" s="79"/>
      <c r="H49" s="22"/>
    </row>
    <row r="50" spans="1:8" ht="27" customHeight="1" x14ac:dyDescent="0.2">
      <c r="A50" s="59"/>
      <c r="B50" s="71" t="s">
        <v>126</v>
      </c>
      <c r="H50" s="22"/>
    </row>
    <row r="51" spans="1:8" ht="27" customHeight="1" x14ac:dyDescent="0.2">
      <c r="A51" s="59"/>
      <c r="B51" s="89" t="s">
        <v>1</v>
      </c>
      <c r="C51" s="90" t="s">
        <v>2</v>
      </c>
      <c r="D51" s="91" t="s">
        <v>3</v>
      </c>
      <c r="E51" s="91" t="s">
        <v>4</v>
      </c>
      <c r="F51" s="91" t="s">
        <v>5</v>
      </c>
      <c r="G51" s="91" t="s">
        <v>6</v>
      </c>
      <c r="H51" s="22"/>
    </row>
    <row r="52" spans="1:8" ht="27" customHeight="1" x14ac:dyDescent="0.2">
      <c r="A52" s="59"/>
      <c r="B52" s="92" t="s">
        <v>91</v>
      </c>
      <c r="C52" s="93">
        <f>D4*100</f>
        <v>0.47466666666666602</v>
      </c>
      <c r="D52" s="210" t="s">
        <v>471</v>
      </c>
      <c r="E52" s="210">
        <v>0</v>
      </c>
      <c r="F52" s="210">
        <v>100</v>
      </c>
      <c r="G52" s="211">
        <v>0.01</v>
      </c>
      <c r="H52" s="22"/>
    </row>
    <row r="53" spans="1:8" ht="27" customHeight="1" x14ac:dyDescent="0.2">
      <c r="A53" s="59"/>
      <c r="B53" s="92" t="s">
        <v>93</v>
      </c>
      <c r="C53" s="93">
        <f>D5*100</f>
        <v>4.2126666666666601</v>
      </c>
      <c r="D53" s="10" t="s">
        <v>472</v>
      </c>
      <c r="E53" s="10">
        <v>0</v>
      </c>
      <c r="F53" s="10">
        <v>100</v>
      </c>
      <c r="G53" s="209">
        <v>0.01</v>
      </c>
      <c r="H53" s="22"/>
    </row>
    <row r="54" spans="1:8" ht="27" customHeight="1" x14ac:dyDescent="0.2">
      <c r="A54" s="59"/>
      <c r="B54" s="92" t="s">
        <v>94</v>
      </c>
      <c r="C54" s="93">
        <f>D6*100</f>
        <v>0</v>
      </c>
      <c r="D54" s="210" t="s">
        <v>473</v>
      </c>
      <c r="E54" s="10">
        <v>0</v>
      </c>
      <c r="F54" s="10">
        <v>100</v>
      </c>
      <c r="G54" s="209">
        <v>0.01</v>
      </c>
      <c r="H54" s="22"/>
    </row>
    <row r="55" spans="1:8" ht="27" customHeight="1" x14ac:dyDescent="0.2">
      <c r="A55" s="59"/>
      <c r="B55" s="92" t="s">
        <v>95</v>
      </c>
      <c r="C55" s="93">
        <f>D7*100</f>
        <v>0.88999999999999946</v>
      </c>
      <c r="D55" s="10" t="s">
        <v>474</v>
      </c>
      <c r="E55" s="10">
        <v>0</v>
      </c>
      <c r="F55" s="10">
        <v>100</v>
      </c>
      <c r="G55" s="209">
        <v>0.01</v>
      </c>
      <c r="H55" s="22"/>
    </row>
    <row r="56" spans="1:8" ht="27" customHeight="1" x14ac:dyDescent="0.2">
      <c r="A56" s="59"/>
      <c r="B56" s="92" t="s">
        <v>131</v>
      </c>
      <c r="C56" s="93">
        <f>D8*100</f>
        <v>13.48053333333335</v>
      </c>
      <c r="D56" s="10" t="s">
        <v>475</v>
      </c>
      <c r="E56" s="10">
        <v>0</v>
      </c>
      <c r="F56" s="10">
        <v>100</v>
      </c>
      <c r="G56" s="11">
        <v>0.01</v>
      </c>
      <c r="H56" s="22"/>
    </row>
    <row r="57" spans="1:8" ht="27" customHeight="1" x14ac:dyDescent="0.2">
      <c r="A57" s="59"/>
      <c r="B57" s="92" t="s">
        <v>401</v>
      </c>
      <c r="C57" s="93">
        <v>0</v>
      </c>
      <c r="D57" s="10" t="s">
        <v>476</v>
      </c>
      <c r="E57" s="10">
        <v>0</v>
      </c>
      <c r="F57" s="10">
        <v>100</v>
      </c>
      <c r="G57" s="10">
        <v>0.01</v>
      </c>
      <c r="H57" s="22"/>
    </row>
    <row r="58" spans="1:8" ht="27" customHeight="1" x14ac:dyDescent="0.2">
      <c r="A58" s="59"/>
      <c r="B58" s="92" t="s">
        <v>132</v>
      </c>
      <c r="C58" s="93">
        <f t="shared" ref="C58:C65" si="1">D9*100</f>
        <v>1.7088000000000019</v>
      </c>
      <c r="D58" s="10" t="s">
        <v>477</v>
      </c>
      <c r="E58" s="10">
        <v>0</v>
      </c>
      <c r="F58" s="10">
        <v>100</v>
      </c>
      <c r="G58" s="11">
        <v>0.01</v>
      </c>
      <c r="H58" s="22"/>
    </row>
    <row r="59" spans="1:8" ht="27" customHeight="1" x14ac:dyDescent="0.2">
      <c r="A59" s="59"/>
      <c r="B59" s="92" t="s">
        <v>98</v>
      </c>
      <c r="C59" s="93">
        <f t="shared" si="1"/>
        <v>9.4339999999999939</v>
      </c>
      <c r="D59" s="10" t="s">
        <v>478</v>
      </c>
      <c r="E59" s="10">
        <v>0</v>
      </c>
      <c r="F59" s="10">
        <v>100</v>
      </c>
      <c r="G59" s="11">
        <v>0.01</v>
      </c>
      <c r="H59" s="22"/>
    </row>
    <row r="60" spans="1:8" ht="27" customHeight="1" x14ac:dyDescent="0.2">
      <c r="A60" s="59"/>
      <c r="B60" s="92" t="s">
        <v>133</v>
      </c>
      <c r="C60" s="93">
        <f t="shared" si="1"/>
        <v>18.927333333333351</v>
      </c>
      <c r="D60" s="10" t="s">
        <v>479</v>
      </c>
      <c r="E60" s="10">
        <v>0</v>
      </c>
      <c r="F60" s="10">
        <v>100</v>
      </c>
      <c r="G60" s="11">
        <v>0.01</v>
      </c>
      <c r="H60" s="22"/>
    </row>
    <row r="61" spans="1:8" ht="27" customHeight="1" x14ac:dyDescent="0.2">
      <c r="A61" s="59"/>
      <c r="B61" s="92" t="s">
        <v>134</v>
      </c>
      <c r="C61" s="93">
        <f t="shared" si="1"/>
        <v>37.676666666666641</v>
      </c>
      <c r="D61" s="10" t="s">
        <v>480</v>
      </c>
      <c r="E61" s="10">
        <v>0</v>
      </c>
      <c r="F61" s="10">
        <v>100</v>
      </c>
      <c r="G61" s="11">
        <v>0.01</v>
      </c>
      <c r="H61" s="22"/>
    </row>
    <row r="62" spans="1:8" ht="27" customHeight="1" x14ac:dyDescent="0.2">
      <c r="A62" s="59"/>
      <c r="B62" s="78" t="s">
        <v>150</v>
      </c>
      <c r="C62" s="93">
        <f t="shared" si="1"/>
        <v>2.1953333333333345</v>
      </c>
      <c r="D62" s="10" t="s">
        <v>515</v>
      </c>
      <c r="E62" s="10">
        <v>0</v>
      </c>
      <c r="F62" s="10">
        <v>100</v>
      </c>
      <c r="G62" s="11">
        <v>0.01</v>
      </c>
      <c r="H62" s="22"/>
    </row>
    <row r="63" spans="1:8" ht="27" customHeight="1" x14ac:dyDescent="0.2">
      <c r="A63" s="59"/>
      <c r="B63" s="256" t="s">
        <v>103</v>
      </c>
      <c r="C63" s="257">
        <f t="shared" si="1"/>
        <v>93.3333333333333</v>
      </c>
      <c r="D63" s="249" t="s">
        <v>151</v>
      </c>
      <c r="E63" s="249">
        <v>0</v>
      </c>
      <c r="F63" s="249">
        <v>100</v>
      </c>
      <c r="G63" s="259">
        <v>0.01</v>
      </c>
      <c r="H63" s="22"/>
    </row>
    <row r="64" spans="1:8" ht="27" customHeight="1" x14ac:dyDescent="0.2">
      <c r="A64" s="59"/>
      <c r="B64" s="256" t="s">
        <v>104</v>
      </c>
      <c r="C64" s="257">
        <f t="shared" si="1"/>
        <v>47</v>
      </c>
      <c r="D64" s="258" t="s">
        <v>152</v>
      </c>
      <c r="E64" s="258">
        <v>0</v>
      </c>
      <c r="F64" s="258">
        <v>100</v>
      </c>
      <c r="G64" s="260">
        <v>0.01</v>
      </c>
      <c r="H64" s="22"/>
    </row>
    <row r="65" spans="1:8" ht="27" customHeight="1" x14ac:dyDescent="0.2">
      <c r="A65" s="59"/>
      <c r="B65" s="247" t="s">
        <v>442</v>
      </c>
      <c r="C65" s="248">
        <f t="shared" si="1"/>
        <v>11</v>
      </c>
      <c r="D65" s="249" t="s">
        <v>449</v>
      </c>
      <c r="E65" s="258">
        <v>0</v>
      </c>
      <c r="F65" s="258">
        <v>100</v>
      </c>
      <c r="G65" s="260">
        <v>0.01</v>
      </c>
      <c r="H65" s="22"/>
    </row>
    <row r="66" spans="1:8" ht="27" customHeight="1" x14ac:dyDescent="0.2">
      <c r="A66" s="59"/>
      <c r="C66" s="79"/>
      <c r="H66" s="22"/>
    </row>
    <row r="67" spans="1:8" ht="27" customHeight="1" x14ac:dyDescent="0.2">
      <c r="A67" s="59"/>
      <c r="C67" s="79"/>
      <c r="H67" s="22"/>
    </row>
    <row r="68" spans="1:8" ht="27" customHeight="1" x14ac:dyDescent="0.2">
      <c r="A68" s="59"/>
      <c r="C68" s="79"/>
      <c r="H68" s="22"/>
    </row>
    <row r="69" spans="1:8" ht="27" customHeight="1" x14ac:dyDescent="0.2">
      <c r="A69" s="59"/>
      <c r="C69" s="79"/>
      <c r="H69" s="22"/>
    </row>
    <row r="70" spans="1:8" ht="27" customHeight="1" x14ac:dyDescent="0.2">
      <c r="A70" s="59"/>
      <c r="C70" s="79"/>
      <c r="H70" s="22"/>
    </row>
    <row r="71" spans="1:8" ht="27" customHeight="1" x14ac:dyDescent="0.2">
      <c r="A71" s="59"/>
      <c r="C71" s="79"/>
      <c r="H71" s="22"/>
    </row>
    <row r="72" spans="1:8" ht="27" customHeight="1" x14ac:dyDescent="0.2">
      <c r="A72" s="59"/>
      <c r="C72" s="79"/>
      <c r="H72" s="22"/>
    </row>
    <row r="73" spans="1:8" ht="27" customHeight="1" x14ac:dyDescent="0.2">
      <c r="A73" s="59"/>
      <c r="C73" s="79"/>
      <c r="H73" s="22"/>
    </row>
    <row r="74" spans="1:8" ht="27" customHeight="1" x14ac:dyDescent="0.2">
      <c r="A74" s="59"/>
      <c r="C74" s="79"/>
      <c r="H74" s="22"/>
    </row>
    <row r="75" spans="1:8" ht="27" customHeight="1" x14ac:dyDescent="0.2">
      <c r="A75" s="59"/>
      <c r="C75" s="79"/>
      <c r="H75" s="22"/>
    </row>
    <row r="76" spans="1:8" ht="27" customHeight="1" x14ac:dyDescent="0.2">
      <c r="A76" s="59"/>
      <c r="C76" s="79"/>
      <c r="H76" s="22"/>
    </row>
    <row r="77" spans="1:8" ht="27" customHeight="1" x14ac:dyDescent="0.2">
      <c r="A77" s="59"/>
      <c r="C77" s="79"/>
      <c r="H77" s="22"/>
    </row>
    <row r="78" spans="1:8" ht="27" customHeight="1" x14ac:dyDescent="0.2">
      <c r="A78" s="59"/>
      <c r="C78" s="79"/>
      <c r="H78" s="22"/>
    </row>
    <row r="79" spans="1:8" ht="27" customHeight="1" x14ac:dyDescent="0.2">
      <c r="A79" s="59"/>
      <c r="C79" s="79"/>
      <c r="H79" s="22"/>
    </row>
    <row r="80" spans="1:8" ht="27" customHeight="1" x14ac:dyDescent="0.2">
      <c r="A80" s="59"/>
      <c r="C80" s="79"/>
      <c r="H80" s="22"/>
    </row>
    <row r="81" spans="1:8" ht="27" customHeight="1" x14ac:dyDescent="0.2">
      <c r="A81" s="59"/>
      <c r="C81" s="79"/>
      <c r="H81" s="22"/>
    </row>
    <row r="82" spans="1:8" ht="27" customHeight="1" x14ac:dyDescent="0.2">
      <c r="A82" s="59"/>
      <c r="C82" s="79"/>
      <c r="H82" s="22"/>
    </row>
    <row r="83" spans="1:8" ht="27" customHeight="1" x14ac:dyDescent="0.2">
      <c r="A83" s="59"/>
      <c r="C83" s="79"/>
      <c r="H83" s="22"/>
    </row>
    <row r="84" spans="1:8" ht="27" customHeight="1" x14ac:dyDescent="0.2">
      <c r="A84" s="59"/>
      <c r="C84" s="79"/>
      <c r="H84" s="22"/>
    </row>
    <row r="85" spans="1:8" ht="27" customHeight="1" x14ac:dyDescent="0.2">
      <c r="A85" s="59"/>
      <c r="C85" s="79"/>
      <c r="H85" s="22"/>
    </row>
    <row r="86" spans="1:8" ht="27" customHeight="1" x14ac:dyDescent="0.2">
      <c r="A86" s="59"/>
      <c r="C86" s="79"/>
      <c r="H86" s="22"/>
    </row>
    <row r="87" spans="1:8" ht="27" customHeight="1" x14ac:dyDescent="0.2">
      <c r="A87" s="59"/>
      <c r="C87" s="79"/>
      <c r="H87" s="22"/>
    </row>
    <row r="88" spans="1:8" ht="27" customHeight="1" x14ac:dyDescent="0.2">
      <c r="A88" s="59"/>
      <c r="C88" s="79"/>
      <c r="H88" s="22"/>
    </row>
    <row r="89" spans="1:8" ht="27" customHeight="1" x14ac:dyDescent="0.2">
      <c r="A89" s="59"/>
      <c r="C89" s="79"/>
      <c r="H89" s="22"/>
    </row>
    <row r="90" spans="1:8" ht="27" customHeight="1" x14ac:dyDescent="0.2">
      <c r="A90" s="59"/>
      <c r="C90" s="79"/>
      <c r="H90" s="22"/>
    </row>
    <row r="91" spans="1:8" ht="27" customHeight="1" x14ac:dyDescent="0.2">
      <c r="A91" s="59"/>
      <c r="C91" s="79"/>
      <c r="H91" s="22"/>
    </row>
    <row r="92" spans="1:8" ht="27" customHeight="1" x14ac:dyDescent="0.2">
      <c r="A92" s="59"/>
      <c r="C92" s="79"/>
      <c r="H92" s="22"/>
    </row>
    <row r="93" spans="1:8" ht="27" customHeight="1" x14ac:dyDescent="0.2">
      <c r="A93" s="59"/>
      <c r="C93" s="79"/>
      <c r="H93" s="22"/>
    </row>
    <row r="94" spans="1:8" ht="27" customHeight="1" x14ac:dyDescent="0.2">
      <c r="A94" s="59"/>
      <c r="C94" s="79"/>
      <c r="H94" s="22"/>
    </row>
    <row r="95" spans="1:8" ht="27" customHeight="1" x14ac:dyDescent="0.2">
      <c r="A95" s="59"/>
      <c r="C95" s="79"/>
      <c r="H95" s="22"/>
    </row>
    <row r="96" spans="1:8" ht="27" customHeight="1" x14ac:dyDescent="0.2">
      <c r="A96" s="59"/>
      <c r="C96" s="79"/>
      <c r="H96" s="22"/>
    </row>
    <row r="97" spans="1:8" ht="27" customHeight="1" x14ac:dyDescent="0.2">
      <c r="A97" s="59"/>
      <c r="C97" s="79"/>
      <c r="H97" s="22"/>
    </row>
    <row r="98" spans="1:8" ht="27" customHeight="1" x14ac:dyDescent="0.2">
      <c r="A98" s="59"/>
      <c r="C98" s="79"/>
      <c r="H98" s="22"/>
    </row>
    <row r="99" spans="1:8" ht="27" customHeight="1" x14ac:dyDescent="0.2">
      <c r="A99" s="59"/>
      <c r="C99" s="79"/>
      <c r="H99" s="22"/>
    </row>
    <row r="100" spans="1:8" ht="27" customHeight="1" x14ac:dyDescent="0.2">
      <c r="A100" s="59"/>
      <c r="C100" s="79"/>
      <c r="H100" s="22"/>
    </row>
    <row r="101" spans="1:8" ht="27" customHeight="1" x14ac:dyDescent="0.2">
      <c r="A101" s="59"/>
      <c r="C101" s="79"/>
      <c r="H101" s="22"/>
    </row>
    <row r="102" spans="1:8" ht="27" customHeight="1" x14ac:dyDescent="0.2">
      <c r="A102" s="59"/>
      <c r="C102" s="79"/>
      <c r="H102" s="22"/>
    </row>
    <row r="103" spans="1:8" ht="27" customHeight="1" x14ac:dyDescent="0.2">
      <c r="A103" s="59"/>
      <c r="C103" s="79"/>
      <c r="H103" s="22"/>
    </row>
    <row r="104" spans="1:8" ht="27" customHeight="1" x14ac:dyDescent="0.2">
      <c r="A104" s="59"/>
      <c r="C104" s="79"/>
      <c r="H104" s="22"/>
    </row>
    <row r="105" spans="1:8" ht="27" customHeight="1" x14ac:dyDescent="0.2">
      <c r="A105" s="59"/>
      <c r="C105" s="79"/>
      <c r="H105" s="22"/>
    </row>
    <row r="106" spans="1:8" ht="27" customHeight="1" x14ac:dyDescent="0.2">
      <c r="A106" s="59"/>
      <c r="C106" s="79"/>
      <c r="H106" s="22"/>
    </row>
    <row r="107" spans="1:8" ht="27" customHeight="1" x14ac:dyDescent="0.2">
      <c r="A107" s="59"/>
      <c r="C107" s="79"/>
      <c r="H107" s="22"/>
    </row>
    <row r="108" spans="1:8" ht="27" customHeight="1" x14ac:dyDescent="0.2">
      <c r="A108" s="59"/>
      <c r="C108" s="79"/>
      <c r="H108" s="22"/>
    </row>
    <row r="109" spans="1:8" ht="27" customHeight="1" x14ac:dyDescent="0.2">
      <c r="A109" s="59"/>
      <c r="C109" s="79"/>
      <c r="H109" s="22"/>
    </row>
    <row r="110" spans="1:8" ht="27" customHeight="1" x14ac:dyDescent="0.2">
      <c r="A110" s="59"/>
      <c r="C110" s="79"/>
      <c r="H110" s="22"/>
    </row>
    <row r="111" spans="1:8" ht="27" customHeight="1" x14ac:dyDescent="0.2">
      <c r="A111" s="59"/>
      <c r="C111" s="79"/>
      <c r="H111" s="22"/>
    </row>
    <row r="112" spans="1:8" ht="27" customHeight="1" x14ac:dyDescent="0.2">
      <c r="A112" s="59"/>
      <c r="C112" s="79"/>
      <c r="H112" s="22"/>
    </row>
    <row r="113" spans="1:8" ht="27" customHeight="1" x14ac:dyDescent="0.2">
      <c r="A113" s="59"/>
      <c r="C113" s="79"/>
      <c r="H113" s="22"/>
    </row>
    <row r="114" spans="1:8" ht="27" customHeight="1" x14ac:dyDescent="0.2">
      <c r="A114" s="59"/>
      <c r="C114" s="79"/>
      <c r="H114" s="22"/>
    </row>
    <row r="115" spans="1:8" ht="27" customHeight="1" x14ac:dyDescent="0.2">
      <c r="A115" s="59"/>
      <c r="C115" s="79"/>
      <c r="H115" s="22"/>
    </row>
    <row r="116" spans="1:8" ht="27" customHeight="1" x14ac:dyDescent="0.2">
      <c r="A116" s="59"/>
      <c r="C116" s="79"/>
      <c r="H116" s="22"/>
    </row>
    <row r="117" spans="1:8" ht="27" customHeight="1" x14ac:dyDescent="0.2">
      <c r="A117" s="59"/>
      <c r="C117" s="79"/>
      <c r="H117" s="22"/>
    </row>
    <row r="118" spans="1:8" ht="27" customHeight="1" x14ac:dyDescent="0.2">
      <c r="A118" s="59"/>
      <c r="C118" s="79"/>
      <c r="H118" s="22"/>
    </row>
    <row r="119" spans="1:8" ht="27" customHeight="1" x14ac:dyDescent="0.2">
      <c r="A119" s="59"/>
      <c r="C119" s="79"/>
      <c r="H119" s="22"/>
    </row>
    <row r="120" spans="1:8" ht="27" customHeight="1" x14ac:dyDescent="0.2">
      <c r="A120" s="59"/>
      <c r="C120" s="79"/>
      <c r="H120" s="22"/>
    </row>
    <row r="121" spans="1:8" ht="27" customHeight="1" x14ac:dyDescent="0.2">
      <c r="A121" s="59"/>
      <c r="C121" s="79"/>
      <c r="H121" s="22"/>
    </row>
    <row r="122" spans="1:8" ht="27" customHeight="1" x14ac:dyDescent="0.2">
      <c r="A122" s="59"/>
      <c r="C122" s="79"/>
      <c r="H122" s="22"/>
    </row>
    <row r="123" spans="1:8" ht="27" customHeight="1" x14ac:dyDescent="0.2">
      <c r="A123" s="59"/>
      <c r="C123" s="79"/>
      <c r="H123" s="22"/>
    </row>
    <row r="124" spans="1:8" ht="27" customHeight="1" x14ac:dyDescent="0.2">
      <c r="A124" s="59"/>
      <c r="C124" s="79"/>
      <c r="H124" s="22"/>
    </row>
    <row r="125" spans="1:8" ht="27" customHeight="1" x14ac:dyDescent="0.2">
      <c r="A125" s="59"/>
      <c r="C125" s="79"/>
      <c r="H125" s="22"/>
    </row>
    <row r="126" spans="1:8" ht="27" customHeight="1" x14ac:dyDescent="0.2">
      <c r="A126" s="59"/>
      <c r="C126" s="79"/>
      <c r="H126" s="22"/>
    </row>
    <row r="127" spans="1:8" ht="27" customHeight="1" x14ac:dyDescent="0.2">
      <c r="A127" s="59"/>
      <c r="C127" s="79"/>
      <c r="H127" s="22"/>
    </row>
    <row r="128" spans="1:8" ht="27" customHeight="1" x14ac:dyDescent="0.2">
      <c r="A128" s="59"/>
      <c r="C128" s="79"/>
      <c r="H128" s="22"/>
    </row>
    <row r="129" spans="1:8" ht="27" customHeight="1" x14ac:dyDescent="0.2">
      <c r="A129" s="59"/>
      <c r="C129" s="79"/>
      <c r="H129" s="22"/>
    </row>
    <row r="130" spans="1:8" ht="27" customHeight="1" x14ac:dyDescent="0.2">
      <c r="A130" s="59"/>
      <c r="C130" s="79"/>
      <c r="H130" s="22"/>
    </row>
    <row r="131" spans="1:8" ht="27" customHeight="1" x14ac:dyDescent="0.2">
      <c r="A131" s="59"/>
      <c r="C131" s="79"/>
      <c r="H131" s="22"/>
    </row>
    <row r="132" spans="1:8" ht="27" customHeight="1" x14ac:dyDescent="0.2">
      <c r="A132" s="59"/>
      <c r="C132" s="79"/>
      <c r="H132" s="22"/>
    </row>
    <row r="133" spans="1:8" ht="27" customHeight="1" x14ac:dyDescent="0.2">
      <c r="A133" s="59"/>
      <c r="C133" s="79"/>
      <c r="H133" s="22"/>
    </row>
    <row r="134" spans="1:8" ht="27" customHeight="1" x14ac:dyDescent="0.2">
      <c r="A134" s="59"/>
      <c r="C134" s="79"/>
      <c r="H134" s="22"/>
    </row>
    <row r="135" spans="1:8" ht="27" customHeight="1" x14ac:dyDescent="0.2">
      <c r="A135" s="59"/>
      <c r="C135" s="79"/>
      <c r="H135" s="22"/>
    </row>
    <row r="136" spans="1:8" ht="27" customHeight="1" x14ac:dyDescent="0.2">
      <c r="A136" s="59"/>
      <c r="C136" s="79"/>
      <c r="H136" s="22"/>
    </row>
    <row r="137" spans="1:8" ht="27" customHeight="1" x14ac:dyDescent="0.2">
      <c r="A137" s="59"/>
      <c r="C137" s="79"/>
      <c r="H137" s="22"/>
    </row>
    <row r="138" spans="1:8" ht="27" customHeight="1" x14ac:dyDescent="0.2">
      <c r="A138" s="59"/>
      <c r="C138" s="79"/>
      <c r="H138" s="22"/>
    </row>
    <row r="139" spans="1:8" ht="27" customHeight="1" x14ac:dyDescent="0.2">
      <c r="A139" s="59"/>
      <c r="C139" s="79"/>
      <c r="H139" s="22"/>
    </row>
    <row r="140" spans="1:8" ht="27" customHeight="1" x14ac:dyDescent="0.2">
      <c r="A140" s="59"/>
      <c r="C140" s="79"/>
      <c r="H140" s="22"/>
    </row>
    <row r="141" spans="1:8" ht="27" customHeight="1" x14ac:dyDescent="0.2">
      <c r="A141" s="59"/>
      <c r="C141" s="79"/>
      <c r="H141" s="22"/>
    </row>
    <row r="142" spans="1:8" ht="27" customHeight="1" x14ac:dyDescent="0.2">
      <c r="A142" s="59"/>
      <c r="C142" s="79"/>
      <c r="H142" s="22"/>
    </row>
    <row r="143" spans="1:8" ht="27" customHeight="1" x14ac:dyDescent="0.2">
      <c r="A143" s="59"/>
      <c r="C143" s="79"/>
      <c r="H143" s="22"/>
    </row>
    <row r="144" spans="1:8" ht="27" customHeight="1" x14ac:dyDescent="0.2">
      <c r="A144" s="59"/>
      <c r="C144" s="79"/>
      <c r="H144" s="22"/>
    </row>
    <row r="145" spans="1:8" ht="27" customHeight="1" x14ac:dyDescent="0.2">
      <c r="A145" s="59"/>
      <c r="C145" s="79"/>
      <c r="H145" s="22"/>
    </row>
    <row r="146" spans="1:8" ht="27" customHeight="1" x14ac:dyDescent="0.2">
      <c r="A146" s="59"/>
      <c r="C146" s="79"/>
      <c r="H146" s="22"/>
    </row>
    <row r="147" spans="1:8" ht="27" customHeight="1" x14ac:dyDescent="0.2">
      <c r="A147" s="59"/>
      <c r="C147" s="79"/>
      <c r="H147" s="22"/>
    </row>
    <row r="148" spans="1:8" ht="27" customHeight="1" x14ac:dyDescent="0.2">
      <c r="A148" s="59"/>
      <c r="C148" s="79"/>
      <c r="H148" s="22"/>
    </row>
    <row r="149" spans="1:8" ht="27" customHeight="1" x14ac:dyDescent="0.2">
      <c r="A149" s="59"/>
      <c r="C149" s="79"/>
      <c r="H149" s="22"/>
    </row>
    <row r="150" spans="1:8" ht="27" customHeight="1" x14ac:dyDescent="0.2">
      <c r="A150" s="59"/>
      <c r="C150" s="79"/>
      <c r="H150" s="22"/>
    </row>
    <row r="151" spans="1:8" ht="27" customHeight="1" x14ac:dyDescent="0.2">
      <c r="A151" s="59"/>
      <c r="C151" s="79"/>
      <c r="H151" s="22"/>
    </row>
    <row r="152" spans="1:8" ht="27" customHeight="1" x14ac:dyDescent="0.2">
      <c r="A152" s="59"/>
      <c r="C152" s="79"/>
      <c r="H152" s="22"/>
    </row>
    <row r="153" spans="1:8" ht="27" customHeight="1" x14ac:dyDescent="0.2">
      <c r="A153" s="59"/>
      <c r="C153" s="79"/>
      <c r="H153" s="22"/>
    </row>
    <row r="154" spans="1:8" ht="27" customHeight="1" x14ac:dyDescent="0.2">
      <c r="A154" s="59"/>
      <c r="C154" s="79"/>
      <c r="H154" s="22"/>
    </row>
    <row r="155" spans="1:8" ht="27" customHeight="1" x14ac:dyDescent="0.2">
      <c r="A155" s="59"/>
      <c r="C155" s="79"/>
      <c r="H155" s="22"/>
    </row>
    <row r="156" spans="1:8" ht="27" customHeight="1" x14ac:dyDescent="0.2">
      <c r="A156" s="59"/>
      <c r="C156" s="79"/>
      <c r="H156" s="22"/>
    </row>
    <row r="157" spans="1:8" ht="27" customHeight="1" x14ac:dyDescent="0.2">
      <c r="A157" s="59"/>
      <c r="C157" s="79"/>
      <c r="H157" s="22"/>
    </row>
    <row r="158" spans="1:8" ht="27" customHeight="1" x14ac:dyDescent="0.2">
      <c r="A158" s="59"/>
      <c r="C158" s="79"/>
      <c r="H158" s="22"/>
    </row>
    <row r="159" spans="1:8" ht="27" customHeight="1" x14ac:dyDescent="0.2">
      <c r="A159" s="59"/>
      <c r="C159" s="79"/>
      <c r="H159" s="22"/>
    </row>
    <row r="160" spans="1:8" ht="27" customHeight="1" x14ac:dyDescent="0.2">
      <c r="A160" s="59"/>
      <c r="C160" s="79"/>
      <c r="H160" s="22"/>
    </row>
    <row r="161" spans="1:8" ht="27" customHeight="1" x14ac:dyDescent="0.2">
      <c r="A161" s="59"/>
      <c r="C161" s="79"/>
      <c r="H161" s="22"/>
    </row>
    <row r="162" spans="1:8" ht="27" customHeight="1" x14ac:dyDescent="0.2">
      <c r="A162" s="59"/>
      <c r="C162" s="79"/>
      <c r="H162" s="22"/>
    </row>
    <row r="163" spans="1:8" ht="27" customHeight="1" x14ac:dyDescent="0.2">
      <c r="A163" s="59"/>
      <c r="C163" s="79"/>
      <c r="H163" s="22"/>
    </row>
    <row r="164" spans="1:8" ht="27" customHeight="1" x14ac:dyDescent="0.2">
      <c r="A164" s="59"/>
      <c r="C164" s="79"/>
      <c r="H164" s="22"/>
    </row>
    <row r="165" spans="1:8" ht="27" customHeight="1" x14ac:dyDescent="0.2">
      <c r="A165" s="59"/>
      <c r="C165" s="79"/>
      <c r="H165" s="22"/>
    </row>
    <row r="166" spans="1:8" ht="27" customHeight="1" x14ac:dyDescent="0.2">
      <c r="A166" s="59"/>
      <c r="C166" s="79"/>
      <c r="H166" s="22"/>
    </row>
    <row r="167" spans="1:8" ht="27" customHeight="1" x14ac:dyDescent="0.2">
      <c r="A167" s="59"/>
      <c r="C167" s="79"/>
      <c r="H167" s="22"/>
    </row>
    <row r="168" spans="1:8" ht="27" customHeight="1" x14ac:dyDescent="0.2">
      <c r="A168" s="59"/>
      <c r="C168" s="79"/>
      <c r="H168" s="22"/>
    </row>
    <row r="169" spans="1:8" ht="27" customHeight="1" x14ac:dyDescent="0.2">
      <c r="A169" s="59"/>
      <c r="C169" s="79"/>
      <c r="H169" s="22"/>
    </row>
    <row r="170" spans="1:8" ht="27" customHeight="1" x14ac:dyDescent="0.2">
      <c r="A170" s="59"/>
      <c r="C170" s="79"/>
      <c r="H170" s="22"/>
    </row>
    <row r="171" spans="1:8" ht="27" customHeight="1" x14ac:dyDescent="0.2">
      <c r="A171" s="59"/>
      <c r="C171" s="79"/>
      <c r="H171" s="22"/>
    </row>
    <row r="172" spans="1:8" ht="27" customHeight="1" x14ac:dyDescent="0.2">
      <c r="A172" s="59"/>
      <c r="C172" s="79"/>
      <c r="H172" s="22"/>
    </row>
    <row r="173" spans="1:8" ht="27" customHeight="1" x14ac:dyDescent="0.2">
      <c r="A173" s="59"/>
      <c r="C173" s="79"/>
      <c r="H173" s="22"/>
    </row>
    <row r="174" spans="1:8" ht="27" customHeight="1" x14ac:dyDescent="0.2">
      <c r="A174" s="59"/>
      <c r="C174" s="79"/>
      <c r="H174" s="22"/>
    </row>
    <row r="175" spans="1:8" ht="27" customHeight="1" x14ac:dyDescent="0.2">
      <c r="A175" s="59"/>
      <c r="C175" s="79"/>
      <c r="H175" s="22"/>
    </row>
    <row r="176" spans="1:8" ht="27" customHeight="1" x14ac:dyDescent="0.2">
      <c r="A176" s="59"/>
      <c r="C176" s="79"/>
      <c r="H176" s="22"/>
    </row>
    <row r="177" spans="1:8" ht="27" customHeight="1" x14ac:dyDescent="0.2">
      <c r="A177" s="59"/>
      <c r="C177" s="79"/>
      <c r="H177" s="22"/>
    </row>
    <row r="178" spans="1:8" ht="27" customHeight="1" x14ac:dyDescent="0.2">
      <c r="A178" s="59"/>
      <c r="C178" s="79"/>
      <c r="H178" s="22"/>
    </row>
    <row r="179" spans="1:8" ht="27" customHeight="1" x14ac:dyDescent="0.2">
      <c r="A179" s="59"/>
      <c r="C179" s="79"/>
      <c r="H179" s="22"/>
    </row>
    <row r="180" spans="1:8" ht="27" customHeight="1" x14ac:dyDescent="0.2">
      <c r="A180" s="59"/>
      <c r="C180" s="79"/>
      <c r="H180" s="22"/>
    </row>
    <row r="181" spans="1:8" ht="27" customHeight="1" x14ac:dyDescent="0.2">
      <c r="A181" s="59"/>
      <c r="C181" s="79"/>
      <c r="H181" s="22"/>
    </row>
    <row r="182" spans="1:8" ht="27" customHeight="1" x14ac:dyDescent="0.2">
      <c r="A182" s="59"/>
      <c r="C182" s="79"/>
      <c r="H182" s="22"/>
    </row>
    <row r="183" spans="1:8" ht="27" customHeight="1" x14ac:dyDescent="0.2">
      <c r="A183" s="59"/>
      <c r="C183" s="79"/>
      <c r="H183" s="22"/>
    </row>
    <row r="184" spans="1:8" ht="27" customHeight="1" x14ac:dyDescent="0.2">
      <c r="A184" s="59"/>
      <c r="C184" s="79"/>
      <c r="H184" s="22"/>
    </row>
    <row r="185" spans="1:8" ht="27" customHeight="1" x14ac:dyDescent="0.2">
      <c r="A185" s="59"/>
      <c r="C185" s="79"/>
      <c r="H185" s="22"/>
    </row>
    <row r="186" spans="1:8" ht="27" customHeight="1" x14ac:dyDescent="0.2">
      <c r="A186" s="59"/>
      <c r="C186" s="79"/>
      <c r="H186" s="22"/>
    </row>
    <row r="187" spans="1:8" ht="27" customHeight="1" x14ac:dyDescent="0.2">
      <c r="A187" s="59"/>
      <c r="C187" s="79"/>
      <c r="H187" s="22"/>
    </row>
    <row r="188" spans="1:8" ht="27" customHeight="1" x14ac:dyDescent="0.2">
      <c r="A188" s="59"/>
      <c r="C188" s="79"/>
      <c r="H188" s="22"/>
    </row>
    <row r="189" spans="1:8" ht="27" customHeight="1" x14ac:dyDescent="0.2">
      <c r="A189" s="59"/>
      <c r="C189" s="79"/>
      <c r="H189" s="22"/>
    </row>
    <row r="190" spans="1:8" ht="27" customHeight="1" x14ac:dyDescent="0.2">
      <c r="A190" s="59"/>
      <c r="C190" s="79"/>
      <c r="H190" s="22"/>
    </row>
    <row r="191" spans="1:8" ht="27" customHeight="1" x14ac:dyDescent="0.2">
      <c r="A191" s="59"/>
      <c r="C191" s="79"/>
      <c r="H191" s="22"/>
    </row>
    <row r="192" spans="1:8" ht="27" customHeight="1" x14ac:dyDescent="0.2">
      <c r="A192" s="59"/>
      <c r="C192" s="79"/>
      <c r="H192" s="22"/>
    </row>
    <row r="193" spans="1:8" ht="27" customHeight="1" x14ac:dyDescent="0.2">
      <c r="A193" s="59"/>
      <c r="C193" s="79"/>
      <c r="H193" s="22"/>
    </row>
    <row r="194" spans="1:8" ht="27" customHeight="1" x14ac:dyDescent="0.2">
      <c r="A194" s="59"/>
      <c r="C194" s="79"/>
      <c r="H194" s="22"/>
    </row>
    <row r="195" spans="1:8" ht="27" customHeight="1" x14ac:dyDescent="0.2">
      <c r="A195" s="59"/>
      <c r="C195" s="79"/>
      <c r="H195" s="22"/>
    </row>
    <row r="196" spans="1:8" ht="27" customHeight="1" x14ac:dyDescent="0.2">
      <c r="A196" s="59"/>
      <c r="C196" s="79"/>
      <c r="H196" s="22"/>
    </row>
    <row r="197" spans="1:8" ht="27" customHeight="1" x14ac:dyDescent="0.2">
      <c r="A197" s="59"/>
      <c r="C197" s="79"/>
      <c r="H197" s="22"/>
    </row>
    <row r="198" spans="1:8" ht="27" customHeight="1" x14ac:dyDescent="0.2">
      <c r="A198" s="59"/>
      <c r="C198" s="79"/>
      <c r="H198" s="22"/>
    </row>
    <row r="199" spans="1:8" ht="27" customHeight="1" x14ac:dyDescent="0.2">
      <c r="A199" s="59"/>
      <c r="C199" s="79"/>
      <c r="H199" s="22"/>
    </row>
    <row r="200" spans="1:8" ht="27" customHeight="1" x14ac:dyDescent="0.2">
      <c r="A200" s="59"/>
      <c r="C200" s="79"/>
      <c r="H200" s="22"/>
    </row>
    <row r="201" spans="1:8" ht="27" customHeight="1" x14ac:dyDescent="0.2">
      <c r="A201" s="59"/>
      <c r="C201" s="79"/>
      <c r="H201" s="22"/>
    </row>
    <row r="202" spans="1:8" ht="27" customHeight="1" x14ac:dyDescent="0.2">
      <c r="A202" s="59"/>
      <c r="C202" s="79"/>
      <c r="H202" s="22"/>
    </row>
    <row r="203" spans="1:8" ht="27" customHeight="1" x14ac:dyDescent="0.2">
      <c r="A203" s="59"/>
      <c r="C203" s="79"/>
      <c r="H203" s="22"/>
    </row>
    <row r="204" spans="1:8" ht="27" customHeight="1" x14ac:dyDescent="0.2">
      <c r="A204" s="59"/>
      <c r="C204" s="79"/>
      <c r="H204" s="22"/>
    </row>
    <row r="205" spans="1:8" ht="27" customHeight="1" x14ac:dyDescent="0.2">
      <c r="A205" s="59"/>
      <c r="C205" s="79"/>
      <c r="H205" s="22"/>
    </row>
    <row r="206" spans="1:8" ht="27" customHeight="1" x14ac:dyDescent="0.2">
      <c r="A206" s="59"/>
      <c r="C206" s="79"/>
      <c r="H206" s="22"/>
    </row>
    <row r="207" spans="1:8" ht="27" customHeight="1" x14ac:dyDescent="0.2">
      <c r="A207" s="59"/>
      <c r="C207" s="79"/>
      <c r="H207" s="22"/>
    </row>
    <row r="208" spans="1:8" ht="27" customHeight="1" x14ac:dyDescent="0.2">
      <c r="A208" s="59"/>
      <c r="C208" s="79"/>
      <c r="H208" s="22"/>
    </row>
    <row r="209" spans="1:8" ht="27" customHeight="1" x14ac:dyDescent="0.2">
      <c r="A209" s="59"/>
      <c r="C209" s="79"/>
      <c r="H209" s="22"/>
    </row>
    <row r="210" spans="1:8" ht="27" customHeight="1" x14ac:dyDescent="0.2">
      <c r="A210" s="59"/>
      <c r="C210" s="79"/>
      <c r="H210" s="22"/>
    </row>
    <row r="211" spans="1:8" ht="27" customHeight="1" x14ac:dyDescent="0.2">
      <c r="A211" s="59"/>
      <c r="C211" s="79"/>
      <c r="H211" s="22"/>
    </row>
    <row r="212" spans="1:8" ht="27" customHeight="1" x14ac:dyDescent="0.2">
      <c r="A212" s="59"/>
      <c r="C212" s="79"/>
      <c r="H212" s="22"/>
    </row>
    <row r="213" spans="1:8" ht="27" customHeight="1" x14ac:dyDescent="0.2">
      <c r="A213" s="59"/>
      <c r="C213" s="79"/>
      <c r="H213" s="22"/>
    </row>
    <row r="214" spans="1:8" ht="27" customHeight="1" x14ac:dyDescent="0.2">
      <c r="A214" s="59"/>
      <c r="C214" s="79"/>
      <c r="H214" s="22"/>
    </row>
    <row r="215" spans="1:8" ht="27" customHeight="1" x14ac:dyDescent="0.2">
      <c r="A215" s="59"/>
      <c r="C215" s="79"/>
      <c r="H215" s="22"/>
    </row>
    <row r="216" spans="1:8" ht="27" customHeight="1" x14ac:dyDescent="0.2">
      <c r="A216" s="59"/>
      <c r="C216" s="79"/>
      <c r="H216" s="22"/>
    </row>
    <row r="217" spans="1:8" ht="27" customHeight="1" x14ac:dyDescent="0.2">
      <c r="A217" s="59"/>
      <c r="C217" s="79"/>
      <c r="H217" s="22"/>
    </row>
    <row r="218" spans="1:8" ht="27" customHeight="1" x14ac:dyDescent="0.2">
      <c r="A218" s="59"/>
      <c r="C218" s="79"/>
      <c r="H218" s="22"/>
    </row>
    <row r="219" spans="1:8" ht="27" customHeight="1" x14ac:dyDescent="0.2">
      <c r="A219" s="59"/>
      <c r="C219" s="79"/>
      <c r="H219" s="22"/>
    </row>
    <row r="220" spans="1:8" ht="27" customHeight="1" x14ac:dyDescent="0.2">
      <c r="A220" s="59"/>
      <c r="C220" s="79"/>
      <c r="H220" s="22"/>
    </row>
    <row r="221" spans="1:8" ht="27" customHeight="1" x14ac:dyDescent="0.2">
      <c r="A221" s="59"/>
      <c r="C221" s="79"/>
      <c r="H221" s="22"/>
    </row>
    <row r="222" spans="1:8" ht="27" customHeight="1" x14ac:dyDescent="0.2">
      <c r="A222" s="59"/>
      <c r="C222" s="79"/>
      <c r="H222" s="22"/>
    </row>
    <row r="223" spans="1:8" ht="27" customHeight="1" x14ac:dyDescent="0.2">
      <c r="A223" s="59"/>
      <c r="C223" s="79"/>
      <c r="H223" s="22"/>
    </row>
    <row r="224" spans="1:8" ht="27" customHeight="1" x14ac:dyDescent="0.2">
      <c r="A224" s="59"/>
      <c r="C224" s="79"/>
      <c r="H224" s="22"/>
    </row>
    <row r="225" spans="1:8" ht="27" customHeight="1" x14ac:dyDescent="0.2">
      <c r="A225" s="59"/>
      <c r="C225" s="79"/>
      <c r="H225" s="22"/>
    </row>
    <row r="226" spans="1:8" ht="27" customHeight="1" x14ac:dyDescent="0.2">
      <c r="A226" s="59"/>
      <c r="C226" s="79"/>
      <c r="H226" s="22"/>
    </row>
    <row r="227" spans="1:8" ht="27" customHeight="1" x14ac:dyDescent="0.2">
      <c r="A227" s="59"/>
      <c r="C227" s="79"/>
      <c r="H227" s="22"/>
    </row>
    <row r="228" spans="1:8" ht="27" customHeight="1" x14ac:dyDescent="0.2">
      <c r="A228" s="59"/>
      <c r="C228" s="79"/>
      <c r="H228" s="22"/>
    </row>
    <row r="229" spans="1:8" ht="27" customHeight="1" x14ac:dyDescent="0.2">
      <c r="A229" s="59"/>
      <c r="C229" s="79"/>
      <c r="H229" s="22"/>
    </row>
    <row r="230" spans="1:8" ht="27" customHeight="1" x14ac:dyDescent="0.2">
      <c r="A230" s="59"/>
      <c r="C230" s="79"/>
      <c r="H230" s="22"/>
    </row>
    <row r="231" spans="1:8" ht="27" customHeight="1" x14ac:dyDescent="0.2">
      <c r="A231" s="59"/>
      <c r="C231" s="79"/>
      <c r="H231" s="22"/>
    </row>
    <row r="232" spans="1:8" ht="27" customHeight="1" x14ac:dyDescent="0.2">
      <c r="A232" s="59"/>
      <c r="C232" s="79"/>
      <c r="H232" s="22"/>
    </row>
    <row r="233" spans="1:8" ht="27" customHeight="1" x14ac:dyDescent="0.2">
      <c r="A233" s="59"/>
      <c r="C233" s="79"/>
      <c r="H233" s="22"/>
    </row>
    <row r="234" spans="1:8" ht="27" customHeight="1" x14ac:dyDescent="0.2">
      <c r="A234" s="59"/>
      <c r="C234" s="79"/>
      <c r="H234" s="22"/>
    </row>
    <row r="235" spans="1:8" ht="27" customHeight="1" x14ac:dyDescent="0.2">
      <c r="A235" s="59"/>
      <c r="C235" s="79"/>
      <c r="H235" s="22"/>
    </row>
    <row r="236" spans="1:8" ht="27" customHeight="1" x14ac:dyDescent="0.2">
      <c r="A236" s="59"/>
      <c r="C236" s="79"/>
      <c r="H236" s="22"/>
    </row>
    <row r="237" spans="1:8" ht="27" customHeight="1" x14ac:dyDescent="0.2">
      <c r="A237" s="59"/>
      <c r="C237" s="79"/>
      <c r="H237" s="22"/>
    </row>
    <row r="238" spans="1:8" ht="27" customHeight="1" x14ac:dyDescent="0.2">
      <c r="A238" s="59"/>
      <c r="C238" s="79"/>
      <c r="H238" s="22"/>
    </row>
    <row r="239" spans="1:8" ht="27" customHeight="1" x14ac:dyDescent="0.2">
      <c r="A239" s="59"/>
      <c r="C239" s="79"/>
      <c r="H239" s="22"/>
    </row>
    <row r="240" spans="1:8" ht="27" customHeight="1" x14ac:dyDescent="0.2">
      <c r="A240" s="59"/>
      <c r="C240" s="79"/>
      <c r="H240" s="22"/>
    </row>
    <row r="241" spans="1:8" ht="27" customHeight="1" x14ac:dyDescent="0.2">
      <c r="A241" s="59"/>
      <c r="C241" s="79"/>
      <c r="H241" s="22"/>
    </row>
    <row r="242" spans="1:8" ht="27" customHeight="1" x14ac:dyDescent="0.2">
      <c r="A242" s="59"/>
      <c r="C242" s="79"/>
      <c r="H242" s="22"/>
    </row>
    <row r="243" spans="1:8" ht="27" customHeight="1" x14ac:dyDescent="0.2">
      <c r="A243" s="59"/>
      <c r="C243" s="79"/>
      <c r="H243" s="22"/>
    </row>
    <row r="244" spans="1:8" ht="27" customHeight="1" x14ac:dyDescent="0.2">
      <c r="A244" s="59"/>
      <c r="C244" s="79"/>
      <c r="H244" s="22"/>
    </row>
    <row r="245" spans="1:8" ht="27" customHeight="1" x14ac:dyDescent="0.2">
      <c r="A245" s="59"/>
      <c r="C245" s="79"/>
      <c r="H245" s="22"/>
    </row>
    <row r="246" spans="1:8" ht="27" customHeight="1" x14ac:dyDescent="0.2">
      <c r="A246" s="59"/>
      <c r="C246" s="79"/>
      <c r="H246" s="22"/>
    </row>
    <row r="247" spans="1:8" ht="27" customHeight="1" x14ac:dyDescent="0.2">
      <c r="A247" s="59"/>
      <c r="C247" s="79"/>
      <c r="H247" s="22"/>
    </row>
    <row r="248" spans="1:8" ht="27" customHeight="1" x14ac:dyDescent="0.2">
      <c r="A248" s="59"/>
      <c r="C248" s="79"/>
      <c r="H248" s="22"/>
    </row>
    <row r="249" spans="1:8" ht="27" customHeight="1" x14ac:dyDescent="0.2">
      <c r="A249" s="59"/>
      <c r="C249" s="79"/>
      <c r="H249" s="22"/>
    </row>
    <row r="250" spans="1:8" ht="27" customHeight="1" x14ac:dyDescent="0.2">
      <c r="A250" s="59"/>
      <c r="C250" s="79"/>
      <c r="H250" s="22"/>
    </row>
    <row r="251" spans="1:8" ht="27" customHeight="1" x14ac:dyDescent="0.2">
      <c r="A251" s="59"/>
      <c r="C251" s="79"/>
      <c r="H251" s="22"/>
    </row>
    <row r="252" spans="1:8" ht="27" customHeight="1" x14ac:dyDescent="0.2">
      <c r="A252" s="59"/>
      <c r="C252" s="79"/>
      <c r="H252" s="22"/>
    </row>
    <row r="253" spans="1:8" ht="27" customHeight="1" x14ac:dyDescent="0.2">
      <c r="A253" s="59"/>
      <c r="C253" s="79"/>
      <c r="H253" s="22"/>
    </row>
    <row r="254" spans="1:8" ht="27" customHeight="1" x14ac:dyDescent="0.2">
      <c r="A254" s="59"/>
      <c r="C254" s="79"/>
      <c r="H254" s="22"/>
    </row>
    <row r="255" spans="1:8" ht="27" customHeight="1" x14ac:dyDescent="0.2">
      <c r="A255" s="59"/>
      <c r="C255" s="79"/>
      <c r="H255" s="22"/>
    </row>
    <row r="256" spans="1:8" ht="27" customHeight="1" x14ac:dyDescent="0.2">
      <c r="A256" s="59"/>
      <c r="C256" s="79"/>
      <c r="H256" s="22"/>
    </row>
    <row r="257" spans="1:8" ht="27" customHeight="1" x14ac:dyDescent="0.2">
      <c r="A257" s="59"/>
      <c r="C257" s="79"/>
      <c r="H257" s="22"/>
    </row>
    <row r="258" spans="1:8" ht="27" customHeight="1" x14ac:dyDescent="0.2">
      <c r="A258" s="59"/>
      <c r="C258" s="79"/>
      <c r="H258" s="22"/>
    </row>
    <row r="259" spans="1:8" ht="27" customHeight="1" x14ac:dyDescent="0.2">
      <c r="A259" s="59"/>
      <c r="C259" s="79"/>
      <c r="H259" s="22"/>
    </row>
    <row r="260" spans="1:8" ht="27" customHeight="1" x14ac:dyDescent="0.2">
      <c r="A260" s="59"/>
      <c r="C260" s="79"/>
      <c r="H260" s="22"/>
    </row>
    <row r="261" spans="1:8" ht="27" customHeight="1" x14ac:dyDescent="0.2">
      <c r="A261" s="59"/>
      <c r="C261" s="79"/>
      <c r="H261" s="22"/>
    </row>
    <row r="262" spans="1:8" ht="27" customHeight="1" x14ac:dyDescent="0.2">
      <c r="A262" s="59"/>
      <c r="C262" s="79"/>
      <c r="H262" s="22"/>
    </row>
    <row r="263" spans="1:8" ht="27" customHeight="1" x14ac:dyDescent="0.2">
      <c r="A263" s="59"/>
      <c r="C263" s="79"/>
      <c r="H263" s="22"/>
    </row>
    <row r="264" spans="1:8" ht="27"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2" zoomScale="108" workbookViewId="0">
      <selection activeCell="F10" sqref="F10"/>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59"/>
      <c r="B1" s="1" t="s">
        <v>166</v>
      </c>
      <c r="C1" s="79"/>
      <c r="H1" s="22"/>
    </row>
    <row r="2" spans="1:8" ht="63" customHeight="1" x14ac:dyDescent="0.2">
      <c r="A2" s="43"/>
      <c r="B2" s="80" t="s">
        <v>167</v>
      </c>
      <c r="C2" s="46" t="s">
        <v>90</v>
      </c>
      <c r="H2" s="22"/>
    </row>
    <row r="3" spans="1:8" ht="18.75" customHeight="1" x14ac:dyDescent="0.2">
      <c r="A3" s="43"/>
      <c r="B3" s="17" t="s">
        <v>1</v>
      </c>
      <c r="C3" s="81" t="s">
        <v>2</v>
      </c>
      <c r="D3" s="25" t="s">
        <v>443</v>
      </c>
      <c r="E3" s="25"/>
      <c r="F3" s="25"/>
      <c r="G3" s="25"/>
      <c r="H3" s="25" t="s">
        <v>7</v>
      </c>
    </row>
    <row r="4" spans="1:8" ht="40.5" customHeight="1" x14ac:dyDescent="0.2">
      <c r="A4" s="43" t="s">
        <v>8</v>
      </c>
      <c r="B4" s="50" t="s">
        <v>91</v>
      </c>
      <c r="C4" s="82">
        <v>0.3</v>
      </c>
      <c r="D4" s="242">
        <f t="shared" ref="D4:D13" si="0">C4/$C$18*(1-$C$16)</f>
        <v>0.38307030129124819</v>
      </c>
      <c r="H4" s="26" t="s">
        <v>92</v>
      </c>
    </row>
    <row r="5" spans="1:8" ht="32.25" customHeight="1" x14ac:dyDescent="0.2">
      <c r="A5" s="43" t="s">
        <v>11</v>
      </c>
      <c r="B5" s="50" t="s">
        <v>93</v>
      </c>
      <c r="C5" s="82">
        <v>0.15</v>
      </c>
      <c r="D5" s="242">
        <f t="shared" si="0"/>
        <v>0.1915351506456241</v>
      </c>
      <c r="H5" s="26"/>
    </row>
    <row r="6" spans="1:8" ht="33" customHeight="1" x14ac:dyDescent="0.2">
      <c r="A6" s="43"/>
      <c r="B6" s="50" t="s">
        <v>94</v>
      </c>
      <c r="C6" s="82">
        <v>0.02</v>
      </c>
      <c r="D6" s="242">
        <f t="shared" si="0"/>
        <v>2.5538020086083218E-2</v>
      </c>
      <c r="H6" s="26"/>
    </row>
    <row r="7" spans="1:8" ht="33" customHeight="1" x14ac:dyDescent="0.2">
      <c r="A7" s="43"/>
      <c r="B7" s="50" t="s">
        <v>95</v>
      </c>
      <c r="C7" s="82">
        <v>0.03</v>
      </c>
      <c r="D7" s="242">
        <f t="shared" si="0"/>
        <v>3.8307030129124821E-2</v>
      </c>
      <c r="H7" s="26"/>
    </row>
    <row r="8" spans="1:8" ht="33" customHeight="1" x14ac:dyDescent="0.2">
      <c r="A8" s="43" t="s">
        <v>14</v>
      </c>
      <c r="B8" s="86" t="s">
        <v>168</v>
      </c>
      <c r="C8" s="82">
        <v>0</v>
      </c>
      <c r="D8" s="242">
        <f t="shared" si="0"/>
        <v>0</v>
      </c>
      <c r="H8" s="26"/>
    </row>
    <row r="9" spans="1:8" ht="53.25" customHeight="1" x14ac:dyDescent="0.2">
      <c r="A9" s="43" t="s">
        <v>17</v>
      </c>
      <c r="B9" s="86" t="s">
        <v>169</v>
      </c>
      <c r="C9" s="82">
        <v>0.01</v>
      </c>
      <c r="D9" s="242">
        <f t="shared" si="0"/>
        <v>1.2769010043041609E-2</v>
      </c>
      <c r="H9" s="26"/>
    </row>
    <row r="10" spans="1:8" ht="30" customHeight="1" x14ac:dyDescent="0.2">
      <c r="A10" s="43" t="s">
        <v>20</v>
      </c>
      <c r="B10" s="86" t="s">
        <v>170</v>
      </c>
      <c r="C10" s="82">
        <v>0</v>
      </c>
      <c r="D10" s="242">
        <f t="shared" si="0"/>
        <v>0</v>
      </c>
      <c r="H10" s="272"/>
    </row>
    <row r="11" spans="1:8" ht="30" customHeight="1" x14ac:dyDescent="0.2">
      <c r="A11" s="43" t="s">
        <v>23</v>
      </c>
      <c r="B11" s="86" t="s">
        <v>171</v>
      </c>
      <c r="C11" s="82">
        <v>8.6999999999999994E-2</v>
      </c>
      <c r="D11" s="242">
        <f t="shared" si="0"/>
        <v>0.11109038737446197</v>
      </c>
      <c r="H11" s="273"/>
    </row>
    <row r="12" spans="1:8" ht="56.25" customHeight="1" x14ac:dyDescent="0.2">
      <c r="A12" s="43" t="s">
        <v>25</v>
      </c>
      <c r="B12" s="86" t="s">
        <v>172</v>
      </c>
      <c r="C12" s="82">
        <v>0.1</v>
      </c>
      <c r="D12" s="242">
        <f t="shared" si="0"/>
        <v>0.12769010043041609</v>
      </c>
      <c r="H12" s="26"/>
    </row>
    <row r="13" spans="1:8" ht="18.75" customHeight="1" x14ac:dyDescent="0.2">
      <c r="A13" s="43" t="s">
        <v>29</v>
      </c>
      <c r="B13" s="53" t="s">
        <v>173</v>
      </c>
      <c r="C13" s="82">
        <v>0</v>
      </c>
      <c r="D13" s="242">
        <f t="shared" si="0"/>
        <v>0</v>
      </c>
      <c r="F13" s="269"/>
      <c r="G13" s="269"/>
      <c r="H13" s="26"/>
    </row>
    <row r="14" spans="1:8" ht="18.75" customHeight="1" x14ac:dyDescent="0.2">
      <c r="A14" s="43" t="s">
        <v>33</v>
      </c>
      <c r="B14" s="53" t="s">
        <v>174</v>
      </c>
      <c r="C14" s="88">
        <v>1</v>
      </c>
      <c r="D14" s="251">
        <v>1</v>
      </c>
      <c r="H14" s="26"/>
    </row>
    <row r="15" spans="1:8" ht="18.75" customHeight="1" x14ac:dyDescent="0.2">
      <c r="A15" s="43" t="s">
        <v>36</v>
      </c>
      <c r="B15" s="53" t="s">
        <v>175</v>
      </c>
      <c r="C15" s="88">
        <v>1</v>
      </c>
      <c r="D15" s="251">
        <v>1</v>
      </c>
      <c r="H15" s="26"/>
    </row>
    <row r="16" spans="1:8" ht="27" customHeight="1" x14ac:dyDescent="0.2">
      <c r="A16" s="59"/>
      <c r="B16" s="240" t="s">
        <v>442</v>
      </c>
      <c r="C16" s="241">
        <v>0.11</v>
      </c>
      <c r="D16" s="242">
        <f>C16</f>
        <v>0.11</v>
      </c>
      <c r="H16" s="22"/>
    </row>
    <row r="17" spans="1:4" ht="16.5" customHeight="1" x14ac:dyDescent="0.2">
      <c r="A17" s="59"/>
      <c r="B17" s="26"/>
      <c r="C17" s="27"/>
      <c r="D17" s="22"/>
    </row>
    <row r="18" spans="1:4" ht="16.5" customHeight="1" x14ac:dyDescent="0.2">
      <c r="A18" s="59"/>
      <c r="B18" s="26" t="s">
        <v>444</v>
      </c>
      <c r="C18" s="245">
        <f>SUM(C4:C13)</f>
        <v>0.69699999999999995</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176</v>
      </c>
      <c r="D24" s="61"/>
    </row>
    <row r="25" spans="1:4" ht="16.5" customHeight="1" x14ac:dyDescent="0.2">
      <c r="A25" s="59"/>
      <c r="B25" s="31" t="s">
        <v>48</v>
      </c>
      <c r="C25" s="62">
        <f>$C$43*$D$8</f>
        <v>0</v>
      </c>
      <c r="D25" s="63" t="s">
        <v>177</v>
      </c>
    </row>
    <row r="26" spans="1:4" ht="14.25" customHeight="1" x14ac:dyDescent="0.2">
      <c r="B26" s="31" t="s">
        <v>50</v>
      </c>
      <c r="C26" s="34">
        <v>0</v>
      </c>
      <c r="D26" s="35" t="s">
        <v>178</v>
      </c>
    </row>
    <row r="27" spans="1:4" ht="16.5" customHeight="1" x14ac:dyDescent="0.2">
      <c r="A27" s="59"/>
      <c r="B27" s="31" t="s">
        <v>52</v>
      </c>
      <c r="C27" s="62">
        <f>$C$43*$D$11</f>
        <v>122652.71155971098</v>
      </c>
      <c r="D27" s="63" t="s">
        <v>179</v>
      </c>
    </row>
    <row r="28" spans="1:4" ht="16.5" customHeight="1" x14ac:dyDescent="0.2">
      <c r="A28" s="59"/>
      <c r="B28" s="31" t="s">
        <v>54</v>
      </c>
      <c r="C28" s="62">
        <f>$C$43*D9</f>
        <v>14098.012822955288</v>
      </c>
      <c r="D28" s="63" t="s">
        <v>180</v>
      </c>
    </row>
    <row r="29" spans="1:4" ht="16.5" customHeight="1" x14ac:dyDescent="0.2">
      <c r="A29" s="59"/>
      <c r="B29" s="31" t="s">
        <v>56</v>
      </c>
      <c r="C29" s="62">
        <f>D4*$C$43</f>
        <v>422940.38468865858</v>
      </c>
      <c r="D29" s="65" t="s">
        <v>109</v>
      </c>
    </row>
    <row r="30" spans="1:4" ht="16.5" customHeight="1" x14ac:dyDescent="0.2">
      <c r="A30" s="59"/>
      <c r="B30" s="31" t="s">
        <v>58</v>
      </c>
      <c r="C30" s="62">
        <f>D5*$C$43</f>
        <v>211470.19234432929</v>
      </c>
      <c r="D30" s="65" t="s">
        <v>110</v>
      </c>
    </row>
    <row r="31" spans="1:4" ht="16.5" customHeight="1" x14ac:dyDescent="0.2">
      <c r="A31" s="59"/>
      <c r="B31" s="31" t="s">
        <v>59</v>
      </c>
      <c r="C31" s="62">
        <f>D6*$C$43</f>
        <v>28196.025645910577</v>
      </c>
      <c r="D31" s="65" t="s">
        <v>111</v>
      </c>
    </row>
    <row r="32" spans="1:4" ht="16.5" customHeight="1" x14ac:dyDescent="0.2">
      <c r="A32" s="59"/>
      <c r="B32" s="31" t="s">
        <v>60</v>
      </c>
      <c r="C32" s="62">
        <f>D7*$C$43</f>
        <v>42294.03846886586</v>
      </c>
      <c r="D32" s="65" t="s">
        <v>112</v>
      </c>
    </row>
    <row r="33" spans="1:8" ht="16.5" customHeight="1" x14ac:dyDescent="0.2">
      <c r="A33" s="59"/>
      <c r="B33" s="31" t="s">
        <v>61</v>
      </c>
      <c r="C33" s="62">
        <f>D16*C$43</f>
        <v>121448.83630741369</v>
      </c>
      <c r="D33" s="65" t="s">
        <v>113</v>
      </c>
      <c r="G33" s="239">
        <f>SUM(Lodges!C28,Restaurants!C28,SUM(Households!C31:D31),NatParkPA!C28,Tourism!C28,ComRevSh!C28)/(1-C9-C8-C10-C11)</f>
        <v>1104080.3300673971</v>
      </c>
    </row>
    <row r="34" spans="1:8" ht="16.5" customHeight="1" x14ac:dyDescent="0.2">
      <c r="A34" s="59"/>
      <c r="B34" s="31" t="s">
        <v>63</v>
      </c>
      <c r="C34" s="64">
        <v>0</v>
      </c>
      <c r="D34" s="65" t="s">
        <v>181</v>
      </c>
      <c r="G34" s="239">
        <f>SUM(Lodges!C28,Restaurants!C28,SUM(Households!C31:D31),NatParkPA!C28,Tourism!C28,ComRevSh!C28)</f>
        <v>996984.53805085958</v>
      </c>
    </row>
    <row r="35" spans="1:8" ht="16.5" customHeight="1" x14ac:dyDescent="0.2">
      <c r="A35" s="59"/>
      <c r="B35" s="31" t="s">
        <v>65</v>
      </c>
      <c r="C35" s="64">
        <v>0</v>
      </c>
      <c r="D35" s="65" t="s">
        <v>181</v>
      </c>
      <c r="G35" s="239"/>
    </row>
    <row r="36" spans="1:8" ht="16.5" customHeight="1" x14ac:dyDescent="0.2">
      <c r="A36" s="59"/>
      <c r="B36" s="31" t="s">
        <v>66</v>
      </c>
      <c r="C36" s="64">
        <v>0</v>
      </c>
      <c r="D36" s="65" t="s">
        <v>182</v>
      </c>
      <c r="G36" s="239"/>
    </row>
    <row r="37" spans="1:8" ht="16.5" customHeight="1" x14ac:dyDescent="0.2">
      <c r="A37" s="59"/>
      <c r="B37" s="31" t="s">
        <v>68</v>
      </c>
      <c r="C37" s="64">
        <v>0</v>
      </c>
      <c r="D37" s="65" t="s">
        <v>183</v>
      </c>
      <c r="G37" s="239"/>
    </row>
    <row r="38" spans="1:8" ht="16.5" customHeight="1" x14ac:dyDescent="0.2">
      <c r="A38" s="59"/>
      <c r="B38" s="31" t="s">
        <v>70</v>
      </c>
      <c r="C38" s="64">
        <v>0</v>
      </c>
      <c r="D38" s="65" t="s">
        <v>184</v>
      </c>
      <c r="G38" s="239"/>
    </row>
    <row r="39" spans="1:8" ht="16.5" customHeight="1" x14ac:dyDescent="0.2">
      <c r="A39" s="59"/>
      <c r="B39" s="31" t="s">
        <v>72</v>
      </c>
      <c r="C39" s="62">
        <v>0</v>
      </c>
      <c r="D39" s="65" t="s">
        <v>185</v>
      </c>
      <c r="G39" s="239"/>
    </row>
    <row r="40" spans="1:8" ht="16.5" customHeight="1" x14ac:dyDescent="0.2">
      <c r="A40" s="59"/>
      <c r="B40" s="31" t="s">
        <v>76</v>
      </c>
      <c r="C40" s="62">
        <f>$C$43*$D$13</f>
        <v>0</v>
      </c>
      <c r="D40" s="65" t="s">
        <v>447</v>
      </c>
      <c r="G40" s="239"/>
    </row>
    <row r="41" spans="1:8" ht="16.5" customHeight="1" x14ac:dyDescent="0.2">
      <c r="A41" s="59"/>
      <c r="B41" s="38" t="s">
        <v>78</v>
      </c>
      <c r="C41" s="62">
        <f>$C$43*$D$12</f>
        <v>140980.12822955288</v>
      </c>
      <c r="D41" s="65" t="s">
        <v>186</v>
      </c>
      <c r="G41" s="239"/>
    </row>
    <row r="42" spans="1:8" ht="16.5" customHeight="1" x14ac:dyDescent="0.2">
      <c r="A42" s="59"/>
      <c r="B42" s="31" t="s">
        <v>80</v>
      </c>
      <c r="C42" s="32">
        <f>SUM(C25:C41)</f>
        <v>1104080.3300673971</v>
      </c>
      <c r="D42" s="65" t="s">
        <v>81</v>
      </c>
      <c r="G42" s="239"/>
    </row>
    <row r="43" spans="1:8" ht="47.25" customHeight="1" x14ac:dyDescent="0.2">
      <c r="A43" s="59"/>
      <c r="B43" s="31" t="s">
        <v>82</v>
      </c>
      <c r="C43" s="233">
        <f>SUM(Lodges!C28,Restaurants!C28,SUM(Households!C31:D31),NatParkPA!C28,Tourism!C28,ComRevSh!C28)/(1-C9-C8-C10-C11)</f>
        <v>1104080.3300673971</v>
      </c>
      <c r="D43" s="65" t="s">
        <v>187</v>
      </c>
      <c r="F43" s="231" t="s">
        <v>440</v>
      </c>
    </row>
    <row r="44" spans="1:8" ht="16.5" customHeight="1" x14ac:dyDescent="0.2">
      <c r="A44" s="59"/>
      <c r="B44" s="31" t="s">
        <v>84</v>
      </c>
      <c r="C44" s="64">
        <f>C43-C42</f>
        <v>0</v>
      </c>
      <c r="D44" s="65" t="s">
        <v>123</v>
      </c>
    </row>
    <row r="45" spans="1:8" ht="16.5" customHeight="1" x14ac:dyDescent="0.2">
      <c r="A45" s="59"/>
      <c r="B45" s="40" t="s">
        <v>86</v>
      </c>
      <c r="C45" s="66">
        <f>C44/C43</f>
        <v>0</v>
      </c>
      <c r="D45" s="67" t="s">
        <v>124</v>
      </c>
    </row>
    <row r="46" spans="1:8" ht="15.75" customHeight="1" x14ac:dyDescent="0.2">
      <c r="A46" s="59"/>
      <c r="C46" s="79"/>
      <c r="H46" s="22"/>
    </row>
    <row r="47" spans="1:8" ht="15.75" customHeight="1" x14ac:dyDescent="0.2">
      <c r="A47" s="59"/>
      <c r="C47" s="79"/>
      <c r="H47" s="22"/>
    </row>
    <row r="48" spans="1:8" ht="15.75" customHeight="1" x14ac:dyDescent="0.2">
      <c r="A48" s="59"/>
      <c r="C48" s="79"/>
      <c r="H48" s="22"/>
    </row>
    <row r="49" spans="1:8" ht="15.75" customHeight="1" x14ac:dyDescent="0.2">
      <c r="A49" s="59"/>
      <c r="C49" s="79"/>
      <c r="H49" s="22"/>
    </row>
    <row r="50" spans="1:8" ht="15.75" customHeight="1" x14ac:dyDescent="0.2">
      <c r="A50" s="59"/>
      <c r="B50" s="71" t="s">
        <v>126</v>
      </c>
      <c r="H50" s="22"/>
    </row>
    <row r="51" spans="1:8" ht="15.75" customHeight="1" x14ac:dyDescent="0.2">
      <c r="A51" s="59"/>
      <c r="B51" s="89" t="s">
        <v>1</v>
      </c>
      <c r="C51" s="90" t="s">
        <v>2</v>
      </c>
      <c r="D51" s="91" t="s">
        <v>3</v>
      </c>
      <c r="E51" s="91" t="s">
        <v>4</v>
      </c>
      <c r="F51" s="91" t="s">
        <v>5</v>
      </c>
      <c r="G51" s="91" t="s">
        <v>6</v>
      </c>
      <c r="H51" s="22"/>
    </row>
    <row r="52" spans="1:8" ht="15.75" customHeight="1" x14ac:dyDescent="0.2">
      <c r="A52" s="59"/>
      <c r="B52" s="92" t="s">
        <v>91</v>
      </c>
      <c r="C52" s="93">
        <f>D4*100</f>
        <v>38.307030129124819</v>
      </c>
      <c r="D52" s="10" t="s">
        <v>482</v>
      </c>
      <c r="E52" s="10">
        <v>0</v>
      </c>
      <c r="F52" s="10">
        <v>100</v>
      </c>
      <c r="G52" s="10">
        <v>0.01</v>
      </c>
      <c r="H52" s="22"/>
    </row>
    <row r="53" spans="1:8" ht="15.75" customHeight="1" x14ac:dyDescent="0.2">
      <c r="A53" s="59"/>
      <c r="B53" s="92" t="s">
        <v>93</v>
      </c>
      <c r="C53" s="93">
        <f>D5*100</f>
        <v>19.153515064562409</v>
      </c>
      <c r="D53" s="10" t="s">
        <v>483</v>
      </c>
      <c r="E53" s="10">
        <v>0</v>
      </c>
      <c r="F53" s="10">
        <v>100</v>
      </c>
      <c r="G53" s="10">
        <v>0.01</v>
      </c>
      <c r="H53" s="22"/>
    </row>
    <row r="54" spans="1:8" ht="15.75" customHeight="1" x14ac:dyDescent="0.2">
      <c r="A54" s="59"/>
      <c r="B54" s="92" t="s">
        <v>94</v>
      </c>
      <c r="C54" s="93">
        <f>D6*100</f>
        <v>2.5538020086083217</v>
      </c>
      <c r="D54" s="10" t="s">
        <v>484</v>
      </c>
      <c r="E54" s="10">
        <v>0</v>
      </c>
      <c r="F54" s="10">
        <v>100</v>
      </c>
      <c r="G54" s="10">
        <v>0.01</v>
      </c>
      <c r="H54" s="22"/>
    </row>
    <row r="55" spans="1:8" ht="15.75" customHeight="1" x14ac:dyDescent="0.2">
      <c r="A55" s="59"/>
      <c r="B55" s="92" t="s">
        <v>95</v>
      </c>
      <c r="C55" s="93">
        <f>D7*100</f>
        <v>3.8307030129124819</v>
      </c>
      <c r="D55" s="10" t="s">
        <v>485</v>
      </c>
      <c r="E55" s="10">
        <v>0</v>
      </c>
      <c r="F55" s="10">
        <v>100</v>
      </c>
      <c r="G55" s="10">
        <v>0.01</v>
      </c>
      <c r="H55" s="22"/>
    </row>
    <row r="56" spans="1:8" ht="15.75" customHeight="1" x14ac:dyDescent="0.2">
      <c r="A56" s="59"/>
      <c r="B56" s="92" t="s">
        <v>168</v>
      </c>
      <c r="C56" s="93">
        <f>D8*100</f>
        <v>0</v>
      </c>
      <c r="D56" s="10" t="s">
        <v>486</v>
      </c>
      <c r="E56" s="10">
        <v>0</v>
      </c>
      <c r="F56" s="10">
        <v>100</v>
      </c>
      <c r="G56" s="10">
        <v>0.01</v>
      </c>
      <c r="H56" s="22"/>
    </row>
    <row r="57" spans="1:8" ht="15.75" customHeight="1" x14ac:dyDescent="0.2">
      <c r="A57" s="59"/>
      <c r="B57" s="92" t="s">
        <v>401</v>
      </c>
      <c r="C57" s="93">
        <v>0</v>
      </c>
      <c r="D57" s="10" t="s">
        <v>487</v>
      </c>
      <c r="E57" s="10">
        <v>0</v>
      </c>
      <c r="F57" s="10">
        <v>100</v>
      </c>
      <c r="G57" s="10">
        <v>0.01</v>
      </c>
      <c r="H57" s="22"/>
    </row>
    <row r="58" spans="1:8" ht="15.75" customHeight="1" x14ac:dyDescent="0.2">
      <c r="A58" s="59"/>
      <c r="B58" s="92" t="s">
        <v>169</v>
      </c>
      <c r="C58" s="93">
        <f t="shared" ref="C58:C65" si="1">D9*100</f>
        <v>1.2769010043041609</v>
      </c>
      <c r="D58" s="10" t="s">
        <v>488</v>
      </c>
      <c r="E58" s="10">
        <v>0</v>
      </c>
      <c r="F58" s="10">
        <v>100</v>
      </c>
      <c r="G58" s="10">
        <v>0.01</v>
      </c>
      <c r="H58" s="22"/>
    </row>
    <row r="59" spans="1:8" ht="15.75" customHeight="1" x14ac:dyDescent="0.2">
      <c r="A59" s="59"/>
      <c r="B59" s="92" t="s">
        <v>170</v>
      </c>
      <c r="C59" s="93">
        <f t="shared" si="1"/>
        <v>0</v>
      </c>
      <c r="D59" s="10" t="s">
        <v>489</v>
      </c>
      <c r="E59" s="10">
        <v>0</v>
      </c>
      <c r="F59" s="10">
        <v>100</v>
      </c>
      <c r="G59" s="10">
        <v>0.01</v>
      </c>
      <c r="H59" s="22"/>
    </row>
    <row r="60" spans="1:8" ht="15.75" customHeight="1" x14ac:dyDescent="0.2">
      <c r="A60" s="59"/>
      <c r="B60" s="92" t="s">
        <v>171</v>
      </c>
      <c r="C60" s="93">
        <f t="shared" si="1"/>
        <v>11.109038737446198</v>
      </c>
      <c r="D60" s="10" t="s">
        <v>490</v>
      </c>
      <c r="E60" s="10">
        <v>0</v>
      </c>
      <c r="F60" s="10">
        <v>100</v>
      </c>
      <c r="G60" s="10">
        <v>0.01</v>
      </c>
      <c r="H60" s="22"/>
    </row>
    <row r="61" spans="1:8" ht="15.75" customHeight="1" x14ac:dyDescent="0.2">
      <c r="A61" s="59"/>
      <c r="B61" s="92" t="s">
        <v>172</v>
      </c>
      <c r="C61" s="93">
        <f t="shared" si="1"/>
        <v>12.769010043041609</v>
      </c>
      <c r="D61" s="10" t="s">
        <v>491</v>
      </c>
      <c r="E61" s="10">
        <v>0</v>
      </c>
      <c r="F61" s="10">
        <v>100</v>
      </c>
      <c r="G61" s="10">
        <v>0.01</v>
      </c>
      <c r="H61" s="22"/>
    </row>
    <row r="62" spans="1:8" ht="15.75" customHeight="1" x14ac:dyDescent="0.2">
      <c r="A62" s="59"/>
      <c r="B62" s="78" t="s">
        <v>173</v>
      </c>
      <c r="C62" s="93">
        <f t="shared" si="1"/>
        <v>0</v>
      </c>
      <c r="D62" s="10" t="s">
        <v>516</v>
      </c>
      <c r="E62" s="10">
        <v>0</v>
      </c>
      <c r="F62" s="10">
        <v>100</v>
      </c>
      <c r="G62" s="10">
        <v>0.01</v>
      </c>
      <c r="H62" s="22"/>
    </row>
    <row r="63" spans="1:8" ht="15.75" customHeight="1" x14ac:dyDescent="0.2">
      <c r="A63" s="59"/>
      <c r="B63" s="256" t="s">
        <v>174</v>
      </c>
      <c r="C63" s="257">
        <f t="shared" si="1"/>
        <v>100</v>
      </c>
      <c r="D63" s="249" t="s">
        <v>188</v>
      </c>
      <c r="E63" s="249">
        <v>0</v>
      </c>
      <c r="F63" s="249">
        <v>100</v>
      </c>
      <c r="G63" s="249">
        <v>0.01</v>
      </c>
      <c r="H63" s="22"/>
    </row>
    <row r="64" spans="1:8" ht="15.75" customHeight="1" x14ac:dyDescent="0.2">
      <c r="A64" s="59"/>
      <c r="B64" s="256" t="s">
        <v>175</v>
      </c>
      <c r="C64" s="257">
        <f t="shared" si="1"/>
        <v>100</v>
      </c>
      <c r="D64" s="249" t="s">
        <v>189</v>
      </c>
      <c r="E64" s="249">
        <v>0</v>
      </c>
      <c r="F64" s="249">
        <v>100</v>
      </c>
      <c r="G64" s="249">
        <v>0.01</v>
      </c>
      <c r="H64" s="22"/>
    </row>
    <row r="65" spans="1:8" ht="15.75" customHeight="1" x14ac:dyDescent="0.2">
      <c r="A65" s="59"/>
      <c r="B65" s="247" t="s">
        <v>442</v>
      </c>
      <c r="C65" s="248">
        <f t="shared" si="1"/>
        <v>11</v>
      </c>
      <c r="D65" s="249" t="s">
        <v>448</v>
      </c>
      <c r="E65" s="258">
        <v>0</v>
      </c>
      <c r="F65" s="258">
        <v>100</v>
      </c>
      <c r="G65" s="260">
        <v>0.01</v>
      </c>
      <c r="H65" s="22"/>
    </row>
    <row r="66" spans="1:8" ht="15.75" customHeight="1" x14ac:dyDescent="0.2">
      <c r="A66" s="59"/>
      <c r="C66" s="79"/>
      <c r="H66" s="22"/>
    </row>
    <row r="67" spans="1:8" ht="15.75" customHeight="1" x14ac:dyDescent="0.2">
      <c r="A67" s="59"/>
      <c r="C67" s="79"/>
      <c r="H67" s="22"/>
    </row>
    <row r="68" spans="1:8" ht="15.75" customHeight="1" x14ac:dyDescent="0.2">
      <c r="A68" s="59"/>
      <c r="C68" s="79"/>
      <c r="H68" s="22"/>
    </row>
    <row r="69" spans="1:8" ht="15.75" customHeight="1" x14ac:dyDescent="0.2">
      <c r="A69" s="59"/>
      <c r="C69" s="79"/>
      <c r="H69" s="22"/>
    </row>
    <row r="70" spans="1:8" ht="15.75" customHeight="1" x14ac:dyDescent="0.2">
      <c r="A70" s="59"/>
      <c r="C70" s="79"/>
      <c r="H70" s="22"/>
    </row>
    <row r="71" spans="1:8" ht="15.75" customHeight="1" x14ac:dyDescent="0.2">
      <c r="A71" s="59"/>
      <c r="C71" s="79"/>
      <c r="H71" s="22"/>
    </row>
    <row r="72" spans="1:8" ht="15.75" customHeight="1" x14ac:dyDescent="0.2">
      <c r="A72" s="59"/>
      <c r="C72" s="79"/>
      <c r="H72" s="22"/>
    </row>
    <row r="73" spans="1:8" ht="15.75" customHeight="1" x14ac:dyDescent="0.2">
      <c r="A73" s="59"/>
      <c r="C73" s="79"/>
      <c r="H73" s="22"/>
    </row>
    <row r="74" spans="1:8" ht="15.75" customHeight="1" x14ac:dyDescent="0.2">
      <c r="A74" s="59"/>
      <c r="C74" s="79"/>
      <c r="H74" s="22"/>
    </row>
    <row r="75" spans="1:8" ht="15.75" customHeight="1" x14ac:dyDescent="0.2">
      <c r="A75" s="59"/>
      <c r="C75" s="79"/>
      <c r="H75" s="22"/>
    </row>
    <row r="76" spans="1:8" ht="15.75" customHeight="1" x14ac:dyDescent="0.2">
      <c r="A76" s="59"/>
      <c r="C76" s="79"/>
      <c r="H76" s="22"/>
    </row>
    <row r="77" spans="1:8" ht="15.75" customHeight="1" x14ac:dyDescent="0.2">
      <c r="A77" s="59"/>
      <c r="C77" s="79"/>
      <c r="H77" s="22"/>
    </row>
    <row r="78" spans="1:8" ht="15.75" customHeight="1" x14ac:dyDescent="0.2">
      <c r="A78" s="59"/>
      <c r="C78" s="79"/>
      <c r="H78" s="22"/>
    </row>
    <row r="79" spans="1:8" ht="15.75" customHeight="1" x14ac:dyDescent="0.2">
      <c r="A79" s="59"/>
      <c r="C79" s="79"/>
      <c r="H79" s="22"/>
    </row>
    <row r="80" spans="1:8" ht="15.75" customHeight="1" x14ac:dyDescent="0.2">
      <c r="A80" s="59"/>
      <c r="C80" s="79"/>
      <c r="H80" s="22"/>
    </row>
    <row r="81" spans="1:8" ht="15.75" customHeight="1" x14ac:dyDescent="0.2">
      <c r="A81" s="59"/>
      <c r="C81" s="79"/>
      <c r="H81" s="22"/>
    </row>
    <row r="82" spans="1:8" ht="15.75" customHeight="1" x14ac:dyDescent="0.2">
      <c r="A82" s="59"/>
      <c r="C82" s="79"/>
      <c r="H82" s="22"/>
    </row>
    <row r="83" spans="1:8" ht="15.75" customHeight="1" x14ac:dyDescent="0.2">
      <c r="A83" s="59"/>
      <c r="C83" s="79"/>
      <c r="H83" s="22"/>
    </row>
    <row r="84" spans="1:8" ht="15.75" customHeight="1" x14ac:dyDescent="0.2">
      <c r="A84" s="59"/>
      <c r="C84" s="79"/>
      <c r="H84" s="22"/>
    </row>
    <row r="85" spans="1:8" ht="15.75" customHeight="1" x14ac:dyDescent="0.2">
      <c r="A85" s="59"/>
      <c r="C85" s="79"/>
      <c r="H85" s="22"/>
    </row>
    <row r="86" spans="1:8" ht="15.75" customHeight="1" x14ac:dyDescent="0.2">
      <c r="A86" s="59"/>
      <c r="C86" s="79"/>
      <c r="H86" s="22"/>
    </row>
    <row r="87" spans="1:8" ht="15.75" customHeight="1" x14ac:dyDescent="0.2">
      <c r="A87" s="59"/>
      <c r="C87" s="79"/>
      <c r="H87" s="22"/>
    </row>
    <row r="88" spans="1:8" ht="15.75" customHeight="1" x14ac:dyDescent="0.2">
      <c r="A88" s="59"/>
      <c r="C88" s="79"/>
      <c r="H88" s="22"/>
    </row>
    <row r="89" spans="1:8" ht="15.75" customHeight="1" x14ac:dyDescent="0.2">
      <c r="A89" s="59"/>
      <c r="C89" s="79"/>
      <c r="H89" s="22"/>
    </row>
    <row r="90" spans="1:8" ht="15.75" customHeight="1" x14ac:dyDescent="0.2">
      <c r="A90" s="59"/>
      <c r="C90" s="79"/>
      <c r="H90" s="22"/>
    </row>
    <row r="91" spans="1:8" ht="15.75" customHeight="1" x14ac:dyDescent="0.2">
      <c r="A91" s="59"/>
      <c r="C91" s="79"/>
      <c r="H91" s="22"/>
    </row>
    <row r="92" spans="1:8" ht="15.75" customHeight="1" x14ac:dyDescent="0.2">
      <c r="A92" s="59"/>
      <c r="C92" s="79"/>
      <c r="H92" s="22"/>
    </row>
    <row r="93" spans="1:8" ht="15.75" customHeight="1" x14ac:dyDescent="0.2">
      <c r="A93" s="59"/>
      <c r="C93" s="79"/>
      <c r="H93" s="22"/>
    </row>
    <row r="94" spans="1:8" ht="15.75" customHeight="1" x14ac:dyDescent="0.2">
      <c r="A94" s="59"/>
      <c r="C94" s="79"/>
      <c r="H94" s="22"/>
    </row>
    <row r="95" spans="1:8" ht="15.75" customHeight="1" x14ac:dyDescent="0.2">
      <c r="A95" s="59"/>
      <c r="C95" s="79"/>
      <c r="H95" s="22"/>
    </row>
    <row r="96" spans="1:8" ht="15.75" customHeight="1" x14ac:dyDescent="0.2">
      <c r="A96" s="59"/>
      <c r="C96" s="79"/>
      <c r="H96" s="22"/>
    </row>
    <row r="97" spans="1:8" ht="15.75" customHeight="1" x14ac:dyDescent="0.2">
      <c r="A97" s="59"/>
      <c r="C97" s="79"/>
      <c r="H97" s="22"/>
    </row>
    <row r="98" spans="1:8" ht="15.75" customHeight="1" x14ac:dyDescent="0.2">
      <c r="A98" s="59"/>
      <c r="C98" s="79"/>
      <c r="H98" s="22"/>
    </row>
    <row r="99" spans="1:8" ht="15.75" customHeight="1" x14ac:dyDescent="0.2">
      <c r="A99" s="59"/>
      <c r="C99" s="79"/>
      <c r="H99" s="22"/>
    </row>
    <row r="100" spans="1:8" ht="15.75" customHeight="1" x14ac:dyDescent="0.2">
      <c r="A100" s="59"/>
      <c r="C100" s="79"/>
      <c r="H100" s="22"/>
    </row>
    <row r="101" spans="1:8" ht="15.75" customHeight="1" x14ac:dyDescent="0.2">
      <c r="A101" s="59"/>
      <c r="C101" s="79"/>
      <c r="H101" s="22"/>
    </row>
    <row r="102" spans="1:8" ht="15.75" customHeight="1" x14ac:dyDescent="0.2">
      <c r="A102" s="59"/>
      <c r="C102" s="79"/>
      <c r="H102" s="22"/>
    </row>
    <row r="103" spans="1:8" ht="15.75" customHeight="1" x14ac:dyDescent="0.2">
      <c r="A103" s="59"/>
      <c r="C103" s="79"/>
      <c r="H103" s="22"/>
    </row>
    <row r="104" spans="1:8" ht="15.75" customHeight="1" x14ac:dyDescent="0.2">
      <c r="A104" s="59"/>
      <c r="C104" s="79"/>
      <c r="H104" s="22"/>
    </row>
    <row r="105" spans="1:8" ht="15.75" customHeight="1" x14ac:dyDescent="0.2">
      <c r="A105" s="59"/>
      <c r="C105" s="79"/>
      <c r="H105" s="22"/>
    </row>
    <row r="106" spans="1:8" ht="15.75" customHeight="1" x14ac:dyDescent="0.2">
      <c r="A106" s="59"/>
      <c r="C106" s="79"/>
      <c r="H106" s="22"/>
    </row>
    <row r="107" spans="1:8" ht="15.75" customHeight="1" x14ac:dyDescent="0.2">
      <c r="A107" s="59"/>
      <c r="C107" s="79"/>
      <c r="H107" s="22"/>
    </row>
    <row r="108" spans="1:8" ht="15.75" customHeight="1" x14ac:dyDescent="0.2">
      <c r="A108" s="59"/>
      <c r="C108" s="79"/>
      <c r="H108" s="22"/>
    </row>
    <row r="109" spans="1:8" ht="15.75" customHeight="1" x14ac:dyDescent="0.2">
      <c r="A109" s="59"/>
      <c r="C109" s="79"/>
      <c r="H109" s="22"/>
    </row>
    <row r="110" spans="1:8" ht="15.75" customHeight="1" x14ac:dyDescent="0.2">
      <c r="A110" s="59"/>
      <c r="C110" s="79"/>
      <c r="H110" s="22"/>
    </row>
    <row r="111" spans="1:8" ht="15.75" customHeight="1" x14ac:dyDescent="0.2">
      <c r="A111" s="59"/>
      <c r="C111" s="79"/>
      <c r="H111" s="22"/>
    </row>
    <row r="112" spans="1:8" ht="15.75" customHeight="1" x14ac:dyDescent="0.2">
      <c r="A112" s="59"/>
      <c r="C112" s="79"/>
      <c r="H112" s="22"/>
    </row>
    <row r="113" spans="1:8" ht="15.75" customHeight="1" x14ac:dyDescent="0.2">
      <c r="A113" s="59"/>
      <c r="C113" s="79"/>
      <c r="H113" s="22"/>
    </row>
    <row r="114" spans="1:8" ht="15.75" customHeight="1" x14ac:dyDescent="0.2">
      <c r="A114" s="59"/>
      <c r="C114" s="79"/>
      <c r="H114" s="22"/>
    </row>
    <row r="115" spans="1:8" ht="15.75" customHeight="1" x14ac:dyDescent="0.2">
      <c r="A115" s="59"/>
      <c r="C115" s="79"/>
      <c r="H115" s="22"/>
    </row>
    <row r="116" spans="1:8" ht="15.75" customHeight="1" x14ac:dyDescent="0.2">
      <c r="A116" s="59"/>
      <c r="C116" s="79"/>
      <c r="H116" s="22"/>
    </row>
    <row r="117" spans="1:8" ht="15.75" customHeight="1" x14ac:dyDescent="0.2">
      <c r="A117" s="59"/>
      <c r="C117" s="79"/>
      <c r="H117" s="22"/>
    </row>
    <row r="118" spans="1:8" ht="15.75" customHeight="1" x14ac:dyDescent="0.2">
      <c r="A118" s="59"/>
      <c r="C118" s="79"/>
      <c r="H118" s="22"/>
    </row>
    <row r="119" spans="1:8" ht="15.75" customHeight="1" x14ac:dyDescent="0.2">
      <c r="A119" s="59"/>
      <c r="C119" s="79"/>
      <c r="H119" s="22"/>
    </row>
    <row r="120" spans="1:8" ht="15.75" customHeight="1" x14ac:dyDescent="0.2">
      <c r="A120" s="59"/>
      <c r="C120" s="79"/>
      <c r="H120" s="22"/>
    </row>
    <row r="121" spans="1:8" ht="15.75" customHeight="1" x14ac:dyDescent="0.2">
      <c r="A121" s="59"/>
      <c r="C121" s="79"/>
      <c r="H121" s="22"/>
    </row>
    <row r="122" spans="1:8" ht="15.75" customHeight="1" x14ac:dyDescent="0.2">
      <c r="A122" s="59"/>
      <c r="C122" s="79"/>
      <c r="H122" s="22"/>
    </row>
    <row r="123" spans="1:8" ht="15.75" customHeight="1" x14ac:dyDescent="0.2">
      <c r="A123" s="59"/>
      <c r="C123" s="79"/>
      <c r="H123" s="22"/>
    </row>
    <row r="124" spans="1:8" ht="15.75" customHeight="1" x14ac:dyDescent="0.2">
      <c r="A124" s="59"/>
      <c r="C124" s="79"/>
      <c r="H124" s="22"/>
    </row>
    <row r="125" spans="1:8" ht="15.75" customHeight="1" x14ac:dyDescent="0.2">
      <c r="A125" s="59"/>
      <c r="C125" s="79"/>
      <c r="H125" s="22"/>
    </row>
    <row r="126" spans="1:8" ht="15.75" customHeight="1" x14ac:dyDescent="0.2">
      <c r="A126" s="59"/>
      <c r="C126" s="79"/>
      <c r="H126" s="22"/>
    </row>
    <row r="127" spans="1:8" ht="15.75" customHeight="1" x14ac:dyDescent="0.2">
      <c r="A127" s="59"/>
      <c r="C127" s="79"/>
      <c r="H127" s="22"/>
    </row>
    <row r="128" spans="1:8" ht="15.75" customHeight="1" x14ac:dyDescent="0.2">
      <c r="A128" s="59"/>
      <c r="C128" s="79"/>
      <c r="H128" s="22"/>
    </row>
    <row r="129" spans="1:8" ht="15.75" customHeight="1" x14ac:dyDescent="0.2">
      <c r="A129" s="59"/>
      <c r="C129" s="79"/>
      <c r="H129" s="22"/>
    </row>
    <row r="130" spans="1:8" ht="15.75" customHeight="1" x14ac:dyDescent="0.2">
      <c r="A130" s="59"/>
      <c r="C130" s="79"/>
      <c r="H130" s="22"/>
    </row>
    <row r="131" spans="1:8" ht="15.75" customHeight="1" x14ac:dyDescent="0.2">
      <c r="A131" s="59"/>
      <c r="C131" s="79"/>
      <c r="H131" s="22"/>
    </row>
    <row r="132" spans="1:8" ht="15.75" customHeight="1" x14ac:dyDescent="0.2">
      <c r="A132" s="59"/>
      <c r="C132" s="79"/>
      <c r="H132" s="22"/>
    </row>
    <row r="133" spans="1:8" ht="15.75" customHeight="1" x14ac:dyDescent="0.2">
      <c r="A133" s="59"/>
      <c r="C133" s="79"/>
      <c r="H133" s="22"/>
    </row>
    <row r="134" spans="1:8" ht="15.75" customHeight="1" x14ac:dyDescent="0.2">
      <c r="A134" s="59"/>
      <c r="C134" s="79"/>
      <c r="H134" s="22"/>
    </row>
    <row r="135" spans="1:8" ht="15.75" customHeight="1" x14ac:dyDescent="0.2">
      <c r="A135" s="59"/>
      <c r="C135" s="79"/>
      <c r="H135" s="22"/>
    </row>
    <row r="136" spans="1:8" ht="15.75" customHeight="1" x14ac:dyDescent="0.2">
      <c r="A136" s="59"/>
      <c r="C136" s="79"/>
      <c r="H136" s="22"/>
    </row>
    <row r="137" spans="1:8" ht="15.75" customHeight="1" x14ac:dyDescent="0.2">
      <c r="A137" s="59"/>
      <c r="C137" s="79"/>
      <c r="H137" s="22"/>
    </row>
    <row r="138" spans="1:8" ht="15.75" customHeight="1" x14ac:dyDescent="0.2">
      <c r="A138" s="59"/>
      <c r="C138" s="79"/>
      <c r="H138" s="22"/>
    </row>
    <row r="139" spans="1:8" ht="15.75" customHeight="1" x14ac:dyDescent="0.2">
      <c r="A139" s="59"/>
      <c r="C139" s="79"/>
      <c r="H139" s="22"/>
    </row>
    <row r="140" spans="1:8" ht="15.75" customHeight="1" x14ac:dyDescent="0.2">
      <c r="A140" s="59"/>
      <c r="C140" s="79"/>
      <c r="H140" s="22"/>
    </row>
    <row r="141" spans="1:8" ht="15.75" customHeight="1" x14ac:dyDescent="0.2">
      <c r="A141" s="59"/>
      <c r="C141" s="79"/>
      <c r="H141" s="22"/>
    </row>
    <row r="142" spans="1:8" ht="15.75" customHeight="1" x14ac:dyDescent="0.2">
      <c r="A142" s="59"/>
      <c r="C142" s="79"/>
      <c r="H142" s="22"/>
    </row>
    <row r="143" spans="1:8" ht="15.75" customHeight="1" x14ac:dyDescent="0.2">
      <c r="A143" s="59"/>
      <c r="C143" s="79"/>
      <c r="H143" s="22"/>
    </row>
    <row r="144" spans="1:8" ht="15.75" customHeight="1" x14ac:dyDescent="0.2">
      <c r="A144" s="59"/>
      <c r="C144" s="79"/>
      <c r="H144" s="22"/>
    </row>
    <row r="145" spans="1:8" ht="15.75" customHeight="1" x14ac:dyDescent="0.2">
      <c r="A145" s="59"/>
      <c r="C145" s="79"/>
      <c r="H145" s="22"/>
    </row>
    <row r="146" spans="1:8" ht="15.75" customHeight="1" x14ac:dyDescent="0.2">
      <c r="A146" s="59"/>
      <c r="C146" s="79"/>
      <c r="H146" s="22"/>
    </row>
    <row r="147" spans="1:8" ht="15.75" customHeight="1" x14ac:dyDescent="0.2">
      <c r="A147" s="59"/>
      <c r="C147" s="79"/>
      <c r="H147" s="22"/>
    </row>
    <row r="148" spans="1:8" ht="15.75" customHeight="1" x14ac:dyDescent="0.2">
      <c r="A148" s="59"/>
      <c r="C148" s="79"/>
      <c r="H148" s="22"/>
    </row>
    <row r="149" spans="1:8" ht="15.75" customHeight="1" x14ac:dyDescent="0.2">
      <c r="A149" s="59"/>
      <c r="C149" s="79"/>
      <c r="H149" s="22"/>
    </row>
    <row r="150" spans="1:8" ht="15.75" customHeight="1" x14ac:dyDescent="0.2">
      <c r="A150" s="59"/>
      <c r="C150" s="79"/>
      <c r="H150" s="22"/>
    </row>
    <row r="151" spans="1:8" ht="15.75" customHeight="1" x14ac:dyDescent="0.2">
      <c r="A151" s="59"/>
      <c r="C151" s="79"/>
      <c r="H151" s="22"/>
    </row>
    <row r="152" spans="1:8" ht="15.75" customHeight="1" x14ac:dyDescent="0.2">
      <c r="A152" s="59"/>
      <c r="C152" s="79"/>
      <c r="H152" s="22"/>
    </row>
    <row r="153" spans="1:8" ht="15.75" customHeight="1" x14ac:dyDescent="0.2">
      <c r="A153" s="59"/>
      <c r="C153" s="79"/>
      <c r="H153" s="22"/>
    </row>
    <row r="154" spans="1:8" ht="15.75" customHeight="1" x14ac:dyDescent="0.2">
      <c r="A154" s="59"/>
      <c r="C154" s="79"/>
      <c r="H154" s="22"/>
    </row>
    <row r="155" spans="1:8" ht="15.75" customHeight="1" x14ac:dyDescent="0.2">
      <c r="A155" s="59"/>
      <c r="C155" s="79"/>
      <c r="H155" s="22"/>
    </row>
    <row r="156" spans="1:8" ht="15.75" customHeight="1" x14ac:dyDescent="0.2">
      <c r="A156" s="59"/>
      <c r="C156" s="79"/>
      <c r="H156" s="22"/>
    </row>
    <row r="157" spans="1:8" ht="15.75" customHeight="1" x14ac:dyDescent="0.2">
      <c r="A157" s="59"/>
      <c r="C157" s="79"/>
      <c r="H157" s="22"/>
    </row>
    <row r="158" spans="1:8" ht="15.75" customHeight="1" x14ac:dyDescent="0.2">
      <c r="A158" s="59"/>
      <c r="C158" s="79"/>
      <c r="H158" s="22"/>
    </row>
    <row r="159" spans="1:8" ht="15.75" customHeight="1" x14ac:dyDescent="0.2">
      <c r="A159" s="59"/>
      <c r="C159" s="79"/>
      <c r="H159" s="22"/>
    </row>
    <row r="160" spans="1:8" ht="15.75" customHeight="1" x14ac:dyDescent="0.2">
      <c r="A160" s="59"/>
      <c r="C160" s="79"/>
      <c r="H160" s="22"/>
    </row>
    <row r="161" spans="1:8" ht="15.75" customHeight="1" x14ac:dyDescent="0.2">
      <c r="A161" s="59"/>
      <c r="C161" s="79"/>
      <c r="H161" s="22"/>
    </row>
    <row r="162" spans="1:8" ht="15.75" customHeight="1" x14ac:dyDescent="0.2">
      <c r="A162" s="59"/>
      <c r="C162" s="79"/>
      <c r="H162" s="22"/>
    </row>
    <row r="163" spans="1:8" ht="15.75" customHeight="1" x14ac:dyDescent="0.2">
      <c r="A163" s="59"/>
      <c r="C163" s="79"/>
      <c r="H163" s="22"/>
    </row>
    <row r="164" spans="1:8" ht="15.75" customHeight="1" x14ac:dyDescent="0.2">
      <c r="A164" s="59"/>
      <c r="C164" s="79"/>
      <c r="H164" s="22"/>
    </row>
    <row r="165" spans="1:8" ht="15.75" customHeight="1" x14ac:dyDescent="0.2">
      <c r="A165" s="59"/>
      <c r="C165" s="79"/>
      <c r="H165" s="22"/>
    </row>
    <row r="166" spans="1:8" ht="15.75" customHeight="1" x14ac:dyDescent="0.2">
      <c r="A166" s="59"/>
      <c r="C166" s="79"/>
      <c r="H166" s="22"/>
    </row>
    <row r="167" spans="1:8" ht="15.75" customHeight="1" x14ac:dyDescent="0.2">
      <c r="A167" s="59"/>
      <c r="C167" s="79"/>
      <c r="H167" s="22"/>
    </row>
    <row r="168" spans="1:8" ht="15.75" customHeight="1" x14ac:dyDescent="0.2">
      <c r="A168" s="59"/>
      <c r="C168" s="79"/>
      <c r="H168" s="22"/>
    </row>
    <row r="169" spans="1:8" ht="15.75" customHeight="1" x14ac:dyDescent="0.2">
      <c r="A169" s="59"/>
      <c r="C169" s="79"/>
      <c r="H169" s="22"/>
    </row>
    <row r="170" spans="1:8" ht="15.75" customHeight="1" x14ac:dyDescent="0.2">
      <c r="A170" s="59"/>
      <c r="C170" s="79"/>
      <c r="H170" s="22"/>
    </row>
    <row r="171" spans="1:8" ht="15.75" customHeight="1" x14ac:dyDescent="0.2">
      <c r="A171" s="59"/>
      <c r="C171" s="79"/>
      <c r="H171" s="22"/>
    </row>
    <row r="172" spans="1:8" ht="15.75" customHeight="1" x14ac:dyDescent="0.2">
      <c r="A172" s="59"/>
      <c r="C172" s="79"/>
      <c r="H172" s="22"/>
    </row>
    <row r="173" spans="1:8" ht="15.75" customHeight="1" x14ac:dyDescent="0.2">
      <c r="A173" s="59"/>
      <c r="C173" s="79"/>
      <c r="H173" s="22"/>
    </row>
    <row r="174" spans="1:8" ht="15.75" customHeight="1" x14ac:dyDescent="0.2">
      <c r="A174" s="59"/>
      <c r="C174" s="79"/>
      <c r="H174" s="22"/>
    </row>
    <row r="175" spans="1:8" ht="15.75" customHeight="1" x14ac:dyDescent="0.2">
      <c r="A175" s="59"/>
      <c r="C175" s="79"/>
      <c r="H175" s="22"/>
    </row>
    <row r="176" spans="1:8" ht="15.75" customHeight="1" x14ac:dyDescent="0.2">
      <c r="A176" s="59"/>
      <c r="C176" s="79"/>
      <c r="H176" s="22"/>
    </row>
    <row r="177" spans="1:8" ht="15.75" customHeight="1" x14ac:dyDescent="0.2">
      <c r="A177" s="59"/>
      <c r="C177" s="79"/>
      <c r="H177" s="22"/>
    </row>
    <row r="178" spans="1:8" ht="15.75" customHeight="1" x14ac:dyDescent="0.2">
      <c r="A178" s="59"/>
      <c r="C178" s="79"/>
      <c r="H178" s="22"/>
    </row>
    <row r="179" spans="1:8" ht="15.75" customHeight="1" x14ac:dyDescent="0.2">
      <c r="A179" s="59"/>
      <c r="C179" s="79"/>
      <c r="H179" s="22"/>
    </row>
    <row r="180" spans="1:8" ht="15.75" customHeight="1" x14ac:dyDescent="0.2">
      <c r="A180" s="59"/>
      <c r="C180" s="79"/>
      <c r="H180" s="22"/>
    </row>
    <row r="181" spans="1:8" ht="15.75" customHeight="1" x14ac:dyDescent="0.2">
      <c r="A181" s="59"/>
      <c r="C181" s="79"/>
      <c r="H181" s="22"/>
    </row>
    <row r="182" spans="1:8" ht="15.75" customHeight="1" x14ac:dyDescent="0.2">
      <c r="A182" s="59"/>
      <c r="C182" s="79"/>
      <c r="H182" s="22"/>
    </row>
    <row r="183" spans="1:8" ht="15.75" customHeight="1" x14ac:dyDescent="0.2">
      <c r="A183" s="59"/>
      <c r="C183" s="79"/>
      <c r="H183" s="22"/>
    </row>
    <row r="184" spans="1:8" ht="15.75" customHeight="1" x14ac:dyDescent="0.2">
      <c r="A184" s="59"/>
      <c r="C184" s="79"/>
      <c r="H184" s="22"/>
    </row>
    <row r="185" spans="1:8" ht="15.75" customHeight="1" x14ac:dyDescent="0.2">
      <c r="A185" s="59"/>
      <c r="C185" s="79"/>
      <c r="H185" s="22"/>
    </row>
    <row r="186" spans="1:8" ht="15.75" customHeight="1" x14ac:dyDescent="0.2">
      <c r="A186" s="59"/>
      <c r="C186" s="79"/>
      <c r="H186" s="22"/>
    </row>
    <row r="187" spans="1:8" ht="15.75" customHeight="1" x14ac:dyDescent="0.2">
      <c r="A187" s="59"/>
      <c r="C187" s="79"/>
      <c r="H187" s="22"/>
    </row>
    <row r="188" spans="1:8" ht="15.75" customHeight="1" x14ac:dyDescent="0.2">
      <c r="A188" s="59"/>
      <c r="C188" s="79"/>
      <c r="H188" s="22"/>
    </row>
    <row r="189" spans="1:8" ht="15.75" customHeight="1" x14ac:dyDescent="0.2">
      <c r="A189" s="59"/>
      <c r="C189" s="79"/>
      <c r="H189" s="22"/>
    </row>
    <row r="190" spans="1:8" ht="15.75" customHeight="1" x14ac:dyDescent="0.2">
      <c r="A190" s="59"/>
      <c r="C190" s="79"/>
      <c r="H190" s="22"/>
    </row>
    <row r="191" spans="1:8" ht="15.75" customHeight="1" x14ac:dyDescent="0.2">
      <c r="A191" s="59"/>
      <c r="C191" s="79"/>
      <c r="H191" s="22"/>
    </row>
    <row r="192" spans="1:8" ht="15.75" customHeight="1" x14ac:dyDescent="0.2">
      <c r="A192" s="59"/>
      <c r="C192" s="79"/>
      <c r="H192" s="22"/>
    </row>
    <row r="193" spans="1:8" ht="15.75" customHeight="1" x14ac:dyDescent="0.2">
      <c r="A193" s="59"/>
      <c r="C193" s="79"/>
      <c r="H193" s="22"/>
    </row>
    <row r="194" spans="1:8" ht="15.75" customHeight="1" x14ac:dyDescent="0.2">
      <c r="A194" s="59"/>
      <c r="C194" s="79"/>
      <c r="H194" s="22"/>
    </row>
    <row r="195" spans="1:8" ht="15.75" customHeight="1" x14ac:dyDescent="0.2">
      <c r="A195" s="59"/>
      <c r="C195" s="79"/>
      <c r="H195" s="22"/>
    </row>
    <row r="196" spans="1:8" ht="15.75" customHeight="1" x14ac:dyDescent="0.2">
      <c r="A196" s="59"/>
      <c r="C196" s="79"/>
      <c r="H196" s="22"/>
    </row>
    <row r="197" spans="1:8" ht="15.75" customHeight="1" x14ac:dyDescent="0.2">
      <c r="A197" s="59"/>
      <c r="C197" s="79"/>
      <c r="H197" s="22"/>
    </row>
    <row r="198" spans="1:8" ht="15.75" customHeight="1" x14ac:dyDescent="0.2">
      <c r="A198" s="59"/>
      <c r="C198" s="79"/>
      <c r="H198" s="22"/>
    </row>
    <row r="199" spans="1:8" ht="15.75" customHeight="1" x14ac:dyDescent="0.2">
      <c r="A199" s="59"/>
      <c r="C199" s="79"/>
      <c r="H199" s="22"/>
    </row>
    <row r="200" spans="1:8" ht="15.75" customHeight="1" x14ac:dyDescent="0.2">
      <c r="A200" s="59"/>
      <c r="C200" s="79"/>
      <c r="H200" s="22"/>
    </row>
    <row r="201" spans="1:8" ht="15.75" customHeight="1" x14ac:dyDescent="0.2">
      <c r="A201" s="59"/>
      <c r="C201" s="79"/>
      <c r="H201" s="22"/>
    </row>
    <row r="202" spans="1:8" ht="15.75" customHeight="1" x14ac:dyDescent="0.2">
      <c r="A202" s="59"/>
      <c r="C202" s="79"/>
      <c r="H202" s="22"/>
    </row>
    <row r="203" spans="1:8" ht="15.75" customHeight="1" x14ac:dyDescent="0.2">
      <c r="A203" s="59"/>
      <c r="C203" s="79"/>
      <c r="H203" s="22"/>
    </row>
    <row r="204" spans="1:8" ht="15.75" customHeight="1" x14ac:dyDescent="0.2">
      <c r="A204" s="59"/>
      <c r="C204" s="79"/>
      <c r="H204" s="22"/>
    </row>
    <row r="205" spans="1:8" ht="15.75" customHeight="1" x14ac:dyDescent="0.2">
      <c r="A205" s="59"/>
      <c r="C205" s="79"/>
      <c r="H205" s="22"/>
    </row>
    <row r="206" spans="1:8" ht="15.75" customHeight="1" x14ac:dyDescent="0.2">
      <c r="A206" s="59"/>
      <c r="C206" s="79"/>
      <c r="H206" s="22"/>
    </row>
    <row r="207" spans="1:8" ht="15.75" customHeight="1" x14ac:dyDescent="0.2">
      <c r="A207" s="59"/>
      <c r="C207" s="79"/>
      <c r="H207" s="22"/>
    </row>
    <row r="208" spans="1:8" ht="15.75" customHeight="1" x14ac:dyDescent="0.2">
      <c r="A208" s="59"/>
      <c r="C208" s="79"/>
      <c r="H208" s="22"/>
    </row>
    <row r="209" spans="1:8" ht="15.75" customHeight="1" x14ac:dyDescent="0.2">
      <c r="A209" s="59"/>
      <c r="C209" s="79"/>
      <c r="H209" s="22"/>
    </row>
    <row r="210" spans="1:8" ht="15.75" customHeight="1" x14ac:dyDescent="0.2">
      <c r="A210" s="59"/>
      <c r="C210" s="79"/>
      <c r="H210" s="22"/>
    </row>
    <row r="211" spans="1:8" ht="15.75" customHeight="1" x14ac:dyDescent="0.2">
      <c r="A211" s="59"/>
      <c r="C211" s="79"/>
      <c r="H211" s="22"/>
    </row>
    <row r="212" spans="1:8" ht="15.75" customHeight="1" x14ac:dyDescent="0.2">
      <c r="A212" s="59"/>
      <c r="C212" s="79"/>
      <c r="H212" s="22"/>
    </row>
    <row r="213" spans="1:8" ht="15.75" customHeight="1" x14ac:dyDescent="0.2">
      <c r="A213" s="59"/>
      <c r="C213" s="79"/>
      <c r="H213" s="22"/>
    </row>
    <row r="214" spans="1:8" ht="15.75" customHeight="1" x14ac:dyDescent="0.2">
      <c r="A214" s="59"/>
      <c r="C214" s="79"/>
      <c r="H214" s="22"/>
    </row>
    <row r="215" spans="1:8" ht="15.75" customHeight="1" x14ac:dyDescent="0.2">
      <c r="A215" s="59"/>
      <c r="C215" s="79"/>
      <c r="H215" s="22"/>
    </row>
    <row r="216" spans="1:8" ht="15.75" customHeight="1" x14ac:dyDescent="0.2">
      <c r="A216" s="59"/>
      <c r="C216" s="79"/>
      <c r="H216" s="22"/>
    </row>
    <row r="217" spans="1:8" ht="15.75" customHeight="1" x14ac:dyDescent="0.2">
      <c r="A217" s="59"/>
      <c r="C217" s="79"/>
      <c r="H217" s="22"/>
    </row>
    <row r="218" spans="1:8" ht="15.75" customHeight="1" x14ac:dyDescent="0.2">
      <c r="A218" s="59"/>
      <c r="C218" s="79"/>
      <c r="H218" s="22"/>
    </row>
    <row r="219" spans="1:8" ht="15.75" customHeight="1" x14ac:dyDescent="0.2">
      <c r="A219" s="59"/>
      <c r="C219" s="79"/>
      <c r="H219" s="22"/>
    </row>
    <row r="220" spans="1:8" ht="15.75" customHeight="1" x14ac:dyDescent="0.2">
      <c r="A220" s="59"/>
      <c r="C220" s="79"/>
      <c r="H220" s="22"/>
    </row>
    <row r="221" spans="1:8" ht="15.75" customHeight="1" x14ac:dyDescent="0.2">
      <c r="A221" s="59"/>
      <c r="C221" s="79"/>
      <c r="H221" s="22"/>
    </row>
    <row r="222" spans="1:8" ht="15.75" customHeight="1" x14ac:dyDescent="0.2">
      <c r="A222" s="59"/>
      <c r="C222" s="79"/>
      <c r="H222" s="22"/>
    </row>
    <row r="223" spans="1:8" ht="15.75" customHeight="1" x14ac:dyDescent="0.2">
      <c r="A223" s="59"/>
      <c r="C223" s="79"/>
      <c r="H223" s="22"/>
    </row>
    <row r="224" spans="1:8" ht="15.75" customHeight="1" x14ac:dyDescent="0.2">
      <c r="A224" s="59"/>
      <c r="C224" s="79"/>
      <c r="H224" s="22"/>
    </row>
    <row r="225" spans="1:8" ht="15.75" customHeight="1" x14ac:dyDescent="0.2">
      <c r="A225" s="59"/>
      <c r="C225" s="79"/>
      <c r="H225" s="22"/>
    </row>
    <row r="226" spans="1:8" ht="15.75" customHeight="1" x14ac:dyDescent="0.2">
      <c r="A226" s="59"/>
      <c r="C226" s="79"/>
      <c r="H226" s="22"/>
    </row>
    <row r="227" spans="1:8" ht="15.75" customHeight="1" x14ac:dyDescent="0.2">
      <c r="A227" s="59"/>
      <c r="C227" s="79"/>
      <c r="H227" s="22"/>
    </row>
    <row r="228" spans="1:8" ht="15.75" customHeight="1" x14ac:dyDescent="0.2">
      <c r="A228" s="59"/>
      <c r="C228" s="79"/>
      <c r="H228" s="22"/>
    </row>
    <row r="229" spans="1:8" ht="15.75" customHeight="1" x14ac:dyDescent="0.2">
      <c r="A229" s="59"/>
      <c r="C229" s="79"/>
      <c r="H229" s="22"/>
    </row>
    <row r="230" spans="1:8" ht="15.75" customHeight="1" x14ac:dyDescent="0.2">
      <c r="A230" s="59"/>
      <c r="C230" s="79"/>
      <c r="H230" s="22"/>
    </row>
    <row r="231" spans="1:8" ht="15.75" customHeight="1" x14ac:dyDescent="0.2">
      <c r="A231" s="59"/>
      <c r="C231" s="79"/>
      <c r="H231" s="22"/>
    </row>
    <row r="232" spans="1:8" ht="15.75" customHeight="1" x14ac:dyDescent="0.2">
      <c r="A232" s="59"/>
      <c r="C232" s="79"/>
      <c r="H232" s="22"/>
    </row>
    <row r="233" spans="1:8" ht="15.75" customHeight="1" x14ac:dyDescent="0.2">
      <c r="A233" s="59"/>
      <c r="C233" s="79"/>
      <c r="H233" s="22"/>
    </row>
    <row r="234" spans="1:8" ht="15.75" customHeight="1" x14ac:dyDescent="0.2">
      <c r="A234" s="59"/>
      <c r="C234" s="79"/>
      <c r="H234" s="22"/>
    </row>
    <row r="235" spans="1:8" ht="15.75" customHeight="1" x14ac:dyDescent="0.2">
      <c r="A235" s="59"/>
      <c r="C235" s="79"/>
      <c r="H235" s="22"/>
    </row>
    <row r="236" spans="1:8" ht="15.75" customHeight="1" x14ac:dyDescent="0.2">
      <c r="A236" s="59"/>
      <c r="C236" s="79"/>
      <c r="H236" s="22"/>
    </row>
    <row r="237" spans="1:8" ht="15.75" customHeight="1" x14ac:dyDescent="0.2">
      <c r="A237" s="59"/>
      <c r="C237" s="79"/>
      <c r="H237" s="22"/>
    </row>
    <row r="238" spans="1:8" ht="15.75" customHeight="1" x14ac:dyDescent="0.2">
      <c r="A238" s="59"/>
      <c r="C238" s="79"/>
      <c r="H238" s="22"/>
    </row>
    <row r="239" spans="1:8" ht="15.75" customHeight="1" x14ac:dyDescent="0.2">
      <c r="A239" s="59"/>
      <c r="C239" s="79"/>
      <c r="H239" s="22"/>
    </row>
    <row r="240" spans="1:8" ht="15.75" customHeight="1" x14ac:dyDescent="0.2">
      <c r="A240" s="59"/>
      <c r="C240" s="79"/>
      <c r="H240" s="22"/>
    </row>
    <row r="241" spans="1:8" ht="15.75" customHeight="1" x14ac:dyDescent="0.2">
      <c r="A241" s="59"/>
      <c r="C241" s="79"/>
      <c r="H241" s="22"/>
    </row>
    <row r="242" spans="1:8" ht="15.75" customHeight="1" x14ac:dyDescent="0.2">
      <c r="A242" s="59"/>
      <c r="C242" s="79"/>
      <c r="H242" s="22"/>
    </row>
    <row r="243" spans="1:8" ht="15.75" customHeight="1" x14ac:dyDescent="0.2">
      <c r="A243" s="59"/>
      <c r="C243" s="79"/>
      <c r="H243" s="22"/>
    </row>
    <row r="244" spans="1:8" ht="15.75" customHeight="1" x14ac:dyDescent="0.2">
      <c r="A244" s="59"/>
      <c r="C244" s="79"/>
      <c r="H244" s="22"/>
    </row>
    <row r="245" spans="1:8" ht="15.75" customHeight="1" x14ac:dyDescent="0.2">
      <c r="A245" s="59"/>
      <c r="C245" s="79"/>
      <c r="H245" s="22"/>
    </row>
    <row r="246" spans="1:8" ht="15.75" customHeight="1" x14ac:dyDescent="0.2">
      <c r="A246" s="59"/>
      <c r="C246" s="79"/>
      <c r="H246" s="22"/>
    </row>
    <row r="247" spans="1:8" ht="15.75" customHeight="1" x14ac:dyDescent="0.2">
      <c r="A247" s="59"/>
      <c r="C247" s="79"/>
      <c r="H247" s="22"/>
    </row>
    <row r="248" spans="1:8" ht="15.75" customHeight="1" x14ac:dyDescent="0.2">
      <c r="A248" s="59"/>
      <c r="C248" s="79"/>
      <c r="H248" s="22"/>
    </row>
    <row r="249" spans="1:8" ht="15.75" customHeight="1" x14ac:dyDescent="0.2">
      <c r="A249" s="59"/>
      <c r="C249" s="79"/>
      <c r="H249" s="22"/>
    </row>
    <row r="250" spans="1:8" ht="15.75" customHeight="1" x14ac:dyDescent="0.2">
      <c r="A250" s="59"/>
      <c r="C250" s="79"/>
      <c r="H250" s="22"/>
    </row>
    <row r="251" spans="1:8" ht="15.75" customHeight="1" x14ac:dyDescent="0.2">
      <c r="A251" s="59"/>
      <c r="C251" s="79"/>
      <c r="H251" s="22"/>
    </row>
    <row r="252" spans="1:8" ht="15.75" customHeight="1" x14ac:dyDescent="0.2">
      <c r="A252" s="59"/>
      <c r="C252" s="79"/>
      <c r="H252" s="22"/>
    </row>
    <row r="253" spans="1:8" ht="15.75" customHeight="1" x14ac:dyDescent="0.2">
      <c r="A253" s="59"/>
      <c r="C253" s="79"/>
      <c r="H253" s="22"/>
    </row>
    <row r="254" spans="1:8" ht="15.75" customHeight="1" x14ac:dyDescent="0.2">
      <c r="A254" s="59"/>
      <c r="C254" s="79"/>
      <c r="H254" s="22"/>
    </row>
    <row r="255" spans="1:8" ht="15.75" customHeight="1" x14ac:dyDescent="0.2">
      <c r="A255" s="59"/>
      <c r="C255" s="79"/>
      <c r="H255" s="22"/>
    </row>
    <row r="256" spans="1:8" ht="15.75" customHeight="1" x14ac:dyDescent="0.2">
      <c r="A256" s="59"/>
      <c r="C256" s="79"/>
      <c r="H256" s="22"/>
    </row>
    <row r="257" spans="1:8" ht="15.75" customHeight="1" x14ac:dyDescent="0.2">
      <c r="A257" s="59"/>
      <c r="C257" s="79"/>
      <c r="H257" s="22"/>
    </row>
    <row r="258" spans="1:8" ht="15.75" customHeight="1" x14ac:dyDescent="0.2">
      <c r="A258" s="59"/>
      <c r="C258" s="79"/>
      <c r="H258" s="22"/>
    </row>
    <row r="259" spans="1:8" ht="15.75" customHeight="1" x14ac:dyDescent="0.2">
      <c r="A259" s="59"/>
      <c r="C259" s="79"/>
      <c r="H259" s="22"/>
    </row>
    <row r="260" spans="1:8" ht="15.75" customHeight="1" x14ac:dyDescent="0.2">
      <c r="A260" s="59"/>
      <c r="C260" s="79"/>
      <c r="H260" s="22"/>
    </row>
    <row r="261" spans="1:8" ht="15.75" customHeight="1" x14ac:dyDescent="0.2">
      <c r="A261" s="59"/>
      <c r="C261" s="79"/>
      <c r="H261" s="22"/>
    </row>
    <row r="262" spans="1:8" ht="15.75" customHeight="1" x14ac:dyDescent="0.2">
      <c r="A262" s="59"/>
      <c r="C262" s="79"/>
      <c r="H262" s="22"/>
    </row>
    <row r="263" spans="1:8" ht="15.75" customHeight="1" x14ac:dyDescent="0.2">
      <c r="A263" s="59"/>
      <c r="C263" s="79"/>
      <c r="H263" s="22"/>
    </row>
    <row r="264" spans="1:8" ht="15.75"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0:H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 sqref="F2"/>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9" ht="26.25" customHeight="1" x14ac:dyDescent="0.2">
      <c r="B1" s="1" t="s">
        <v>190</v>
      </c>
    </row>
    <row r="2" spans="1:9" ht="47.25" customHeight="1" x14ac:dyDescent="0.2">
      <c r="A2" s="7"/>
      <c r="B2" s="94" t="s">
        <v>191</v>
      </c>
      <c r="C2" s="95" t="s">
        <v>90</v>
      </c>
    </row>
    <row r="3" spans="1:9" ht="26.25" customHeight="1" x14ac:dyDescent="0.2">
      <c r="A3" s="7"/>
      <c r="B3" s="17" t="s">
        <v>1</v>
      </c>
      <c r="C3" s="81" t="s">
        <v>2</v>
      </c>
      <c r="D3" s="25" t="s">
        <v>443</v>
      </c>
      <c r="E3" s="25"/>
      <c r="F3" s="25"/>
      <c r="G3" s="25"/>
      <c r="H3" s="25" t="s">
        <v>7</v>
      </c>
    </row>
    <row r="4" spans="1:9" ht="30.75" customHeight="1" x14ac:dyDescent="0.2">
      <c r="A4" s="7" t="s">
        <v>8</v>
      </c>
      <c r="B4" s="50" t="s">
        <v>91</v>
      </c>
      <c r="C4" s="82">
        <v>4.2999999999999997E-2</v>
      </c>
      <c r="D4" s="242">
        <f t="shared" ref="D4:D13" si="0">C4/$C$18*(1-$C$16)</f>
        <v>3.2250000000000001E-2</v>
      </c>
      <c r="E4" s="1"/>
      <c r="F4" s="1"/>
      <c r="G4" s="1"/>
      <c r="H4" s="26" t="s">
        <v>92</v>
      </c>
    </row>
    <row r="5" spans="1:9" ht="30.75" customHeight="1" x14ac:dyDescent="0.2">
      <c r="A5" s="7" t="s">
        <v>11</v>
      </c>
      <c r="B5" s="50" t="s">
        <v>93</v>
      </c>
      <c r="C5" s="82">
        <v>3.5000000000000003E-2</v>
      </c>
      <c r="D5" s="242">
        <f t="shared" si="0"/>
        <v>2.6250000000000009E-2</v>
      </c>
      <c r="E5" s="1"/>
      <c r="F5" s="1"/>
      <c r="G5" s="1"/>
      <c r="H5" s="26"/>
    </row>
    <row r="6" spans="1:9" ht="30.75" customHeight="1" x14ac:dyDescent="0.2">
      <c r="A6" s="7"/>
      <c r="B6" s="50" t="s">
        <v>94</v>
      </c>
      <c r="C6" s="82">
        <v>7.2999999999999995E-2</v>
      </c>
      <c r="D6" s="242">
        <f t="shared" si="0"/>
        <v>5.4750000000000007E-2</v>
      </c>
      <c r="E6" s="1"/>
      <c r="F6" s="1"/>
      <c r="G6" s="1"/>
      <c r="H6" s="26"/>
    </row>
    <row r="7" spans="1:9" ht="30.75" customHeight="1" x14ac:dyDescent="0.2">
      <c r="A7" s="7"/>
      <c r="B7" s="50" t="s">
        <v>95</v>
      </c>
      <c r="C7" s="82">
        <v>7.1999999999999995E-2</v>
      </c>
      <c r="D7" s="242">
        <f t="shared" si="0"/>
        <v>5.4000000000000006E-2</v>
      </c>
      <c r="E7" s="1"/>
      <c r="F7" s="1"/>
      <c r="G7" s="1"/>
      <c r="H7" s="26"/>
    </row>
    <row r="8" spans="1:9" ht="123.75" customHeight="1" x14ac:dyDescent="0.2">
      <c r="A8" s="7" t="s">
        <v>14</v>
      </c>
      <c r="B8" s="86" t="s">
        <v>192</v>
      </c>
      <c r="C8" s="82">
        <v>0.27646124999999999</v>
      </c>
      <c r="D8" s="242">
        <f t="shared" si="0"/>
        <v>0.20734593750000002</v>
      </c>
      <c r="E8" s="1"/>
      <c r="F8" s="1"/>
      <c r="G8" s="1"/>
      <c r="H8" s="26" t="s">
        <v>99</v>
      </c>
    </row>
    <row r="9" spans="1:9" ht="26.25" customHeight="1" x14ac:dyDescent="0.2">
      <c r="A9" s="7" t="s">
        <v>17</v>
      </c>
      <c r="B9" s="86" t="s">
        <v>132</v>
      </c>
      <c r="C9" s="82">
        <v>4.4538749999999995E-2</v>
      </c>
      <c r="D9" s="242">
        <f t="shared" si="0"/>
        <v>3.3404062499999998E-2</v>
      </c>
      <c r="E9" s="1"/>
      <c r="F9" s="1"/>
      <c r="G9" s="1"/>
      <c r="H9" s="26"/>
    </row>
    <row r="10" spans="1:9" ht="26.25" customHeight="1" x14ac:dyDescent="0.2">
      <c r="A10" s="7" t="s">
        <v>20</v>
      </c>
      <c r="B10" s="86" t="s">
        <v>193</v>
      </c>
      <c r="C10" s="82">
        <v>0.16299999999999998</v>
      </c>
      <c r="D10" s="242">
        <f t="shared" si="0"/>
        <v>0.12225</v>
      </c>
      <c r="E10" s="1"/>
      <c r="F10" s="1"/>
      <c r="G10" s="1"/>
      <c r="H10" s="26"/>
    </row>
    <row r="11" spans="1:9" ht="26.25" customHeight="1" x14ac:dyDescent="0.2">
      <c r="A11" s="7" t="s">
        <v>23</v>
      </c>
      <c r="B11" s="86" t="s">
        <v>133</v>
      </c>
      <c r="C11" s="82">
        <v>0.127</v>
      </c>
      <c r="D11" s="242">
        <f t="shared" si="0"/>
        <v>9.5250000000000029E-2</v>
      </c>
      <c r="E11" s="1"/>
      <c r="F11" s="1"/>
      <c r="G11" s="1"/>
      <c r="H11" s="26"/>
    </row>
    <row r="12" spans="1:9" ht="26.25" customHeight="1" x14ac:dyDescent="0.2">
      <c r="A12" s="7" t="s">
        <v>25</v>
      </c>
      <c r="B12" s="86" t="s">
        <v>194</v>
      </c>
      <c r="C12" s="82">
        <v>0.14799999999999999</v>
      </c>
      <c r="D12" s="242">
        <f t="shared" si="0"/>
        <v>0.11100000000000002</v>
      </c>
      <c r="E12" s="1"/>
      <c r="F12" s="1"/>
      <c r="G12" s="1"/>
      <c r="H12" s="87">
        <f>SUM(C4:C13)</f>
        <v>0.99999999999999989</v>
      </c>
    </row>
    <row r="13" spans="1:9" ht="26.25" customHeight="1" x14ac:dyDescent="0.2">
      <c r="A13" s="7" t="s">
        <v>29</v>
      </c>
      <c r="B13" s="86" t="s">
        <v>195</v>
      </c>
      <c r="C13" s="82">
        <v>1.7999999999999999E-2</v>
      </c>
      <c r="D13" s="242">
        <f t="shared" si="0"/>
        <v>1.3500000000000002E-2</v>
      </c>
      <c r="E13" s="1"/>
      <c r="F13" s="1"/>
      <c r="G13" s="1"/>
      <c r="H13" s="26"/>
    </row>
    <row r="14" spans="1:9" ht="26.25" customHeight="1" x14ac:dyDescent="0.2">
      <c r="A14" s="7" t="s">
        <v>33</v>
      </c>
      <c r="B14" s="53" t="s">
        <v>196</v>
      </c>
      <c r="C14" s="88">
        <v>1</v>
      </c>
      <c r="D14" s="251">
        <v>1</v>
      </c>
      <c r="E14" s="1"/>
      <c r="F14" s="1"/>
      <c r="G14" s="1"/>
      <c r="H14" s="26"/>
    </row>
    <row r="15" spans="1:9" ht="26.25" customHeight="1" x14ac:dyDescent="0.2">
      <c r="A15" s="7" t="s">
        <v>36</v>
      </c>
      <c r="B15" s="53" t="s">
        <v>104</v>
      </c>
      <c r="C15" s="88">
        <v>0.8</v>
      </c>
      <c r="D15" s="251">
        <v>1</v>
      </c>
      <c r="E15" s="1"/>
      <c r="F15" s="1"/>
      <c r="G15" s="1"/>
      <c r="H15" s="26"/>
    </row>
    <row r="16" spans="1:9" ht="26.25" customHeight="1" x14ac:dyDescent="0.2">
      <c r="B16" s="240" t="s">
        <v>442</v>
      </c>
      <c r="C16" s="241">
        <v>0.25</v>
      </c>
      <c r="D16" s="242">
        <f>C16</f>
        <v>0.25</v>
      </c>
      <c r="I16" s="26"/>
    </row>
    <row r="17" spans="2:4" ht="15.75" customHeight="1" x14ac:dyDescent="0.2">
      <c r="B17" s="26"/>
      <c r="C17" s="27"/>
    </row>
    <row r="18" spans="2:4" ht="15.75" customHeight="1" x14ac:dyDescent="0.2">
      <c r="B18" s="26" t="s">
        <v>444</v>
      </c>
      <c r="C18" s="245">
        <f>SUM(C4:C13)</f>
        <v>0.99999999999999989</v>
      </c>
    </row>
    <row r="19" spans="2:4" ht="15.75" customHeight="1" x14ac:dyDescent="0.2">
      <c r="B19" s="26"/>
      <c r="C19" s="97"/>
    </row>
    <row r="20" spans="2:4" ht="15.75" customHeight="1" x14ac:dyDescent="0.2">
      <c r="B20" s="26"/>
      <c r="C20" s="97"/>
    </row>
    <row r="21" spans="2:4" ht="15.75" customHeight="1" x14ac:dyDescent="0.2">
      <c r="B21" s="26"/>
      <c r="C21" s="97"/>
    </row>
    <row r="22" spans="2:4" ht="15.75" customHeight="1" x14ac:dyDescent="0.2">
      <c r="B22" s="26"/>
      <c r="C22" s="97"/>
    </row>
    <row r="23" spans="2:4" ht="15.75" customHeight="1" x14ac:dyDescent="0.2">
      <c r="B23" s="26" t="s">
        <v>45</v>
      </c>
      <c r="C23" s="97"/>
    </row>
    <row r="24" spans="2:4" ht="15.75" customHeight="1" x14ac:dyDescent="0.2">
      <c r="B24" s="98" t="s">
        <v>197</v>
      </c>
      <c r="C24" s="99" t="s">
        <v>66</v>
      </c>
    </row>
    <row r="25" spans="2:4" ht="15.75" customHeight="1" x14ac:dyDescent="0.2">
      <c r="B25" s="36" t="s">
        <v>48</v>
      </c>
      <c r="C25" s="100">
        <f>$D8*$C$43</f>
        <v>1977845.3242602397</v>
      </c>
      <c r="D25" s="63" t="s">
        <v>198</v>
      </c>
    </row>
    <row r="26" spans="2:4" ht="14.25" customHeight="1" x14ac:dyDescent="0.2">
      <c r="B26" s="31" t="s">
        <v>50</v>
      </c>
      <c r="C26" s="34">
        <v>0</v>
      </c>
      <c r="D26" s="35" t="s">
        <v>199</v>
      </c>
    </row>
    <row r="27" spans="2:4" ht="15.75" customHeight="1" x14ac:dyDescent="0.2">
      <c r="B27" s="36" t="s">
        <v>52</v>
      </c>
      <c r="C27" s="100">
        <f>($D10+$D$11)*$C$43</f>
        <v>2074703.5761267429</v>
      </c>
      <c r="D27" s="63" t="s">
        <v>200</v>
      </c>
    </row>
    <row r="28" spans="2:4" ht="15.75" customHeight="1" x14ac:dyDescent="0.2">
      <c r="B28" s="36" t="s">
        <v>54</v>
      </c>
      <c r="C28" s="100">
        <f>$D9*$C$43</f>
        <v>318636.91000418947</v>
      </c>
      <c r="D28" s="63" t="s">
        <v>201</v>
      </c>
    </row>
    <row r="29" spans="2:4" ht="15.75" customHeight="1" x14ac:dyDescent="0.2">
      <c r="B29" s="31" t="s">
        <v>56</v>
      </c>
      <c r="C29" s="62">
        <f>D4*$C$43</f>
        <v>307628.46128775837</v>
      </c>
      <c r="D29" s="65" t="s">
        <v>109</v>
      </c>
    </row>
    <row r="30" spans="2:4" ht="15.75" customHeight="1" x14ac:dyDescent="0.2">
      <c r="B30" s="31" t="s">
        <v>58</v>
      </c>
      <c r="C30" s="62">
        <f>D5*$C$43</f>
        <v>250395.25918771041</v>
      </c>
      <c r="D30" s="65" t="s">
        <v>110</v>
      </c>
    </row>
    <row r="31" spans="2:4" ht="15.75" customHeight="1" x14ac:dyDescent="0.2">
      <c r="B31" s="31" t="s">
        <v>59</v>
      </c>
      <c r="C31" s="62">
        <f>D6*$C$43</f>
        <v>522252.96916293871</v>
      </c>
      <c r="D31" s="65" t="s">
        <v>111</v>
      </c>
    </row>
    <row r="32" spans="2:4" ht="15.75" customHeight="1" x14ac:dyDescent="0.2">
      <c r="B32" s="31" t="s">
        <v>60</v>
      </c>
      <c r="C32" s="62">
        <f>D7*$C$43</f>
        <v>515098.81890043273</v>
      </c>
      <c r="D32" s="65" t="s">
        <v>112</v>
      </c>
    </row>
    <row r="33" spans="2:5" ht="15.75" customHeight="1" x14ac:dyDescent="0.2">
      <c r="B33" s="36" t="s">
        <v>61</v>
      </c>
      <c r="C33" s="100">
        <f>D16*C43</f>
        <v>2384716.7541686697</v>
      </c>
      <c r="D33" s="65" t="s">
        <v>113</v>
      </c>
    </row>
    <row r="34" spans="2:5" ht="15.75" customHeight="1" x14ac:dyDescent="0.2">
      <c r="B34" s="36" t="s">
        <v>63</v>
      </c>
      <c r="C34" s="101">
        <v>0</v>
      </c>
      <c r="D34" s="65" t="s">
        <v>202</v>
      </c>
    </row>
    <row r="35" spans="2:5" ht="15.75" customHeight="1" x14ac:dyDescent="0.2">
      <c r="B35" s="36" t="s">
        <v>65</v>
      </c>
      <c r="C35" s="101">
        <v>0</v>
      </c>
      <c r="D35" s="65" t="s">
        <v>202</v>
      </c>
    </row>
    <row r="36" spans="2:5" ht="15.75" customHeight="1" x14ac:dyDescent="0.2">
      <c r="B36" s="36" t="s">
        <v>66</v>
      </c>
      <c r="C36" s="102">
        <v>0</v>
      </c>
      <c r="D36" s="65" t="s">
        <v>203</v>
      </c>
    </row>
    <row r="37" spans="2:5" ht="15.75" customHeight="1" x14ac:dyDescent="0.2">
      <c r="B37" s="36" t="s">
        <v>68</v>
      </c>
      <c r="C37" s="102">
        <v>0</v>
      </c>
      <c r="D37" s="65" t="s">
        <v>204</v>
      </c>
    </row>
    <row r="38" spans="2:5" ht="15.75" customHeight="1" x14ac:dyDescent="0.2">
      <c r="B38" s="36" t="s">
        <v>70</v>
      </c>
      <c r="C38" s="102">
        <v>0</v>
      </c>
      <c r="D38" s="65" t="s">
        <v>205</v>
      </c>
    </row>
    <row r="39" spans="2:5" ht="15.75" customHeight="1" x14ac:dyDescent="0.2">
      <c r="B39" s="36" t="s">
        <v>72</v>
      </c>
      <c r="C39" s="102">
        <v>0</v>
      </c>
      <c r="D39" s="65" t="s">
        <v>206</v>
      </c>
    </row>
    <row r="40" spans="2:5" ht="15.75" customHeight="1" x14ac:dyDescent="0.2">
      <c r="B40" s="36" t="s">
        <v>76</v>
      </c>
      <c r="C40" s="100">
        <f>D13*C43</f>
        <v>128774.70472510818</v>
      </c>
      <c r="D40" s="26" t="s">
        <v>207</v>
      </c>
    </row>
    <row r="41" spans="2:5" ht="15.75" customHeight="1" x14ac:dyDescent="0.2">
      <c r="B41" s="103" t="s">
        <v>78</v>
      </c>
      <c r="C41" s="100">
        <f>D12*C43</f>
        <v>1058814.2388508895</v>
      </c>
      <c r="D41" s="104" t="s">
        <v>208</v>
      </c>
    </row>
    <row r="42" spans="2:5" ht="15.75" customHeight="1" x14ac:dyDescent="0.2">
      <c r="B42" s="36" t="s">
        <v>80</v>
      </c>
      <c r="C42" s="100">
        <f>SUM(C25:C41)</f>
        <v>9538867.0166746806</v>
      </c>
      <c r="D42" s="26" t="s">
        <v>209</v>
      </c>
    </row>
    <row r="43" spans="2:5" ht="15.75" customHeight="1" x14ac:dyDescent="0.2">
      <c r="B43" s="36" t="s">
        <v>82</v>
      </c>
      <c r="C43" s="234">
        <f>Tourists!$C$36+SUM(Households!C39:D39) + Ag!C36 + Tourism!C36 + Nonag!C36 + Fishing!C36 + Lodges!C36 + ComRevSh!C36 + NatParkPA!C36</f>
        <v>9538867.0166746788</v>
      </c>
      <c r="D43" s="26" t="s">
        <v>210</v>
      </c>
      <c r="E43" s="115" t="s">
        <v>441</v>
      </c>
    </row>
    <row r="44" spans="2:5" ht="15.75" customHeight="1" x14ac:dyDescent="0.2">
      <c r="B44" s="36" t="s">
        <v>84</v>
      </c>
      <c r="C44" s="101">
        <f>C43-C42</f>
        <v>0</v>
      </c>
    </row>
    <row r="45" spans="2:5" ht="15.75" customHeight="1" x14ac:dyDescent="0.2">
      <c r="B45" s="36" t="s">
        <v>86</v>
      </c>
      <c r="C45" s="105">
        <f>C44/C43</f>
        <v>0</v>
      </c>
    </row>
    <row r="46" spans="2:5" ht="15.75" customHeight="1" x14ac:dyDescent="0.2">
      <c r="B46" s="103" t="s">
        <v>78</v>
      </c>
      <c r="C46" s="106"/>
    </row>
    <row r="47" spans="2:5" ht="15.75" customHeight="1" x14ac:dyDescent="0.2">
      <c r="B47" s="107" t="s">
        <v>211</v>
      </c>
      <c r="C47" s="108"/>
    </row>
    <row r="48" spans="2:5" ht="15.75" customHeight="1" x14ac:dyDescent="0.2"/>
    <row r="49" spans="2:7" ht="15.75" customHeight="1" x14ac:dyDescent="0.2"/>
    <row r="50" spans="2:7" ht="15.75" customHeight="1" x14ac:dyDescent="0.2">
      <c r="B50" s="71" t="s">
        <v>126</v>
      </c>
    </row>
    <row r="51" spans="2:7" ht="15.75" customHeight="1" x14ac:dyDescent="0.2">
      <c r="B51" s="89" t="s">
        <v>1</v>
      </c>
      <c r="C51" s="90" t="s">
        <v>2</v>
      </c>
      <c r="D51" s="91" t="s">
        <v>3</v>
      </c>
      <c r="E51" s="91" t="s">
        <v>4</v>
      </c>
      <c r="F51" s="91" t="s">
        <v>5</v>
      </c>
      <c r="G51" s="91" t="s">
        <v>6</v>
      </c>
    </row>
    <row r="52" spans="2:7" ht="15" customHeight="1" x14ac:dyDescent="0.2">
      <c r="B52" s="92" t="s">
        <v>91</v>
      </c>
      <c r="C52" s="93">
        <f>D4*100</f>
        <v>3.2250000000000001</v>
      </c>
      <c r="D52" s="10" t="s">
        <v>493</v>
      </c>
      <c r="E52" s="10">
        <v>0</v>
      </c>
      <c r="F52" s="10">
        <v>100</v>
      </c>
      <c r="G52" s="10">
        <v>0.01</v>
      </c>
    </row>
    <row r="53" spans="2:7" ht="15" customHeight="1" x14ac:dyDescent="0.2">
      <c r="B53" s="92" t="s">
        <v>93</v>
      </c>
      <c r="C53" s="93">
        <f>D5*100</f>
        <v>2.6250000000000009</v>
      </c>
      <c r="D53" s="10" t="s">
        <v>494</v>
      </c>
      <c r="E53" s="10">
        <v>0</v>
      </c>
      <c r="F53" s="10">
        <v>100</v>
      </c>
      <c r="G53" s="10">
        <v>0.01</v>
      </c>
    </row>
    <row r="54" spans="2:7" ht="15" customHeight="1" x14ac:dyDescent="0.2">
      <c r="B54" s="92" t="s">
        <v>94</v>
      </c>
      <c r="C54" s="93">
        <f>D6*100</f>
        <v>5.4750000000000005</v>
      </c>
      <c r="D54" s="10" t="s">
        <v>495</v>
      </c>
      <c r="E54" s="10">
        <v>0</v>
      </c>
      <c r="F54" s="10">
        <v>100</v>
      </c>
      <c r="G54" s="10">
        <v>0.01</v>
      </c>
    </row>
    <row r="55" spans="2:7" ht="15" customHeight="1" x14ac:dyDescent="0.2">
      <c r="B55" s="92" t="s">
        <v>95</v>
      </c>
      <c r="C55" s="93">
        <f>D7*100</f>
        <v>5.4</v>
      </c>
      <c r="D55" s="10" t="s">
        <v>496</v>
      </c>
      <c r="E55" s="10">
        <v>0</v>
      </c>
      <c r="F55" s="10">
        <v>100</v>
      </c>
      <c r="G55" s="10">
        <v>0.01</v>
      </c>
    </row>
    <row r="56" spans="2:7" ht="15" customHeight="1" x14ac:dyDescent="0.2">
      <c r="B56" s="92" t="s">
        <v>192</v>
      </c>
      <c r="C56" s="93">
        <f>D8*100</f>
        <v>20.734593750000002</v>
      </c>
      <c r="D56" s="10" t="s">
        <v>497</v>
      </c>
      <c r="E56" s="10">
        <v>0</v>
      </c>
      <c r="F56" s="10">
        <v>100</v>
      </c>
      <c r="G56" s="10">
        <v>0.01</v>
      </c>
    </row>
    <row r="57" spans="2:7" ht="15" customHeight="1" x14ac:dyDescent="0.2">
      <c r="B57" s="92" t="s">
        <v>401</v>
      </c>
      <c r="C57" s="93">
        <v>0</v>
      </c>
      <c r="D57" s="10" t="s">
        <v>498</v>
      </c>
      <c r="E57" s="10">
        <v>0</v>
      </c>
      <c r="F57" s="10">
        <v>100</v>
      </c>
      <c r="G57" s="10">
        <v>0.01</v>
      </c>
    </row>
    <row r="58" spans="2:7" ht="15" customHeight="1" x14ac:dyDescent="0.2">
      <c r="B58" s="92" t="s">
        <v>132</v>
      </c>
      <c r="C58" s="93">
        <f t="shared" ref="C58:C65" si="1">D9*100</f>
        <v>3.34040625</v>
      </c>
      <c r="D58" s="10" t="s">
        <v>499</v>
      </c>
      <c r="E58" s="10">
        <v>0</v>
      </c>
      <c r="F58" s="10">
        <v>100</v>
      </c>
      <c r="G58" s="10">
        <v>0.01</v>
      </c>
    </row>
    <row r="59" spans="2:7" ht="15" customHeight="1" x14ac:dyDescent="0.2">
      <c r="B59" s="92" t="s">
        <v>193</v>
      </c>
      <c r="C59" s="93">
        <f t="shared" si="1"/>
        <v>12.225</v>
      </c>
      <c r="D59" s="10" t="s">
        <v>500</v>
      </c>
      <c r="E59" s="10">
        <v>0</v>
      </c>
      <c r="F59" s="10">
        <v>100</v>
      </c>
      <c r="G59" s="10">
        <v>0.01</v>
      </c>
    </row>
    <row r="60" spans="2:7" ht="15" customHeight="1" x14ac:dyDescent="0.2">
      <c r="B60" s="92" t="s">
        <v>133</v>
      </c>
      <c r="C60" s="93">
        <f t="shared" si="1"/>
        <v>9.5250000000000021</v>
      </c>
      <c r="D60" s="10" t="s">
        <v>501</v>
      </c>
      <c r="E60" s="10">
        <v>0</v>
      </c>
      <c r="F60" s="10">
        <v>100</v>
      </c>
      <c r="G60" s="10">
        <v>0.01</v>
      </c>
    </row>
    <row r="61" spans="2:7" ht="15" customHeight="1" x14ac:dyDescent="0.2">
      <c r="B61" s="92" t="s">
        <v>194</v>
      </c>
      <c r="C61" s="93">
        <f t="shared" si="1"/>
        <v>11.100000000000001</v>
      </c>
      <c r="D61" s="10" t="s">
        <v>502</v>
      </c>
      <c r="E61" s="10">
        <v>0</v>
      </c>
      <c r="F61" s="10">
        <v>100</v>
      </c>
      <c r="G61" s="10">
        <v>0.01</v>
      </c>
    </row>
    <row r="62" spans="2:7" ht="15" customHeight="1" x14ac:dyDescent="0.2">
      <c r="B62" s="92" t="s">
        <v>195</v>
      </c>
      <c r="C62" s="93">
        <f t="shared" si="1"/>
        <v>1.35</v>
      </c>
      <c r="D62" s="10" t="s">
        <v>517</v>
      </c>
      <c r="E62" s="10">
        <v>0</v>
      </c>
      <c r="F62" s="10">
        <v>100</v>
      </c>
      <c r="G62" s="10">
        <v>0.01</v>
      </c>
    </row>
    <row r="63" spans="2:7" ht="15" customHeight="1" x14ac:dyDescent="0.2">
      <c r="B63" s="256" t="s">
        <v>196</v>
      </c>
      <c r="C63" s="257">
        <f t="shared" si="1"/>
        <v>100</v>
      </c>
      <c r="D63" s="249" t="s">
        <v>212</v>
      </c>
      <c r="E63" s="249">
        <v>0</v>
      </c>
      <c r="F63" s="249">
        <v>100</v>
      </c>
      <c r="G63" s="249">
        <v>0.01</v>
      </c>
    </row>
    <row r="64" spans="2:7" ht="15" customHeight="1" x14ac:dyDescent="0.2">
      <c r="B64" s="256" t="s">
        <v>104</v>
      </c>
      <c r="C64" s="257">
        <f t="shared" si="1"/>
        <v>100</v>
      </c>
      <c r="D64" s="249" t="s">
        <v>213</v>
      </c>
      <c r="E64" s="249">
        <v>0</v>
      </c>
      <c r="F64" s="249">
        <v>100</v>
      </c>
      <c r="G64" s="249">
        <v>0.01</v>
      </c>
    </row>
    <row r="65" spans="2:7" ht="15" customHeight="1" x14ac:dyDescent="0.2">
      <c r="B65" s="247" t="s">
        <v>442</v>
      </c>
      <c r="C65" s="248">
        <f t="shared" si="1"/>
        <v>25</v>
      </c>
      <c r="D65" s="249" t="s">
        <v>450</v>
      </c>
      <c r="E65" s="258">
        <v>0</v>
      </c>
      <c r="F65" s="258">
        <v>100</v>
      </c>
      <c r="G65" s="260">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H30" sqref="H30"/>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26" t="s">
        <v>214</v>
      </c>
      <c r="C1" s="97"/>
      <c r="E1" s="97"/>
      <c r="F1" s="97"/>
      <c r="G1" s="97"/>
      <c r="H1" s="97"/>
      <c r="I1" s="26"/>
      <c r="J1" s="97"/>
      <c r="K1" s="97"/>
      <c r="L1" s="97"/>
      <c r="M1" s="97"/>
      <c r="N1" s="97"/>
      <c r="O1" s="97"/>
      <c r="P1" s="97"/>
      <c r="Q1" s="97"/>
      <c r="R1" s="97"/>
      <c r="S1" s="97"/>
      <c r="T1" s="97"/>
      <c r="U1" s="97"/>
      <c r="V1" s="97"/>
      <c r="W1" s="97"/>
      <c r="X1" s="97"/>
      <c r="Y1" s="97"/>
      <c r="Z1" s="97"/>
    </row>
    <row r="2" spans="1:26" ht="49.5" customHeight="1" x14ac:dyDescent="0.2">
      <c r="A2" s="7"/>
      <c r="B2" s="94" t="s">
        <v>215</v>
      </c>
      <c r="C2" s="95" t="s">
        <v>90</v>
      </c>
      <c r="D2" s="97"/>
      <c r="E2" s="97"/>
      <c r="F2" s="97"/>
      <c r="G2" s="97"/>
      <c r="H2" s="26" t="s">
        <v>216</v>
      </c>
      <c r="J2" s="97"/>
      <c r="K2" s="97"/>
      <c r="L2" s="97"/>
      <c r="M2" s="97"/>
      <c r="N2" s="97"/>
      <c r="O2" s="97"/>
      <c r="P2" s="97"/>
      <c r="Q2" s="97"/>
      <c r="R2" s="97"/>
      <c r="S2" s="97"/>
      <c r="T2" s="97"/>
      <c r="U2" s="97"/>
      <c r="V2" s="97"/>
      <c r="W2" s="97"/>
      <c r="X2" s="97"/>
      <c r="Y2" s="97"/>
      <c r="Z2" s="97"/>
    </row>
    <row r="3" spans="1:26" ht="20.25" customHeight="1" x14ac:dyDescent="0.2">
      <c r="A3" s="7"/>
      <c r="B3" s="17" t="s">
        <v>1</v>
      </c>
      <c r="C3" s="81" t="s">
        <v>2</v>
      </c>
      <c r="D3" s="25" t="s">
        <v>443</v>
      </c>
      <c r="E3" s="25"/>
      <c r="F3" s="25"/>
      <c r="G3" s="25"/>
      <c r="H3" s="25" t="s">
        <v>7</v>
      </c>
      <c r="J3" s="97"/>
      <c r="K3" s="97"/>
      <c r="L3" s="97"/>
      <c r="M3" s="97"/>
      <c r="N3" s="97"/>
      <c r="O3" s="97"/>
      <c r="P3" s="97"/>
      <c r="Q3" s="97"/>
      <c r="R3" s="97"/>
      <c r="S3" s="97"/>
      <c r="T3" s="97"/>
      <c r="U3" s="97"/>
      <c r="V3" s="97"/>
      <c r="W3" s="97"/>
      <c r="X3" s="97"/>
      <c r="Y3" s="97"/>
      <c r="Z3" s="97"/>
    </row>
    <row r="4" spans="1:26" ht="30" customHeight="1" x14ac:dyDescent="0.2">
      <c r="A4" s="7" t="s">
        <v>8</v>
      </c>
      <c r="B4" s="50" t="s">
        <v>91</v>
      </c>
      <c r="C4" s="252">
        <v>0.06</v>
      </c>
      <c r="D4" s="242">
        <f t="shared" ref="D4:D13" si="0">C4/$C$18*(1-$C$16)</f>
        <v>4.2077922077922082E-2</v>
      </c>
      <c r="E4" s="97"/>
      <c r="F4" s="97"/>
      <c r="G4" s="97"/>
      <c r="H4" s="96" t="s">
        <v>92</v>
      </c>
      <c r="J4" s="97"/>
      <c r="K4" s="97"/>
      <c r="L4" s="97"/>
      <c r="M4" s="97"/>
      <c r="N4" s="97"/>
      <c r="O4" s="97"/>
      <c r="P4" s="97"/>
      <c r="Q4" s="97"/>
      <c r="R4" s="97"/>
      <c r="S4" s="97"/>
      <c r="T4" s="97"/>
      <c r="U4" s="97"/>
      <c r="V4" s="97"/>
      <c r="W4" s="97"/>
      <c r="X4" s="97"/>
      <c r="Y4" s="97"/>
      <c r="Z4" s="97"/>
    </row>
    <row r="5" spans="1:26" ht="30" customHeight="1" x14ac:dyDescent="0.2">
      <c r="A5" s="7" t="s">
        <v>11</v>
      </c>
      <c r="B5" s="50" t="s">
        <v>93</v>
      </c>
      <c r="C5" s="253">
        <v>0.09</v>
      </c>
      <c r="D5" s="242">
        <f t="shared" si="0"/>
        <v>6.3116883116883113E-2</v>
      </c>
      <c r="E5" s="97"/>
      <c r="F5" s="97"/>
      <c r="G5" s="97"/>
      <c r="H5" s="96"/>
      <c r="J5" s="97"/>
      <c r="K5" s="97"/>
      <c r="L5" s="97"/>
      <c r="M5" s="97"/>
      <c r="N5" s="97"/>
      <c r="O5" s="97"/>
      <c r="P5" s="97"/>
      <c r="Q5" s="97"/>
      <c r="R5" s="97"/>
      <c r="S5" s="97"/>
      <c r="T5" s="97"/>
      <c r="U5" s="97"/>
      <c r="V5" s="97"/>
      <c r="W5" s="97"/>
      <c r="X5" s="97"/>
      <c r="Y5" s="97"/>
      <c r="Z5" s="97"/>
    </row>
    <row r="6" spans="1:26" ht="30" customHeight="1" x14ac:dyDescent="0.2">
      <c r="A6" s="7"/>
      <c r="B6" s="50" t="s">
        <v>94</v>
      </c>
      <c r="C6" s="253">
        <v>0.04</v>
      </c>
      <c r="D6" s="242">
        <f t="shared" si="0"/>
        <v>2.805194805194805E-2</v>
      </c>
      <c r="E6" s="97"/>
      <c r="F6" s="97"/>
      <c r="G6" s="97"/>
      <c r="H6" s="96"/>
      <c r="J6" s="97"/>
      <c r="K6" s="97"/>
      <c r="L6" s="97"/>
      <c r="M6" s="97"/>
      <c r="N6" s="97"/>
      <c r="O6" s="97"/>
      <c r="P6" s="97"/>
      <c r="Q6" s="97"/>
      <c r="R6" s="97"/>
      <c r="S6" s="97"/>
      <c r="T6" s="97"/>
      <c r="U6" s="97"/>
      <c r="V6" s="97"/>
      <c r="W6" s="97"/>
      <c r="X6" s="97"/>
      <c r="Y6" s="97"/>
      <c r="Z6" s="97"/>
    </row>
    <row r="7" spans="1:26" ht="30" customHeight="1" x14ac:dyDescent="0.2">
      <c r="A7" s="7"/>
      <c r="B7" s="50" t="s">
        <v>95</v>
      </c>
      <c r="C7" s="253">
        <v>0.06</v>
      </c>
      <c r="D7" s="242">
        <f t="shared" si="0"/>
        <v>4.2077922077922082E-2</v>
      </c>
      <c r="E7" s="97"/>
      <c r="F7" s="97"/>
      <c r="G7" s="97"/>
      <c r="H7" s="96"/>
      <c r="J7" s="97"/>
      <c r="K7" s="97"/>
      <c r="L7" s="97"/>
      <c r="M7" s="97"/>
      <c r="N7" s="97"/>
      <c r="O7" s="97"/>
      <c r="P7" s="97"/>
      <c r="Q7" s="97"/>
      <c r="R7" s="97"/>
      <c r="S7" s="97"/>
      <c r="T7" s="97"/>
      <c r="U7" s="97"/>
      <c r="V7" s="97"/>
      <c r="W7" s="97"/>
      <c r="X7" s="97"/>
      <c r="Y7" s="97"/>
      <c r="Z7" s="97"/>
    </row>
    <row r="8" spans="1:26" ht="14.25" customHeight="1" x14ac:dyDescent="0.2">
      <c r="A8" s="7" t="s">
        <v>14</v>
      </c>
      <c r="B8" s="86" t="s">
        <v>217</v>
      </c>
      <c r="C8" s="253">
        <v>0.05</v>
      </c>
      <c r="D8" s="242">
        <f t="shared" si="0"/>
        <v>3.506493506493507E-2</v>
      </c>
      <c r="E8" s="97"/>
      <c r="F8" s="97"/>
      <c r="G8" s="97"/>
      <c r="H8" s="96" t="s">
        <v>218</v>
      </c>
      <c r="J8" s="97"/>
      <c r="K8" s="97"/>
      <c r="L8" s="97"/>
      <c r="M8" s="97"/>
      <c r="N8" s="97"/>
      <c r="O8" s="97"/>
      <c r="P8" s="97"/>
      <c r="Q8" s="97"/>
      <c r="R8" s="97"/>
      <c r="S8" s="97"/>
      <c r="T8" s="97"/>
      <c r="U8" s="97"/>
      <c r="V8" s="97"/>
      <c r="W8" s="97"/>
      <c r="X8" s="97"/>
      <c r="Y8" s="97"/>
      <c r="Z8" s="97"/>
    </row>
    <row r="9" spans="1:26" ht="14.25" customHeight="1" x14ac:dyDescent="0.2">
      <c r="A9" s="7" t="s">
        <v>17</v>
      </c>
      <c r="B9" s="86" t="s">
        <v>132</v>
      </c>
      <c r="C9" s="253">
        <v>0.02</v>
      </c>
      <c r="D9" s="242">
        <f t="shared" si="0"/>
        <v>1.4025974025974025E-2</v>
      </c>
      <c r="E9" s="97"/>
      <c r="F9" s="97"/>
      <c r="G9" s="97"/>
      <c r="H9" s="96"/>
      <c r="J9" s="97"/>
      <c r="K9" s="97"/>
      <c r="L9" s="97"/>
      <c r="M9" s="97"/>
      <c r="N9" s="97"/>
      <c r="O9" s="97"/>
      <c r="P9" s="97"/>
      <c r="Q9" s="97"/>
      <c r="R9" s="97"/>
      <c r="S9" s="97"/>
      <c r="T9" s="97"/>
      <c r="U9" s="97"/>
      <c r="V9" s="97"/>
      <c r="W9" s="97"/>
      <c r="X9" s="97"/>
      <c r="Y9" s="97"/>
      <c r="Z9" s="97"/>
    </row>
    <row r="10" spans="1:26" ht="14.25" customHeight="1" x14ac:dyDescent="0.2">
      <c r="A10" s="7" t="s">
        <v>20</v>
      </c>
      <c r="B10" s="86" t="s">
        <v>219</v>
      </c>
      <c r="C10" s="253">
        <v>0.15</v>
      </c>
      <c r="D10" s="242">
        <f t="shared" si="0"/>
        <v>0.10519480519480519</v>
      </c>
      <c r="E10" s="97"/>
      <c r="F10" s="97"/>
      <c r="G10" s="97"/>
      <c r="H10" s="96"/>
      <c r="J10" s="97"/>
      <c r="K10" s="97"/>
      <c r="L10" s="97"/>
      <c r="M10" s="97"/>
      <c r="N10" s="97"/>
      <c r="O10" s="97"/>
      <c r="P10" s="97"/>
      <c r="Q10" s="97"/>
      <c r="R10" s="97"/>
      <c r="S10" s="97"/>
      <c r="T10" s="97"/>
      <c r="U10" s="97"/>
      <c r="V10" s="97"/>
      <c r="W10" s="97"/>
      <c r="X10" s="97"/>
      <c r="Y10" s="97"/>
      <c r="Z10" s="97"/>
    </row>
    <row r="11" spans="1:26" ht="14.25" customHeight="1" x14ac:dyDescent="0.2">
      <c r="A11" s="7" t="s">
        <v>23</v>
      </c>
      <c r="B11" s="86" t="s">
        <v>133</v>
      </c>
      <c r="C11" s="253">
        <v>0.05</v>
      </c>
      <c r="D11" s="242">
        <f t="shared" si="0"/>
        <v>3.506493506493507E-2</v>
      </c>
      <c r="E11" s="97"/>
      <c r="F11" s="97"/>
      <c r="G11" s="97"/>
      <c r="H11" s="96"/>
      <c r="J11" s="97"/>
      <c r="K11" s="97"/>
      <c r="L11" s="97"/>
      <c r="M11" s="97"/>
      <c r="N11" s="97"/>
      <c r="O11" s="97"/>
      <c r="P11" s="97"/>
      <c r="Q11" s="97"/>
      <c r="R11" s="97"/>
      <c r="S11" s="97"/>
      <c r="T11" s="97"/>
      <c r="U11" s="97"/>
      <c r="V11" s="97"/>
      <c r="W11" s="97"/>
      <c r="X11" s="97"/>
      <c r="Y11" s="97"/>
      <c r="Z11" s="97"/>
    </row>
    <row r="12" spans="1:26" ht="14.25" customHeight="1" x14ac:dyDescent="0.2">
      <c r="A12" s="7" t="s">
        <v>25</v>
      </c>
      <c r="B12" s="86" t="s">
        <v>220</v>
      </c>
      <c r="C12" s="253">
        <v>0.15</v>
      </c>
      <c r="D12" s="242">
        <f t="shared" si="0"/>
        <v>0.10519480519480519</v>
      </c>
      <c r="E12" s="97"/>
      <c r="F12" s="97"/>
      <c r="G12" s="97"/>
      <c r="H12" s="96"/>
      <c r="J12" s="97"/>
      <c r="K12" s="97"/>
      <c r="L12" s="97"/>
      <c r="M12" s="97"/>
      <c r="N12" s="97"/>
      <c r="O12" s="97"/>
      <c r="P12" s="97"/>
      <c r="Q12" s="97"/>
      <c r="R12" s="97"/>
      <c r="S12" s="97"/>
      <c r="T12" s="97"/>
      <c r="U12" s="97"/>
      <c r="V12" s="97"/>
      <c r="W12" s="97"/>
      <c r="X12" s="97"/>
      <c r="Y12" s="97"/>
      <c r="Z12" s="97"/>
    </row>
    <row r="13" spans="1:26" ht="14.25" customHeight="1" x14ac:dyDescent="0.2">
      <c r="A13" s="7" t="s">
        <v>29</v>
      </c>
      <c r="B13" s="86" t="s">
        <v>221</v>
      </c>
      <c r="C13" s="253">
        <v>0.1</v>
      </c>
      <c r="D13" s="242">
        <f t="shared" si="0"/>
        <v>7.0129870129870139E-2</v>
      </c>
      <c r="E13" s="97"/>
      <c r="F13" s="97"/>
      <c r="G13" s="97"/>
      <c r="H13" s="96"/>
      <c r="J13" s="97"/>
      <c r="K13" s="97"/>
      <c r="L13" s="97"/>
      <c r="M13" s="97"/>
      <c r="N13" s="97"/>
      <c r="O13" s="97"/>
      <c r="P13" s="97"/>
      <c r="Q13" s="97"/>
      <c r="R13" s="97"/>
      <c r="S13" s="97"/>
      <c r="T13" s="97"/>
      <c r="U13" s="97"/>
      <c r="V13" s="97"/>
      <c r="W13" s="97"/>
      <c r="X13" s="97"/>
      <c r="Y13" s="97"/>
      <c r="Z13" s="97"/>
    </row>
    <row r="14" spans="1:26" ht="14.25" customHeight="1" x14ac:dyDescent="0.2">
      <c r="A14" s="7" t="s">
        <v>33</v>
      </c>
      <c r="B14" s="53" t="s">
        <v>222</v>
      </c>
      <c r="C14" s="253">
        <v>1</v>
      </c>
      <c r="D14" s="251">
        <v>1</v>
      </c>
      <c r="E14" s="97"/>
      <c r="F14" s="97"/>
      <c r="G14" s="97"/>
      <c r="H14" s="109">
        <f>SUM(C4:C13)</f>
        <v>0.77</v>
      </c>
      <c r="J14" s="97"/>
      <c r="K14" s="97"/>
      <c r="L14" s="97"/>
      <c r="M14" s="97"/>
      <c r="N14" s="97"/>
      <c r="O14" s="97"/>
      <c r="P14" s="97"/>
      <c r="Q14" s="97"/>
      <c r="R14" s="97"/>
      <c r="S14" s="97"/>
      <c r="T14" s="97"/>
      <c r="U14" s="97"/>
      <c r="V14" s="97"/>
      <c r="W14" s="97"/>
      <c r="X14" s="97"/>
      <c r="Y14" s="97"/>
      <c r="Z14" s="97"/>
    </row>
    <row r="15" spans="1:26" ht="14.25" customHeight="1" x14ac:dyDescent="0.2">
      <c r="A15" s="7" t="s">
        <v>36</v>
      </c>
      <c r="B15" s="53" t="s">
        <v>104</v>
      </c>
      <c r="C15" s="253">
        <v>1</v>
      </c>
      <c r="D15" s="251">
        <v>1</v>
      </c>
      <c r="E15" s="97"/>
      <c r="F15" s="97"/>
      <c r="G15" s="97"/>
      <c r="H15" s="96"/>
      <c r="J15" s="97"/>
      <c r="K15" s="97"/>
      <c r="L15" s="97"/>
      <c r="M15" s="97"/>
      <c r="N15" s="97"/>
      <c r="O15" s="97"/>
      <c r="P15" s="97"/>
      <c r="Q15" s="97"/>
      <c r="R15" s="97"/>
      <c r="S15" s="97"/>
      <c r="T15" s="97"/>
      <c r="U15" s="97"/>
      <c r="V15" s="97"/>
      <c r="W15" s="97"/>
      <c r="X15" s="97"/>
      <c r="Y15" s="97"/>
      <c r="Z15" s="97"/>
    </row>
    <row r="16" spans="1:26" ht="14.25" customHeight="1" x14ac:dyDescent="0.2">
      <c r="B16" s="240" t="s">
        <v>442</v>
      </c>
      <c r="C16" s="241">
        <v>0.46</v>
      </c>
      <c r="D16" s="242">
        <f>C16</f>
        <v>0.46</v>
      </c>
      <c r="E16" s="97"/>
      <c r="F16" s="97"/>
      <c r="G16" s="97"/>
      <c r="H16" s="97"/>
      <c r="I16" s="96"/>
      <c r="J16" s="97"/>
      <c r="K16" s="97"/>
      <c r="L16" s="97"/>
      <c r="M16" s="97"/>
      <c r="N16" s="97"/>
      <c r="O16" s="97"/>
      <c r="P16" s="97"/>
      <c r="Q16" s="97"/>
      <c r="R16" s="97"/>
      <c r="S16" s="97"/>
      <c r="T16" s="97"/>
      <c r="U16" s="97"/>
      <c r="V16" s="97"/>
      <c r="W16" s="97"/>
      <c r="X16" s="97"/>
      <c r="Y16" s="97"/>
      <c r="Z16" s="97"/>
    </row>
    <row r="17" spans="2:26" ht="14.25" customHeight="1" x14ac:dyDescent="0.2">
      <c r="B17" s="26"/>
      <c r="C17" s="27"/>
      <c r="E17" s="97"/>
      <c r="F17" s="97"/>
      <c r="G17" s="97"/>
      <c r="H17" s="97"/>
      <c r="I17" s="26"/>
      <c r="J17" s="97"/>
      <c r="K17" s="97"/>
      <c r="L17" s="97"/>
      <c r="M17" s="97"/>
      <c r="N17" s="97"/>
      <c r="O17" s="97"/>
      <c r="P17" s="97"/>
      <c r="Q17" s="97"/>
      <c r="R17" s="97"/>
      <c r="S17" s="97"/>
      <c r="T17" s="97"/>
      <c r="U17" s="97"/>
      <c r="V17" s="97"/>
      <c r="W17" s="97"/>
      <c r="X17" s="97"/>
      <c r="Y17" s="97"/>
      <c r="Z17" s="97"/>
    </row>
    <row r="18" spans="2:26" ht="14.25" customHeight="1" x14ac:dyDescent="0.2">
      <c r="B18" s="26" t="s">
        <v>444</v>
      </c>
      <c r="C18" s="245">
        <f>SUM(C4:C13)</f>
        <v>0.77</v>
      </c>
      <c r="E18" s="97"/>
      <c r="F18" s="97"/>
      <c r="G18" s="97"/>
      <c r="H18" s="97"/>
      <c r="I18" s="26"/>
      <c r="J18" s="97"/>
      <c r="K18" s="97"/>
      <c r="L18" s="97"/>
      <c r="M18" s="97"/>
      <c r="N18" s="97"/>
      <c r="O18" s="97"/>
      <c r="P18" s="97"/>
      <c r="Q18" s="97"/>
      <c r="R18" s="97"/>
      <c r="S18" s="97"/>
      <c r="T18" s="97"/>
      <c r="U18" s="97"/>
      <c r="V18" s="97"/>
      <c r="W18" s="97"/>
      <c r="X18" s="97"/>
      <c r="Y18" s="97"/>
      <c r="Z18" s="97"/>
    </row>
    <row r="19" spans="2:26" ht="14.25" customHeight="1" x14ac:dyDescent="0.2">
      <c r="B19" s="26"/>
      <c r="C19" s="97"/>
      <c r="E19" s="97"/>
      <c r="F19" s="97"/>
      <c r="G19" s="97"/>
      <c r="H19" s="97"/>
      <c r="I19" s="26"/>
      <c r="J19" s="97"/>
      <c r="K19" s="97"/>
      <c r="L19" s="97"/>
      <c r="M19" s="97"/>
      <c r="N19" s="97"/>
      <c r="O19" s="97"/>
      <c r="P19" s="97"/>
      <c r="Q19" s="97"/>
      <c r="R19" s="97"/>
      <c r="S19" s="97"/>
      <c r="T19" s="97"/>
      <c r="U19" s="97"/>
      <c r="V19" s="97"/>
      <c r="W19" s="97"/>
      <c r="X19" s="97"/>
      <c r="Y19" s="97"/>
      <c r="Z19" s="97"/>
    </row>
    <row r="20" spans="2:26" ht="14.25" customHeight="1" x14ac:dyDescent="0.2">
      <c r="B20" s="26"/>
      <c r="C20" s="97"/>
      <c r="E20" s="97"/>
      <c r="F20" s="97"/>
      <c r="G20" s="97"/>
      <c r="H20" s="97"/>
      <c r="I20" s="26"/>
      <c r="J20" s="97"/>
      <c r="K20" s="97"/>
      <c r="L20" s="97"/>
      <c r="M20" s="97"/>
      <c r="N20" s="97"/>
      <c r="O20" s="97"/>
      <c r="P20" s="97"/>
      <c r="Q20" s="97"/>
      <c r="R20" s="97"/>
      <c r="S20" s="97"/>
      <c r="T20" s="97"/>
      <c r="U20" s="97"/>
      <c r="V20" s="97"/>
      <c r="W20" s="97"/>
      <c r="X20" s="97"/>
      <c r="Y20" s="97"/>
      <c r="Z20" s="97"/>
    </row>
    <row r="21" spans="2:26" ht="14.25" customHeight="1" x14ac:dyDescent="0.2">
      <c r="B21" s="26"/>
      <c r="C21" s="97"/>
      <c r="E21" s="97"/>
      <c r="F21" s="97"/>
      <c r="G21" s="97"/>
      <c r="H21" s="97"/>
      <c r="I21" s="26"/>
      <c r="J21" s="97"/>
      <c r="K21" s="97"/>
      <c r="L21" s="97"/>
      <c r="M21" s="97"/>
      <c r="N21" s="97"/>
      <c r="O21" s="97"/>
      <c r="P21" s="97"/>
      <c r="Q21" s="97"/>
      <c r="R21" s="97"/>
      <c r="S21" s="97"/>
      <c r="T21" s="97"/>
      <c r="U21" s="97"/>
      <c r="V21" s="97"/>
      <c r="W21" s="97"/>
      <c r="X21" s="97"/>
      <c r="Y21" s="97"/>
      <c r="Z21" s="97"/>
    </row>
    <row r="22" spans="2:26" ht="14.25" customHeight="1" x14ac:dyDescent="0.2">
      <c r="B22" s="26"/>
      <c r="C22" s="97"/>
      <c r="E22" s="97"/>
      <c r="F22" s="97"/>
      <c r="G22" s="97"/>
      <c r="H22" s="97"/>
      <c r="I22" s="26"/>
      <c r="J22" s="97"/>
      <c r="K22" s="97"/>
      <c r="L22" s="97"/>
      <c r="M22" s="97"/>
      <c r="N22" s="97"/>
      <c r="O22" s="97"/>
      <c r="P22" s="97"/>
      <c r="Q22" s="97"/>
      <c r="R22" s="97"/>
      <c r="S22" s="97"/>
      <c r="T22" s="97"/>
      <c r="U22" s="97"/>
      <c r="V22" s="97"/>
      <c r="W22" s="97"/>
      <c r="X22" s="97"/>
      <c r="Y22" s="97"/>
      <c r="Z22" s="97"/>
    </row>
    <row r="23" spans="2:26" ht="14.25" customHeight="1" x14ac:dyDescent="0.2">
      <c r="B23" s="26" t="s">
        <v>45</v>
      </c>
      <c r="C23" s="97"/>
      <c r="E23" s="97"/>
      <c r="F23" s="97"/>
      <c r="G23" s="97"/>
      <c r="H23" s="97"/>
      <c r="I23" s="26"/>
      <c r="J23" s="97"/>
      <c r="K23" s="97"/>
      <c r="L23" s="97"/>
      <c r="M23" s="97"/>
      <c r="N23" s="97"/>
      <c r="O23" s="97"/>
      <c r="P23" s="97"/>
      <c r="Q23" s="97"/>
      <c r="R23" s="97"/>
      <c r="S23" s="97"/>
      <c r="T23" s="97"/>
      <c r="U23" s="97"/>
      <c r="V23" s="97"/>
      <c r="W23" s="97"/>
      <c r="X23" s="97"/>
      <c r="Y23" s="97"/>
      <c r="Z23" s="97"/>
    </row>
    <row r="24" spans="2:26" ht="14.25" customHeight="1" x14ac:dyDescent="0.2">
      <c r="B24" s="98" t="s">
        <v>197</v>
      </c>
      <c r="C24" s="99" t="s">
        <v>68</v>
      </c>
      <c r="E24" s="97"/>
      <c r="F24" s="97"/>
      <c r="G24" s="97"/>
      <c r="H24" s="97"/>
      <c r="I24" s="26"/>
      <c r="J24" s="97"/>
      <c r="K24" s="97"/>
      <c r="L24" s="97"/>
      <c r="M24" s="97"/>
      <c r="N24" s="97"/>
      <c r="O24" s="97"/>
      <c r="P24" s="97"/>
      <c r="Q24" s="97"/>
      <c r="R24" s="97"/>
      <c r="S24" s="97"/>
      <c r="T24" s="97"/>
      <c r="U24" s="97"/>
      <c r="V24" s="97"/>
      <c r="W24" s="97"/>
      <c r="X24" s="97"/>
      <c r="Y24" s="97"/>
      <c r="Z24" s="97"/>
    </row>
    <row r="25" spans="2:26" ht="14.25" customHeight="1" x14ac:dyDescent="0.2">
      <c r="B25" s="36" t="s">
        <v>48</v>
      </c>
      <c r="C25" s="100">
        <f>$D$8*$C$43</f>
        <v>164509.21887101635</v>
      </c>
      <c r="D25" s="97" t="s">
        <v>223</v>
      </c>
      <c r="E25" s="97"/>
      <c r="F25" s="97"/>
      <c r="G25" s="97"/>
      <c r="H25" s="97"/>
      <c r="J25" s="97"/>
      <c r="K25" s="97"/>
      <c r="L25" s="97"/>
      <c r="M25" s="97"/>
      <c r="N25" s="97"/>
      <c r="O25" s="97"/>
      <c r="P25" s="97"/>
      <c r="Q25" s="97"/>
      <c r="R25" s="97"/>
      <c r="S25" s="97"/>
      <c r="T25" s="97"/>
      <c r="U25" s="97"/>
      <c r="V25" s="97"/>
      <c r="W25" s="97"/>
      <c r="X25" s="97"/>
      <c r="Y25" s="97"/>
      <c r="Z25" s="97"/>
    </row>
    <row r="26" spans="2:26" ht="14.25" customHeight="1" x14ac:dyDescent="0.2">
      <c r="B26" s="31" t="s">
        <v>50</v>
      </c>
      <c r="C26" s="34">
        <v>0</v>
      </c>
      <c r="D26" s="35" t="s">
        <v>224</v>
      </c>
    </row>
    <row r="27" spans="2:26" ht="14.25" customHeight="1" x14ac:dyDescent="0.2">
      <c r="B27" s="36" t="s">
        <v>52</v>
      </c>
      <c r="C27" s="100">
        <f>(D10+D11)*C43</f>
        <v>658036.87548406515</v>
      </c>
      <c r="D27" s="97" t="s">
        <v>225</v>
      </c>
      <c r="E27" s="97"/>
      <c r="F27" s="97"/>
      <c r="G27" s="97"/>
      <c r="H27" s="97"/>
      <c r="J27" s="97"/>
      <c r="K27" s="97"/>
      <c r="L27" s="97"/>
      <c r="M27" s="97"/>
      <c r="N27" s="97"/>
      <c r="O27" s="97"/>
      <c r="P27" s="97"/>
      <c r="Q27" s="97"/>
      <c r="R27" s="97"/>
      <c r="S27" s="97"/>
      <c r="T27" s="97"/>
      <c r="U27" s="97"/>
      <c r="V27" s="97"/>
      <c r="W27" s="97"/>
      <c r="X27" s="97"/>
      <c r="Y27" s="97"/>
      <c r="Z27" s="97"/>
    </row>
    <row r="28" spans="2:26" ht="14.25" customHeight="1" x14ac:dyDescent="0.2">
      <c r="B28" s="36" t="s">
        <v>54</v>
      </c>
      <c r="C28" s="100">
        <f>D9*C43</f>
        <v>65803.687548406524</v>
      </c>
      <c r="D28" s="97" t="s">
        <v>226</v>
      </c>
      <c r="E28" s="97"/>
      <c r="F28" s="97"/>
      <c r="G28" s="97"/>
      <c r="H28" s="97"/>
      <c r="J28" s="97"/>
      <c r="K28" s="97"/>
      <c r="L28" s="97"/>
      <c r="M28" s="97"/>
      <c r="N28" s="97"/>
      <c r="O28" s="97"/>
      <c r="P28" s="97"/>
      <c r="Q28" s="97"/>
      <c r="R28" s="97"/>
      <c r="S28" s="97"/>
      <c r="T28" s="97"/>
      <c r="U28" s="97"/>
      <c r="V28" s="97"/>
      <c r="W28" s="97"/>
      <c r="X28" s="97"/>
      <c r="Y28" s="97"/>
      <c r="Z28" s="97"/>
    </row>
    <row r="29" spans="2:26" ht="14.25" customHeight="1" x14ac:dyDescent="0.2">
      <c r="B29" s="31" t="s">
        <v>56</v>
      </c>
      <c r="C29" s="62">
        <f>D4*$C$43</f>
        <v>197411.06264521959</v>
      </c>
      <c r="D29" s="65" t="s">
        <v>109</v>
      </c>
      <c r="E29" s="97"/>
      <c r="F29" s="97"/>
      <c r="G29" s="97"/>
      <c r="H29" s="97"/>
      <c r="J29" s="97"/>
      <c r="K29" s="97"/>
      <c r="L29" s="97"/>
      <c r="M29" s="97"/>
      <c r="N29" s="97"/>
      <c r="O29" s="97"/>
      <c r="P29" s="97"/>
      <c r="Q29" s="97"/>
      <c r="R29" s="97"/>
      <c r="S29" s="97"/>
      <c r="T29" s="97"/>
      <c r="U29" s="97"/>
      <c r="V29" s="97"/>
      <c r="W29" s="97"/>
      <c r="X29" s="97"/>
      <c r="Y29" s="97"/>
      <c r="Z29" s="97"/>
    </row>
    <row r="30" spans="2:26" ht="14.25" customHeight="1" x14ac:dyDescent="0.2">
      <c r="B30" s="31" t="s">
        <v>58</v>
      </c>
      <c r="C30" s="62">
        <f>D5*$C$43</f>
        <v>296116.59396782937</v>
      </c>
      <c r="D30" s="65" t="s">
        <v>110</v>
      </c>
      <c r="E30" s="97"/>
      <c r="F30" s="97"/>
      <c r="G30" s="97"/>
      <c r="H30" s="97"/>
      <c r="J30" s="97"/>
      <c r="K30" s="97"/>
      <c r="L30" s="97"/>
      <c r="M30" s="97"/>
      <c r="N30" s="97"/>
      <c r="O30" s="97"/>
      <c r="P30" s="97"/>
      <c r="Q30" s="97"/>
      <c r="R30" s="97"/>
      <c r="S30" s="97"/>
      <c r="T30" s="97"/>
      <c r="U30" s="97"/>
      <c r="V30" s="97"/>
      <c r="W30" s="97"/>
      <c r="X30" s="97"/>
      <c r="Y30" s="97"/>
      <c r="Z30" s="97"/>
    </row>
    <row r="31" spans="2:26" ht="14.25" customHeight="1" x14ac:dyDescent="0.2">
      <c r="B31" s="31" t="s">
        <v>59</v>
      </c>
      <c r="C31" s="62">
        <f>D6*$C$43</f>
        <v>131607.37509681305</v>
      </c>
      <c r="D31" s="65" t="s">
        <v>111</v>
      </c>
      <c r="E31" s="97"/>
      <c r="F31" s="97"/>
      <c r="G31" s="97"/>
      <c r="H31" s="97"/>
      <c r="J31" s="97"/>
      <c r="K31" s="97"/>
      <c r="L31" s="97"/>
      <c r="M31" s="97"/>
      <c r="N31" s="97"/>
      <c r="O31" s="97"/>
      <c r="P31" s="97"/>
      <c r="Q31" s="97"/>
      <c r="R31" s="97"/>
      <c r="S31" s="97"/>
      <c r="T31" s="97"/>
      <c r="U31" s="97"/>
      <c r="V31" s="97"/>
      <c r="W31" s="97"/>
      <c r="X31" s="97"/>
      <c r="Y31" s="97"/>
      <c r="Z31" s="97"/>
    </row>
    <row r="32" spans="2:26" ht="14.25" customHeight="1" x14ac:dyDescent="0.2">
      <c r="B32" s="31" t="s">
        <v>60</v>
      </c>
      <c r="C32" s="62">
        <f>D7*$C$43</f>
        <v>197411.06264521959</v>
      </c>
      <c r="D32" s="65" t="s">
        <v>112</v>
      </c>
      <c r="E32" s="97"/>
      <c r="F32" s="97"/>
      <c r="G32" s="97"/>
      <c r="H32" s="97"/>
      <c r="J32" s="97"/>
      <c r="K32" s="97"/>
      <c r="L32" s="97"/>
      <c r="M32" s="97"/>
      <c r="N32" s="97"/>
      <c r="O32" s="97"/>
      <c r="P32" s="97"/>
      <c r="Q32" s="97"/>
      <c r="R32" s="97"/>
      <c r="S32" s="97"/>
      <c r="T32" s="97"/>
      <c r="U32" s="97"/>
      <c r="V32" s="97"/>
      <c r="W32" s="97"/>
      <c r="X32" s="97"/>
      <c r="Y32" s="97"/>
      <c r="Z32" s="97"/>
    </row>
    <row r="33" spans="2:26" ht="14.25" customHeight="1" x14ac:dyDescent="0.2">
      <c r="B33" s="36" t="s">
        <v>61</v>
      </c>
      <c r="C33" s="100">
        <f>D16*C43</f>
        <v>2158117.2342264438</v>
      </c>
      <c r="D33" s="97" t="s">
        <v>227</v>
      </c>
      <c r="E33" s="97"/>
      <c r="F33" s="97"/>
      <c r="G33" s="97"/>
      <c r="H33" s="97"/>
      <c r="J33" s="97"/>
      <c r="K33" s="97"/>
      <c r="L33" s="97"/>
      <c r="M33" s="97"/>
      <c r="N33" s="97"/>
      <c r="O33" s="97"/>
      <c r="P33" s="97"/>
      <c r="Q33" s="97"/>
      <c r="R33" s="97"/>
      <c r="S33" s="97"/>
      <c r="T33" s="97"/>
      <c r="U33" s="97"/>
      <c r="V33" s="97"/>
      <c r="W33" s="97"/>
      <c r="X33" s="97"/>
      <c r="Y33" s="97"/>
      <c r="Z33" s="97"/>
    </row>
    <row r="34" spans="2:26" ht="14.25" customHeight="1" x14ac:dyDescent="0.2">
      <c r="B34" s="36" t="s">
        <v>63</v>
      </c>
      <c r="C34" s="101">
        <v>0</v>
      </c>
      <c r="D34" s="35" t="s">
        <v>228</v>
      </c>
      <c r="E34" s="97"/>
      <c r="F34" s="97"/>
      <c r="G34" s="97"/>
      <c r="H34" s="97"/>
      <c r="J34" s="97"/>
      <c r="K34" s="97"/>
      <c r="L34" s="97"/>
      <c r="M34" s="97"/>
      <c r="N34" s="97"/>
      <c r="O34" s="97"/>
      <c r="P34" s="97"/>
      <c r="Q34" s="97"/>
      <c r="R34" s="97"/>
      <c r="S34" s="97"/>
      <c r="T34" s="97"/>
      <c r="U34" s="97"/>
      <c r="V34" s="97"/>
      <c r="W34" s="97"/>
      <c r="X34" s="97"/>
      <c r="Y34" s="97"/>
      <c r="Z34" s="97"/>
    </row>
    <row r="35" spans="2:26" ht="14.25" customHeight="1" x14ac:dyDescent="0.2">
      <c r="B35" s="36" t="s">
        <v>65</v>
      </c>
      <c r="C35" s="101">
        <v>0</v>
      </c>
      <c r="D35" s="35" t="s">
        <v>228</v>
      </c>
      <c r="E35" s="97"/>
      <c r="F35" s="97"/>
      <c r="G35" s="97"/>
      <c r="H35" s="97"/>
      <c r="J35" s="97"/>
      <c r="K35" s="97"/>
      <c r="L35" s="97"/>
      <c r="M35" s="97"/>
      <c r="N35" s="97"/>
      <c r="O35" s="97"/>
      <c r="P35" s="97"/>
      <c r="Q35" s="97"/>
      <c r="R35" s="97"/>
      <c r="S35" s="97"/>
      <c r="T35" s="97"/>
      <c r="U35" s="97"/>
      <c r="V35" s="97"/>
      <c r="W35" s="97"/>
      <c r="X35" s="97"/>
      <c r="Y35" s="97"/>
      <c r="Z35" s="97"/>
    </row>
    <row r="36" spans="2:26" ht="14.25" customHeight="1" x14ac:dyDescent="0.2">
      <c r="B36" s="36" t="s">
        <v>66</v>
      </c>
      <c r="C36" s="102">
        <v>0</v>
      </c>
      <c r="D36" s="35" t="s">
        <v>229</v>
      </c>
      <c r="E36" s="97"/>
      <c r="F36" s="97"/>
      <c r="G36" s="97"/>
      <c r="H36" s="97"/>
      <c r="J36" s="97"/>
      <c r="K36" s="97"/>
      <c r="L36" s="97"/>
      <c r="M36" s="97"/>
      <c r="N36" s="97"/>
      <c r="O36" s="97"/>
      <c r="P36" s="97"/>
      <c r="Q36" s="97"/>
      <c r="R36" s="97"/>
      <c r="S36" s="97"/>
      <c r="T36" s="97"/>
      <c r="U36" s="97"/>
      <c r="V36" s="97"/>
      <c r="W36" s="97"/>
      <c r="X36" s="97"/>
      <c r="Y36" s="97"/>
      <c r="Z36" s="97"/>
    </row>
    <row r="37" spans="2:26" ht="14.25" customHeight="1" x14ac:dyDescent="0.2">
      <c r="B37" s="36" t="s">
        <v>68</v>
      </c>
      <c r="C37" s="102">
        <v>0</v>
      </c>
      <c r="D37" s="35" t="s">
        <v>230</v>
      </c>
      <c r="E37" s="97"/>
      <c r="F37" s="97"/>
      <c r="G37" s="97"/>
      <c r="H37" s="97"/>
      <c r="J37" s="97"/>
      <c r="K37" s="97"/>
      <c r="L37" s="97"/>
      <c r="M37" s="97"/>
      <c r="N37" s="97"/>
      <c r="O37" s="97"/>
      <c r="P37" s="97"/>
      <c r="Q37" s="97"/>
      <c r="R37" s="97"/>
      <c r="S37" s="97"/>
      <c r="T37" s="97"/>
      <c r="U37" s="97"/>
      <c r="V37" s="97"/>
      <c r="W37" s="97"/>
      <c r="X37" s="97"/>
      <c r="Y37" s="97"/>
      <c r="Z37" s="97"/>
    </row>
    <row r="38" spans="2:26" ht="14.25" customHeight="1" x14ac:dyDescent="0.2">
      <c r="B38" s="36" t="s">
        <v>70</v>
      </c>
      <c r="C38" s="102">
        <v>0</v>
      </c>
      <c r="D38" s="35" t="s">
        <v>231</v>
      </c>
      <c r="E38" s="97"/>
      <c r="F38" s="97"/>
      <c r="G38" s="97"/>
      <c r="H38" s="97"/>
      <c r="J38" s="97"/>
      <c r="K38" s="97"/>
      <c r="L38" s="97"/>
      <c r="M38" s="97"/>
      <c r="N38" s="97"/>
      <c r="O38" s="97"/>
      <c r="P38" s="97"/>
      <c r="Q38" s="97"/>
      <c r="R38" s="97"/>
      <c r="S38" s="97"/>
      <c r="T38" s="97"/>
      <c r="U38" s="97"/>
      <c r="V38" s="97"/>
      <c r="W38" s="97"/>
      <c r="X38" s="97"/>
      <c r="Y38" s="97"/>
      <c r="Z38" s="97"/>
    </row>
    <row r="39" spans="2:26" ht="14.25" customHeight="1" x14ac:dyDescent="0.2">
      <c r="B39" s="36" t="s">
        <v>72</v>
      </c>
      <c r="C39" s="102">
        <v>0</v>
      </c>
      <c r="D39" s="35" t="s">
        <v>232</v>
      </c>
      <c r="E39" s="97"/>
      <c r="F39" s="97"/>
      <c r="G39" s="97"/>
      <c r="H39" s="97"/>
      <c r="J39" s="97"/>
      <c r="K39" s="97"/>
      <c r="L39" s="97"/>
      <c r="M39" s="97"/>
      <c r="N39" s="97"/>
      <c r="O39" s="97"/>
      <c r="P39" s="97"/>
      <c r="Q39" s="97"/>
      <c r="R39" s="97"/>
      <c r="S39" s="97"/>
      <c r="T39" s="97"/>
      <c r="U39" s="97"/>
      <c r="V39" s="97"/>
      <c r="W39" s="97"/>
      <c r="X39" s="97"/>
      <c r="Y39" s="97"/>
      <c r="Z39" s="97"/>
    </row>
    <row r="40" spans="2:26" ht="14.25" customHeight="1" x14ac:dyDescent="0.2">
      <c r="B40" s="36" t="s">
        <v>76</v>
      </c>
      <c r="C40" s="102">
        <f>$D$13*$C$43</f>
        <v>329018.43774203269</v>
      </c>
      <c r="D40" s="97" t="s">
        <v>233</v>
      </c>
      <c r="E40" s="97"/>
      <c r="F40" s="97"/>
      <c r="G40" s="97"/>
      <c r="H40" s="97"/>
      <c r="J40" s="97"/>
      <c r="K40" s="97"/>
      <c r="L40" s="97"/>
      <c r="M40" s="97"/>
      <c r="N40" s="97"/>
      <c r="O40" s="97"/>
      <c r="P40" s="97"/>
      <c r="Q40" s="97"/>
      <c r="R40" s="97"/>
      <c r="S40" s="97"/>
      <c r="T40" s="97"/>
      <c r="U40" s="97"/>
      <c r="V40" s="97"/>
      <c r="W40" s="97"/>
      <c r="X40" s="97"/>
      <c r="Y40" s="97"/>
      <c r="Z40" s="97"/>
    </row>
    <row r="41" spans="2:26" ht="14.25" customHeight="1" x14ac:dyDescent="0.2">
      <c r="B41" s="103" t="s">
        <v>78</v>
      </c>
      <c r="C41" s="100">
        <f>D12*C43</f>
        <v>493527.65661304892</v>
      </c>
      <c r="D41" s="60" t="s">
        <v>234</v>
      </c>
      <c r="E41" s="97"/>
      <c r="F41" s="97"/>
      <c r="G41" s="97"/>
      <c r="H41" s="97"/>
      <c r="J41" s="97"/>
      <c r="K41" s="97"/>
      <c r="L41" s="97"/>
      <c r="M41" s="97"/>
      <c r="N41" s="97"/>
      <c r="O41" s="97"/>
      <c r="P41" s="97"/>
      <c r="Q41" s="97"/>
      <c r="R41" s="97"/>
      <c r="S41" s="97"/>
      <c r="T41" s="97"/>
      <c r="U41" s="97"/>
      <c r="V41" s="97"/>
      <c r="W41" s="97"/>
      <c r="X41" s="97"/>
      <c r="Y41" s="97"/>
      <c r="Z41" s="97"/>
    </row>
    <row r="42" spans="2:26" ht="14.25" customHeight="1" x14ac:dyDescent="0.2">
      <c r="B42" s="36" t="s">
        <v>80</v>
      </c>
      <c r="C42" s="100">
        <f>SUM(C25:C41)</f>
        <v>4691559.2048400957</v>
      </c>
      <c r="D42" s="97" t="s">
        <v>209</v>
      </c>
      <c r="E42" s="97"/>
      <c r="F42" s="97"/>
      <c r="G42" s="97"/>
      <c r="H42" s="97"/>
      <c r="J42" s="97"/>
      <c r="K42" s="97"/>
      <c r="L42" s="97"/>
      <c r="M42" s="97"/>
      <c r="N42" s="97"/>
      <c r="O42" s="97"/>
      <c r="P42" s="97"/>
      <c r="Q42" s="97"/>
      <c r="R42" s="97"/>
      <c r="S42" s="97"/>
      <c r="T42" s="97"/>
      <c r="U42" s="97"/>
      <c r="V42" s="97"/>
      <c r="W42" s="97"/>
      <c r="X42" s="97"/>
      <c r="Y42" s="97"/>
      <c r="Z42" s="97"/>
    </row>
    <row r="43" spans="2:26" ht="14.25" customHeight="1" x14ac:dyDescent="0.2">
      <c r="B43" s="36" t="s">
        <v>82</v>
      </c>
      <c r="C43" s="234">
        <f>Tourists!C37</f>
        <v>4691559.2048400948</v>
      </c>
      <c r="D43" s="97" t="s">
        <v>235</v>
      </c>
      <c r="E43" s="97"/>
      <c r="F43" s="97"/>
      <c r="G43" s="97"/>
      <c r="H43" s="97"/>
      <c r="J43" s="97"/>
      <c r="K43" s="97"/>
      <c r="L43" s="97"/>
      <c r="M43" s="97"/>
      <c r="N43" s="97"/>
      <c r="O43" s="97"/>
      <c r="P43" s="97"/>
      <c r="Q43" s="97"/>
      <c r="R43" s="97"/>
      <c r="S43" s="97"/>
      <c r="T43" s="97"/>
      <c r="U43" s="97"/>
      <c r="V43" s="97"/>
      <c r="W43" s="97"/>
      <c r="X43" s="97"/>
      <c r="Y43" s="97"/>
      <c r="Z43" s="97"/>
    </row>
    <row r="44" spans="2:26" ht="14.25" customHeight="1" x14ac:dyDescent="0.2">
      <c r="B44" s="36" t="s">
        <v>84</v>
      </c>
      <c r="C44" s="101">
        <f>C43-C42</f>
        <v>0</v>
      </c>
      <c r="E44" s="97"/>
      <c r="F44" s="97"/>
      <c r="G44" s="97"/>
      <c r="H44" s="97"/>
      <c r="I44" s="26"/>
      <c r="J44" s="97"/>
      <c r="K44" s="97"/>
      <c r="L44" s="97"/>
      <c r="M44" s="97"/>
      <c r="N44" s="97"/>
      <c r="O44" s="97"/>
      <c r="P44" s="97"/>
      <c r="Q44" s="97"/>
      <c r="R44" s="97"/>
      <c r="S44" s="97"/>
      <c r="T44" s="97"/>
      <c r="U44" s="97"/>
      <c r="V44" s="97"/>
      <c r="W44" s="97"/>
      <c r="X44" s="97"/>
      <c r="Y44" s="97"/>
      <c r="Z44" s="97"/>
    </row>
    <row r="45" spans="2:26" ht="14.25" customHeight="1" x14ac:dyDescent="0.2">
      <c r="B45" s="107" t="s">
        <v>86</v>
      </c>
      <c r="C45" s="110">
        <f>C44/C43</f>
        <v>0</v>
      </c>
      <c r="E45" s="97"/>
      <c r="F45" s="97"/>
      <c r="G45" s="97"/>
      <c r="H45" s="97"/>
      <c r="I45" s="26"/>
      <c r="J45" s="97"/>
      <c r="K45" s="97"/>
      <c r="L45" s="97"/>
      <c r="M45" s="97"/>
      <c r="N45" s="97"/>
      <c r="O45" s="97"/>
      <c r="P45" s="97"/>
      <c r="Q45" s="97"/>
      <c r="R45" s="97"/>
      <c r="S45" s="97"/>
      <c r="T45" s="97"/>
      <c r="U45" s="97"/>
      <c r="V45" s="97"/>
      <c r="W45" s="97"/>
      <c r="X45" s="97"/>
      <c r="Y45" s="97"/>
      <c r="Z45" s="97"/>
    </row>
    <row r="46" spans="2:26" ht="14.25" customHeight="1" x14ac:dyDescent="0.2">
      <c r="B46" s="26"/>
      <c r="C46" s="97"/>
      <c r="E46" s="97"/>
      <c r="F46" s="97"/>
      <c r="G46" s="97"/>
      <c r="H46" s="97"/>
      <c r="I46" s="26"/>
      <c r="J46" s="97"/>
      <c r="K46" s="97"/>
      <c r="L46" s="97"/>
      <c r="M46" s="97"/>
      <c r="N46" s="97"/>
      <c r="O46" s="97"/>
      <c r="P46" s="97"/>
      <c r="Q46" s="97"/>
      <c r="R46" s="97"/>
      <c r="S46" s="97"/>
      <c r="T46" s="97"/>
      <c r="U46" s="97"/>
      <c r="V46" s="97"/>
      <c r="W46" s="97"/>
      <c r="X46" s="97"/>
      <c r="Y46" s="97"/>
      <c r="Z46" s="97"/>
    </row>
    <row r="47" spans="2:26" ht="14.25" customHeight="1" x14ac:dyDescent="0.2">
      <c r="B47" s="26"/>
      <c r="C47" s="97"/>
      <c r="E47" s="97"/>
      <c r="F47" s="97"/>
      <c r="G47" s="97"/>
      <c r="H47" s="97"/>
      <c r="I47" s="26"/>
      <c r="J47" s="97"/>
      <c r="K47" s="97"/>
      <c r="L47" s="97"/>
      <c r="M47" s="97"/>
      <c r="N47" s="97"/>
      <c r="O47" s="97"/>
      <c r="P47" s="97"/>
      <c r="Q47" s="97"/>
      <c r="R47" s="97"/>
      <c r="S47" s="97"/>
      <c r="T47" s="97"/>
      <c r="U47" s="97"/>
      <c r="V47" s="97"/>
      <c r="W47" s="97"/>
      <c r="X47" s="97"/>
      <c r="Y47" s="97"/>
      <c r="Z47" s="97"/>
    </row>
    <row r="48" spans="2:26" ht="14.25" customHeight="1" x14ac:dyDescent="0.2">
      <c r="B48" s="26"/>
      <c r="C48" s="97"/>
      <c r="E48" s="97"/>
      <c r="F48" s="97"/>
      <c r="G48" s="97"/>
      <c r="H48" s="97"/>
      <c r="I48" s="26"/>
      <c r="J48" s="97"/>
      <c r="K48" s="97"/>
      <c r="L48" s="97"/>
      <c r="M48" s="97"/>
      <c r="N48" s="97"/>
      <c r="O48" s="97"/>
      <c r="P48" s="97"/>
      <c r="Q48" s="97"/>
      <c r="R48" s="97"/>
      <c r="S48" s="97"/>
      <c r="T48" s="97"/>
      <c r="U48" s="97"/>
      <c r="V48" s="97"/>
      <c r="W48" s="97"/>
      <c r="X48" s="97"/>
      <c r="Y48" s="97"/>
      <c r="Z48" s="97"/>
    </row>
    <row r="49" spans="2:26" ht="14.25" customHeight="1" x14ac:dyDescent="0.2">
      <c r="B49" s="26"/>
      <c r="C49" s="97"/>
      <c r="E49" s="97"/>
      <c r="F49" s="97"/>
      <c r="G49" s="97"/>
      <c r="H49" s="97"/>
      <c r="I49" s="26"/>
      <c r="J49" s="97"/>
      <c r="K49" s="97"/>
      <c r="L49" s="97"/>
      <c r="M49" s="97"/>
      <c r="N49" s="97"/>
      <c r="O49" s="97"/>
      <c r="P49" s="97"/>
      <c r="Q49" s="97"/>
      <c r="R49" s="97"/>
      <c r="S49" s="97"/>
      <c r="T49" s="97"/>
      <c r="U49" s="97"/>
      <c r="V49" s="97"/>
      <c r="W49" s="97"/>
      <c r="X49" s="97"/>
      <c r="Y49" s="97"/>
      <c r="Z49" s="97"/>
    </row>
    <row r="50" spans="2:26" ht="14.25" customHeight="1" x14ac:dyDescent="0.2">
      <c r="B50" s="71" t="s">
        <v>126</v>
      </c>
      <c r="C50" s="97"/>
      <c r="E50" s="97"/>
      <c r="F50" s="97"/>
      <c r="G50" s="97"/>
      <c r="H50" s="97"/>
      <c r="I50" s="26"/>
      <c r="J50" s="97"/>
      <c r="K50" s="97"/>
      <c r="L50" s="97"/>
      <c r="M50" s="97"/>
      <c r="N50" s="97"/>
      <c r="O50" s="97"/>
      <c r="P50" s="97"/>
      <c r="Q50" s="97"/>
      <c r="R50" s="97"/>
      <c r="S50" s="97"/>
      <c r="T50" s="97"/>
      <c r="U50" s="97"/>
      <c r="V50" s="97"/>
      <c r="W50" s="97"/>
      <c r="X50" s="97"/>
      <c r="Y50" s="97"/>
      <c r="Z50" s="97"/>
    </row>
    <row r="51" spans="2:26" ht="14.25" customHeight="1" x14ac:dyDescent="0.2">
      <c r="B51" s="89" t="s">
        <v>1</v>
      </c>
      <c r="C51" s="90" t="s">
        <v>2</v>
      </c>
      <c r="D51" s="91" t="s">
        <v>3</v>
      </c>
      <c r="E51" s="91" t="s">
        <v>4</v>
      </c>
      <c r="F51" s="91" t="s">
        <v>5</v>
      </c>
      <c r="G51" s="91" t="s">
        <v>6</v>
      </c>
      <c r="H51" s="97"/>
      <c r="I51" s="26"/>
      <c r="J51" s="97"/>
      <c r="K51" s="97"/>
      <c r="L51" s="97"/>
      <c r="M51" s="97"/>
      <c r="N51" s="97"/>
      <c r="O51" s="97"/>
      <c r="P51" s="97"/>
      <c r="Q51" s="97"/>
      <c r="R51" s="97"/>
      <c r="S51" s="97"/>
      <c r="T51" s="97"/>
      <c r="U51" s="97"/>
      <c r="V51" s="97"/>
      <c r="W51" s="97"/>
      <c r="X51" s="97"/>
      <c r="Y51" s="97"/>
      <c r="Z51" s="97"/>
    </row>
    <row r="52" spans="2:26" ht="14.25" customHeight="1" x14ac:dyDescent="0.2">
      <c r="B52" s="92" t="s">
        <v>91</v>
      </c>
      <c r="C52" s="111">
        <f>D4*100</f>
        <v>4.2077922077922079</v>
      </c>
      <c r="D52" s="112" t="s">
        <v>503</v>
      </c>
      <c r="E52" s="112">
        <v>0</v>
      </c>
      <c r="F52" s="112">
        <v>100</v>
      </c>
      <c r="G52" s="112">
        <v>0.01</v>
      </c>
      <c r="H52" s="97"/>
      <c r="I52" s="26"/>
      <c r="J52" s="97"/>
      <c r="K52" s="97"/>
      <c r="L52" s="97"/>
      <c r="M52" s="97"/>
      <c r="N52" s="97"/>
      <c r="O52" s="97"/>
      <c r="P52" s="97"/>
      <c r="Q52" s="97"/>
      <c r="R52" s="97"/>
      <c r="S52" s="97"/>
      <c r="T52" s="97"/>
      <c r="U52" s="97"/>
      <c r="V52" s="97"/>
      <c r="W52" s="97"/>
      <c r="X52" s="97"/>
      <c r="Y52" s="97"/>
      <c r="Z52" s="97"/>
    </row>
    <row r="53" spans="2:26" ht="14.25" customHeight="1" x14ac:dyDescent="0.2">
      <c r="B53" s="92" t="s">
        <v>93</v>
      </c>
      <c r="C53" s="111">
        <f>D5*100</f>
        <v>6.3116883116883109</v>
      </c>
      <c r="D53" s="112" t="s">
        <v>504</v>
      </c>
      <c r="E53" s="112">
        <v>0</v>
      </c>
      <c r="F53" s="112">
        <v>100</v>
      </c>
      <c r="G53" s="112">
        <v>0.01</v>
      </c>
      <c r="H53" s="97"/>
      <c r="I53" s="26"/>
      <c r="J53" s="97"/>
      <c r="K53" s="97"/>
      <c r="L53" s="97"/>
      <c r="M53" s="97"/>
      <c r="N53" s="97"/>
      <c r="O53" s="97"/>
      <c r="P53" s="97"/>
      <c r="Q53" s="97"/>
      <c r="R53" s="97"/>
      <c r="S53" s="97"/>
      <c r="T53" s="97"/>
      <c r="U53" s="97"/>
      <c r="V53" s="97"/>
      <c r="W53" s="97"/>
      <c r="X53" s="97"/>
      <c r="Y53" s="97"/>
      <c r="Z53" s="97"/>
    </row>
    <row r="54" spans="2:26" ht="14.25" customHeight="1" x14ac:dyDescent="0.2">
      <c r="B54" s="92" t="s">
        <v>94</v>
      </c>
      <c r="C54" s="111">
        <f>D6*100</f>
        <v>2.8051948051948052</v>
      </c>
      <c r="D54" s="112" t="s">
        <v>505</v>
      </c>
      <c r="E54" s="112">
        <v>0</v>
      </c>
      <c r="F54" s="112">
        <v>100</v>
      </c>
      <c r="G54" s="112">
        <v>0.01</v>
      </c>
      <c r="H54" s="97"/>
      <c r="I54" s="26"/>
      <c r="J54" s="97"/>
      <c r="K54" s="97"/>
      <c r="L54" s="97"/>
      <c r="M54" s="97"/>
      <c r="N54" s="97"/>
      <c r="O54" s="97"/>
      <c r="P54" s="97"/>
      <c r="Q54" s="97"/>
      <c r="R54" s="97"/>
      <c r="S54" s="97"/>
      <c r="T54" s="97"/>
      <c r="U54" s="97"/>
      <c r="V54" s="97"/>
      <c r="W54" s="97"/>
      <c r="X54" s="97"/>
      <c r="Y54" s="97"/>
      <c r="Z54" s="97"/>
    </row>
    <row r="55" spans="2:26" ht="14.25" customHeight="1" x14ac:dyDescent="0.2">
      <c r="B55" s="92" t="s">
        <v>95</v>
      </c>
      <c r="C55" s="111">
        <f>D7*100</f>
        <v>4.2077922077922079</v>
      </c>
      <c r="D55" s="112" t="s">
        <v>506</v>
      </c>
      <c r="E55" s="112">
        <v>0</v>
      </c>
      <c r="F55" s="112">
        <v>100</v>
      </c>
      <c r="G55" s="112">
        <v>0.01</v>
      </c>
      <c r="H55" s="97"/>
      <c r="I55" s="26"/>
      <c r="J55" s="97"/>
      <c r="K55" s="97"/>
      <c r="L55" s="97"/>
      <c r="M55" s="97"/>
      <c r="N55" s="97"/>
      <c r="O55" s="97"/>
      <c r="P55" s="97"/>
      <c r="Q55" s="97"/>
      <c r="R55" s="97"/>
      <c r="S55" s="97"/>
      <c r="T55" s="97"/>
      <c r="U55" s="97"/>
      <c r="V55" s="97"/>
      <c r="W55" s="97"/>
      <c r="X55" s="97"/>
      <c r="Y55" s="97"/>
      <c r="Z55" s="97"/>
    </row>
    <row r="56" spans="2:26" ht="14.25" customHeight="1" x14ac:dyDescent="0.2">
      <c r="B56" s="92" t="s">
        <v>217</v>
      </c>
      <c r="C56" s="111">
        <f>D8*100</f>
        <v>3.506493506493507</v>
      </c>
      <c r="D56" s="112" t="s">
        <v>507</v>
      </c>
      <c r="E56" s="112">
        <v>0</v>
      </c>
      <c r="F56" s="112">
        <v>100</v>
      </c>
      <c r="G56" s="112">
        <v>0.01</v>
      </c>
      <c r="H56" s="97"/>
      <c r="I56" s="26"/>
      <c r="J56" s="97"/>
      <c r="K56" s="97"/>
      <c r="L56" s="97"/>
      <c r="M56" s="97"/>
      <c r="N56" s="97"/>
      <c r="O56" s="97"/>
      <c r="P56" s="97"/>
      <c r="Q56" s="97"/>
      <c r="R56" s="97"/>
      <c r="S56" s="97"/>
      <c r="T56" s="97"/>
      <c r="U56" s="97"/>
      <c r="V56" s="97"/>
      <c r="W56" s="97"/>
      <c r="X56" s="97"/>
      <c r="Y56" s="97"/>
      <c r="Z56" s="97"/>
    </row>
    <row r="57" spans="2:26" ht="14.25" customHeight="1" x14ac:dyDescent="0.2">
      <c r="B57" s="92" t="s">
        <v>401</v>
      </c>
      <c r="C57" s="93">
        <v>0</v>
      </c>
      <c r="D57" s="10" t="s">
        <v>508</v>
      </c>
      <c r="E57" s="10">
        <v>0</v>
      </c>
      <c r="F57" s="112">
        <v>100</v>
      </c>
      <c r="G57" s="10">
        <v>0.01</v>
      </c>
      <c r="H57" s="97"/>
      <c r="I57" s="26"/>
      <c r="J57" s="97"/>
      <c r="K57" s="97"/>
      <c r="L57" s="97"/>
      <c r="M57" s="97"/>
      <c r="N57" s="97"/>
      <c r="O57" s="97"/>
      <c r="P57" s="97"/>
      <c r="Q57" s="97"/>
      <c r="R57" s="97"/>
      <c r="S57" s="97"/>
      <c r="T57" s="97"/>
      <c r="U57" s="97"/>
      <c r="V57" s="97"/>
      <c r="W57" s="97"/>
      <c r="X57" s="97"/>
      <c r="Y57" s="97"/>
      <c r="Z57" s="97"/>
    </row>
    <row r="58" spans="2:26" ht="14.25" customHeight="1" x14ac:dyDescent="0.2">
      <c r="B58" s="92" t="s">
        <v>132</v>
      </c>
      <c r="C58" s="111">
        <f t="shared" ref="C58:C65" si="1">D9*100</f>
        <v>1.4025974025974026</v>
      </c>
      <c r="D58" s="112" t="s">
        <v>509</v>
      </c>
      <c r="E58" s="112">
        <v>0</v>
      </c>
      <c r="F58" s="112">
        <v>100</v>
      </c>
      <c r="G58" s="112">
        <v>0.01</v>
      </c>
      <c r="H58" s="97"/>
      <c r="I58" s="26"/>
      <c r="J58" s="97"/>
      <c r="K58" s="97"/>
      <c r="L58" s="97"/>
      <c r="M58" s="97"/>
      <c r="N58" s="97"/>
      <c r="O58" s="97"/>
      <c r="P58" s="97"/>
      <c r="Q58" s="97"/>
      <c r="R58" s="97"/>
      <c r="S58" s="97"/>
      <c r="T58" s="97"/>
      <c r="U58" s="97"/>
      <c r="V58" s="97"/>
      <c r="W58" s="97"/>
      <c r="X58" s="97"/>
      <c r="Y58" s="97"/>
      <c r="Z58" s="97"/>
    </row>
    <row r="59" spans="2:26" ht="14.25" customHeight="1" x14ac:dyDescent="0.2">
      <c r="B59" s="92" t="s">
        <v>219</v>
      </c>
      <c r="C59" s="111">
        <f t="shared" si="1"/>
        <v>10.519480519480519</v>
      </c>
      <c r="D59" s="112" t="s">
        <v>510</v>
      </c>
      <c r="E59" s="112">
        <v>0</v>
      </c>
      <c r="F59" s="112">
        <v>100</v>
      </c>
      <c r="G59" s="112">
        <v>0.01</v>
      </c>
      <c r="H59" s="97"/>
      <c r="I59" s="26"/>
      <c r="J59" s="97"/>
      <c r="K59" s="97"/>
      <c r="L59" s="97"/>
      <c r="M59" s="97"/>
      <c r="N59" s="97"/>
      <c r="O59" s="97"/>
      <c r="P59" s="97"/>
      <c r="Q59" s="97"/>
      <c r="R59" s="97"/>
      <c r="S59" s="97"/>
      <c r="T59" s="97"/>
      <c r="U59" s="97"/>
      <c r="V59" s="97"/>
      <c r="W59" s="97"/>
      <c r="X59" s="97"/>
      <c r="Y59" s="97"/>
      <c r="Z59" s="97"/>
    </row>
    <row r="60" spans="2:26" ht="14.25" customHeight="1" x14ac:dyDescent="0.2">
      <c r="B60" s="92" t="s">
        <v>133</v>
      </c>
      <c r="C60" s="111">
        <f t="shared" si="1"/>
        <v>3.506493506493507</v>
      </c>
      <c r="D60" s="112" t="s">
        <v>511</v>
      </c>
      <c r="E60" s="112">
        <v>0</v>
      </c>
      <c r="F60" s="112">
        <v>100</v>
      </c>
      <c r="G60" s="112">
        <v>0.01</v>
      </c>
      <c r="H60" s="97"/>
      <c r="I60" s="26"/>
      <c r="J60" s="97"/>
      <c r="K60" s="97"/>
      <c r="L60" s="97"/>
      <c r="M60" s="97"/>
      <c r="N60" s="97"/>
      <c r="O60" s="97"/>
      <c r="P60" s="97"/>
      <c r="Q60" s="97"/>
      <c r="R60" s="97"/>
      <c r="S60" s="97"/>
      <c r="T60" s="97"/>
      <c r="U60" s="97"/>
      <c r="V60" s="97"/>
      <c r="W60" s="97"/>
      <c r="X60" s="97"/>
      <c r="Y60" s="97"/>
      <c r="Z60" s="97"/>
    </row>
    <row r="61" spans="2:26" ht="14.25" customHeight="1" x14ac:dyDescent="0.2">
      <c r="B61" s="92" t="s">
        <v>220</v>
      </c>
      <c r="C61" s="111">
        <f t="shared" si="1"/>
        <v>10.519480519480519</v>
      </c>
      <c r="D61" s="112" t="s">
        <v>512</v>
      </c>
      <c r="E61" s="112">
        <v>0</v>
      </c>
      <c r="F61" s="112">
        <v>100</v>
      </c>
      <c r="G61" s="112">
        <v>0.01</v>
      </c>
      <c r="H61" s="97"/>
      <c r="I61" s="26"/>
      <c r="J61" s="97"/>
      <c r="K61" s="97"/>
      <c r="L61" s="97"/>
      <c r="M61" s="97"/>
      <c r="N61" s="97"/>
      <c r="O61" s="97"/>
      <c r="P61" s="97"/>
      <c r="Q61" s="97"/>
      <c r="R61" s="97"/>
      <c r="S61" s="97"/>
      <c r="T61" s="97"/>
      <c r="U61" s="97"/>
      <c r="V61" s="97"/>
      <c r="W61" s="97"/>
      <c r="X61" s="97"/>
      <c r="Y61" s="97"/>
      <c r="Z61" s="97"/>
    </row>
    <row r="62" spans="2:26" ht="14.25" customHeight="1" x14ac:dyDescent="0.2">
      <c r="B62" s="92" t="s">
        <v>221</v>
      </c>
      <c r="C62" s="111">
        <f t="shared" si="1"/>
        <v>7.012987012987014</v>
      </c>
      <c r="D62" s="112" t="s">
        <v>518</v>
      </c>
      <c r="E62" s="112">
        <v>0</v>
      </c>
      <c r="F62" s="112">
        <v>100</v>
      </c>
      <c r="G62" s="112">
        <v>0.01</v>
      </c>
      <c r="H62" s="97"/>
      <c r="I62" s="26"/>
      <c r="J62" s="97"/>
      <c r="K62" s="97"/>
      <c r="L62" s="97"/>
      <c r="M62" s="97"/>
      <c r="N62" s="97"/>
      <c r="O62" s="97"/>
      <c r="P62" s="97"/>
      <c r="Q62" s="97"/>
      <c r="R62" s="97"/>
      <c r="S62" s="97"/>
      <c r="T62" s="97"/>
      <c r="U62" s="97"/>
      <c r="V62" s="97"/>
      <c r="W62" s="97"/>
      <c r="X62" s="97"/>
      <c r="Y62" s="97"/>
      <c r="Z62" s="97"/>
    </row>
    <row r="63" spans="2:26" ht="14.25" customHeight="1" x14ac:dyDescent="0.2">
      <c r="B63" s="256" t="s">
        <v>222</v>
      </c>
      <c r="C63" s="261">
        <f t="shared" si="1"/>
        <v>100</v>
      </c>
      <c r="D63" s="262" t="s">
        <v>236</v>
      </c>
      <c r="E63" s="262">
        <v>0</v>
      </c>
      <c r="F63" s="262">
        <v>100</v>
      </c>
      <c r="G63" s="262">
        <v>0.01</v>
      </c>
      <c r="H63" s="97"/>
      <c r="I63" s="26"/>
      <c r="J63" s="97"/>
      <c r="K63" s="97"/>
      <c r="L63" s="97"/>
      <c r="M63" s="97"/>
      <c r="N63" s="97"/>
      <c r="O63" s="97"/>
      <c r="P63" s="97"/>
      <c r="Q63" s="97"/>
      <c r="R63" s="97"/>
      <c r="S63" s="97"/>
      <c r="T63" s="97"/>
      <c r="U63" s="97"/>
      <c r="V63" s="97"/>
      <c r="W63" s="97"/>
      <c r="X63" s="97"/>
      <c r="Y63" s="97"/>
      <c r="Z63" s="97"/>
    </row>
    <row r="64" spans="2:26" ht="14.25" customHeight="1" x14ac:dyDescent="0.2">
      <c r="B64" s="256" t="s">
        <v>104</v>
      </c>
      <c r="C64" s="261">
        <f t="shared" si="1"/>
        <v>100</v>
      </c>
      <c r="D64" s="262" t="s">
        <v>237</v>
      </c>
      <c r="E64" s="262">
        <v>0</v>
      </c>
      <c r="F64" s="262">
        <v>100</v>
      </c>
      <c r="G64" s="262">
        <v>0.01</v>
      </c>
      <c r="H64" s="97"/>
      <c r="I64" s="26"/>
      <c r="J64" s="97"/>
      <c r="K64" s="97"/>
      <c r="L64" s="97"/>
      <c r="M64" s="97"/>
      <c r="N64" s="97"/>
      <c r="O64" s="97"/>
      <c r="P64" s="97"/>
      <c r="Q64" s="97"/>
      <c r="R64" s="97"/>
      <c r="S64" s="97"/>
      <c r="T64" s="97"/>
      <c r="U64" s="97"/>
      <c r="V64" s="97"/>
      <c r="W64" s="97"/>
      <c r="X64" s="97"/>
      <c r="Y64" s="97"/>
      <c r="Z64" s="97"/>
    </row>
    <row r="65" spans="2:26" ht="14.25" customHeight="1" x14ac:dyDescent="0.2">
      <c r="B65" s="247" t="s">
        <v>442</v>
      </c>
      <c r="C65" s="248">
        <f t="shared" si="1"/>
        <v>46</v>
      </c>
      <c r="D65" s="249" t="s">
        <v>451</v>
      </c>
      <c r="E65" s="258">
        <v>0</v>
      </c>
      <c r="F65" s="258">
        <v>100</v>
      </c>
      <c r="G65" s="260">
        <v>0.01</v>
      </c>
      <c r="H65" s="97"/>
      <c r="I65" s="26"/>
      <c r="J65" s="97"/>
      <c r="K65" s="97"/>
      <c r="L65" s="97"/>
      <c r="M65" s="97"/>
      <c r="N65" s="97"/>
      <c r="O65" s="97"/>
      <c r="P65" s="97"/>
      <c r="Q65" s="97"/>
      <c r="R65" s="97"/>
      <c r="S65" s="97"/>
      <c r="T65" s="97"/>
      <c r="U65" s="97"/>
      <c r="V65" s="97"/>
      <c r="W65" s="97"/>
      <c r="X65" s="97"/>
      <c r="Y65" s="97"/>
      <c r="Z65" s="97"/>
    </row>
    <row r="66" spans="2:26" ht="14.25" customHeight="1" x14ac:dyDescent="0.2">
      <c r="H66" s="97"/>
      <c r="I66" s="26"/>
      <c r="J66" s="97"/>
      <c r="K66" s="97"/>
      <c r="L66" s="97"/>
      <c r="M66" s="97"/>
      <c r="N66" s="97"/>
      <c r="O66" s="97"/>
      <c r="P66" s="97"/>
      <c r="Q66" s="97"/>
      <c r="R66" s="97"/>
      <c r="S66" s="97"/>
      <c r="T66" s="97"/>
      <c r="U66" s="97"/>
      <c r="V66" s="97"/>
      <c r="W66" s="97"/>
      <c r="X66" s="97"/>
      <c r="Y66" s="97"/>
      <c r="Z66" s="97"/>
    </row>
    <row r="67" spans="2:26" ht="14.25" customHeight="1" x14ac:dyDescent="0.2">
      <c r="B67" s="26"/>
      <c r="C67" s="97"/>
      <c r="E67" s="97"/>
      <c r="F67" s="97"/>
      <c r="G67" s="97"/>
      <c r="H67" s="97"/>
      <c r="I67" s="26"/>
      <c r="J67" s="97"/>
      <c r="K67" s="97"/>
      <c r="L67" s="97"/>
      <c r="M67" s="97"/>
      <c r="N67" s="97"/>
      <c r="O67" s="97"/>
      <c r="P67" s="97"/>
      <c r="Q67" s="97"/>
      <c r="R67" s="97"/>
      <c r="S67" s="97"/>
      <c r="T67" s="97"/>
      <c r="U67" s="97"/>
      <c r="V67" s="97"/>
      <c r="W67" s="97"/>
      <c r="X67" s="97"/>
      <c r="Y67" s="97"/>
      <c r="Z67" s="97"/>
    </row>
    <row r="68" spans="2:26" ht="14.25" customHeight="1" x14ac:dyDescent="0.2">
      <c r="B68" s="26"/>
      <c r="C68" s="97"/>
      <c r="E68" s="97"/>
      <c r="F68" s="97"/>
      <c r="G68" s="97"/>
      <c r="H68" s="97"/>
      <c r="I68" s="26"/>
      <c r="J68" s="97"/>
      <c r="K68" s="97"/>
      <c r="L68" s="97"/>
      <c r="M68" s="97"/>
      <c r="N68" s="97"/>
      <c r="O68" s="97"/>
      <c r="P68" s="97"/>
      <c r="Q68" s="97"/>
      <c r="R68" s="97"/>
      <c r="S68" s="97"/>
      <c r="T68" s="97"/>
      <c r="U68" s="97"/>
      <c r="V68" s="97"/>
      <c r="W68" s="97"/>
      <c r="X68" s="97"/>
      <c r="Y68" s="97"/>
      <c r="Z68" s="97"/>
    </row>
    <row r="69" spans="2:26" ht="14.25" customHeight="1" x14ac:dyDescent="0.2">
      <c r="B69" s="26"/>
      <c r="C69" s="97"/>
      <c r="E69" s="97"/>
      <c r="F69" s="97"/>
      <c r="G69" s="97"/>
      <c r="H69" s="97"/>
      <c r="I69" s="26"/>
      <c r="J69" s="97"/>
      <c r="K69" s="97"/>
      <c r="L69" s="97"/>
      <c r="M69" s="97"/>
      <c r="N69" s="97"/>
      <c r="O69" s="97"/>
      <c r="P69" s="97"/>
      <c r="Q69" s="97"/>
      <c r="R69" s="97"/>
      <c r="S69" s="97"/>
      <c r="T69" s="97"/>
      <c r="U69" s="97"/>
      <c r="V69" s="97"/>
      <c r="W69" s="97"/>
      <c r="X69" s="97"/>
      <c r="Y69" s="97"/>
      <c r="Z69" s="97"/>
    </row>
    <row r="70" spans="2:26" ht="14.25" customHeight="1" x14ac:dyDescent="0.2">
      <c r="B70" s="26"/>
      <c r="C70" s="97"/>
      <c r="E70" s="97"/>
      <c r="F70" s="97"/>
      <c r="G70" s="97"/>
      <c r="H70" s="97"/>
      <c r="I70" s="26"/>
      <c r="J70" s="97"/>
      <c r="K70" s="97"/>
      <c r="L70" s="97"/>
      <c r="M70" s="97"/>
      <c r="N70" s="97"/>
      <c r="O70" s="97"/>
      <c r="P70" s="97"/>
      <c r="Q70" s="97"/>
      <c r="R70" s="97"/>
      <c r="S70" s="97"/>
      <c r="T70" s="97"/>
      <c r="U70" s="97"/>
      <c r="V70" s="97"/>
      <c r="W70" s="97"/>
      <c r="X70" s="97"/>
      <c r="Y70" s="97"/>
      <c r="Z70" s="97"/>
    </row>
    <row r="71" spans="2:26" ht="14.25" customHeight="1" x14ac:dyDescent="0.2">
      <c r="B71" s="26"/>
      <c r="C71" s="97"/>
      <c r="E71" s="97"/>
      <c r="F71" s="97"/>
      <c r="G71" s="97"/>
      <c r="H71" s="97"/>
      <c r="I71" s="26"/>
      <c r="J71" s="97"/>
      <c r="K71" s="97"/>
      <c r="L71" s="97"/>
      <c r="M71" s="97"/>
      <c r="N71" s="97"/>
      <c r="O71" s="97"/>
      <c r="P71" s="97"/>
      <c r="Q71" s="97"/>
      <c r="R71" s="97"/>
      <c r="S71" s="97"/>
      <c r="T71" s="97"/>
      <c r="U71" s="97"/>
      <c r="V71" s="97"/>
      <c r="W71" s="97"/>
      <c r="X71" s="97"/>
      <c r="Y71" s="97"/>
      <c r="Z71" s="97"/>
    </row>
    <row r="72" spans="2:26" ht="14.25" customHeight="1" x14ac:dyDescent="0.2">
      <c r="B72" s="26"/>
      <c r="C72" s="97"/>
      <c r="E72" s="97"/>
      <c r="F72" s="97"/>
      <c r="G72" s="97"/>
      <c r="H72" s="97"/>
      <c r="I72" s="26"/>
      <c r="J72" s="97"/>
      <c r="K72" s="97"/>
      <c r="L72" s="97"/>
      <c r="M72" s="97"/>
      <c r="N72" s="97"/>
      <c r="O72" s="97"/>
      <c r="P72" s="97"/>
      <c r="Q72" s="97"/>
      <c r="R72" s="97"/>
      <c r="S72" s="97"/>
      <c r="T72" s="97"/>
      <c r="U72" s="97"/>
      <c r="V72" s="97"/>
      <c r="W72" s="97"/>
      <c r="X72" s="97"/>
      <c r="Y72" s="97"/>
      <c r="Z72" s="97"/>
    </row>
    <row r="73" spans="2:26" ht="14.25" customHeight="1" x14ac:dyDescent="0.2">
      <c r="B73" s="26"/>
      <c r="C73" s="97"/>
      <c r="E73" s="97"/>
      <c r="F73" s="97"/>
      <c r="G73" s="97"/>
      <c r="H73" s="97"/>
      <c r="I73" s="26"/>
      <c r="J73" s="97"/>
      <c r="K73" s="97"/>
      <c r="L73" s="97"/>
      <c r="M73" s="97"/>
      <c r="N73" s="97"/>
      <c r="O73" s="97"/>
      <c r="P73" s="97"/>
      <c r="Q73" s="97"/>
      <c r="R73" s="97"/>
      <c r="S73" s="97"/>
      <c r="T73" s="97"/>
      <c r="U73" s="97"/>
      <c r="V73" s="97"/>
      <c r="W73" s="97"/>
      <c r="X73" s="97"/>
      <c r="Y73" s="97"/>
      <c r="Z73" s="97"/>
    </row>
    <row r="74" spans="2:26" ht="14.25" customHeight="1" x14ac:dyDescent="0.2">
      <c r="B74" s="26"/>
      <c r="C74" s="97"/>
      <c r="E74" s="97"/>
      <c r="F74" s="97"/>
      <c r="G74" s="97"/>
      <c r="H74" s="97"/>
      <c r="I74" s="26"/>
      <c r="J74" s="97"/>
      <c r="K74" s="97"/>
      <c r="L74" s="97"/>
      <c r="M74" s="97"/>
      <c r="N74" s="97"/>
      <c r="O74" s="97"/>
      <c r="P74" s="97"/>
      <c r="Q74" s="97"/>
      <c r="R74" s="97"/>
      <c r="S74" s="97"/>
      <c r="T74" s="97"/>
      <c r="U74" s="97"/>
      <c r="V74" s="97"/>
      <c r="W74" s="97"/>
      <c r="X74" s="97"/>
      <c r="Y74" s="97"/>
      <c r="Z74" s="97"/>
    </row>
    <row r="75" spans="2:26" ht="14.25" customHeight="1" x14ac:dyDescent="0.2">
      <c r="B75" s="26"/>
      <c r="C75" s="97"/>
      <c r="E75" s="97"/>
      <c r="F75" s="97"/>
      <c r="G75" s="97"/>
      <c r="H75" s="97"/>
      <c r="I75" s="26"/>
      <c r="J75" s="97"/>
      <c r="K75" s="97"/>
      <c r="L75" s="97"/>
      <c r="M75" s="97"/>
      <c r="N75" s="97"/>
      <c r="O75" s="97"/>
      <c r="P75" s="97"/>
      <c r="Q75" s="97"/>
      <c r="R75" s="97"/>
      <c r="S75" s="97"/>
      <c r="T75" s="97"/>
      <c r="U75" s="97"/>
      <c r="V75" s="97"/>
      <c r="W75" s="97"/>
      <c r="X75" s="97"/>
      <c r="Y75" s="97"/>
      <c r="Z75" s="97"/>
    </row>
    <row r="76" spans="2:26" ht="14.25" customHeight="1" x14ac:dyDescent="0.2">
      <c r="B76" s="26"/>
      <c r="C76" s="97"/>
      <c r="E76" s="97"/>
      <c r="F76" s="97"/>
      <c r="G76" s="97"/>
      <c r="H76" s="97"/>
      <c r="I76" s="26"/>
      <c r="J76" s="97"/>
      <c r="K76" s="97"/>
      <c r="L76" s="97"/>
      <c r="M76" s="97"/>
      <c r="N76" s="97"/>
      <c r="O76" s="97"/>
      <c r="P76" s="97"/>
      <c r="Q76" s="97"/>
      <c r="R76" s="97"/>
      <c r="S76" s="97"/>
      <c r="T76" s="97"/>
      <c r="U76" s="97"/>
      <c r="V76" s="97"/>
      <c r="W76" s="97"/>
      <c r="X76" s="97"/>
      <c r="Y76" s="97"/>
      <c r="Z76" s="97"/>
    </row>
    <row r="77" spans="2:26" ht="14.25" customHeight="1" x14ac:dyDescent="0.2">
      <c r="B77" s="26"/>
      <c r="C77" s="97"/>
      <c r="E77" s="97"/>
      <c r="F77" s="97"/>
      <c r="G77" s="97"/>
      <c r="H77" s="97"/>
      <c r="I77" s="26"/>
      <c r="J77" s="97"/>
      <c r="K77" s="97"/>
      <c r="L77" s="97"/>
      <c r="M77" s="97"/>
      <c r="N77" s="97"/>
      <c r="O77" s="97"/>
      <c r="P77" s="97"/>
      <c r="Q77" s="97"/>
      <c r="R77" s="97"/>
      <c r="S77" s="97"/>
      <c r="T77" s="97"/>
      <c r="U77" s="97"/>
      <c r="V77" s="97"/>
      <c r="W77" s="97"/>
      <c r="X77" s="97"/>
      <c r="Y77" s="97"/>
      <c r="Z77" s="97"/>
    </row>
    <row r="78" spans="2:26" ht="14.25" customHeight="1" x14ac:dyDescent="0.2">
      <c r="B78" s="26"/>
      <c r="C78" s="97"/>
      <c r="E78" s="97"/>
      <c r="F78" s="97"/>
      <c r="G78" s="97"/>
      <c r="H78" s="97"/>
      <c r="I78" s="26"/>
      <c r="J78" s="97"/>
      <c r="K78" s="97"/>
      <c r="L78" s="97"/>
      <c r="M78" s="97"/>
      <c r="N78" s="97"/>
      <c r="O78" s="97"/>
      <c r="P78" s="97"/>
      <c r="Q78" s="97"/>
      <c r="R78" s="97"/>
      <c r="S78" s="97"/>
      <c r="T78" s="97"/>
      <c r="U78" s="97"/>
      <c r="V78" s="97"/>
      <c r="W78" s="97"/>
      <c r="X78" s="97"/>
      <c r="Y78" s="97"/>
      <c r="Z78" s="97"/>
    </row>
    <row r="79" spans="2:26" ht="14.25" customHeight="1" x14ac:dyDescent="0.2">
      <c r="B79" s="26"/>
      <c r="C79" s="97"/>
      <c r="E79" s="97"/>
      <c r="F79" s="97"/>
      <c r="G79" s="97"/>
      <c r="H79" s="97"/>
      <c r="I79" s="26"/>
      <c r="J79" s="97"/>
      <c r="K79" s="97"/>
      <c r="L79" s="97"/>
      <c r="M79" s="97"/>
      <c r="N79" s="97"/>
      <c r="O79" s="97"/>
      <c r="P79" s="97"/>
      <c r="Q79" s="97"/>
      <c r="R79" s="97"/>
      <c r="S79" s="97"/>
      <c r="T79" s="97"/>
      <c r="U79" s="97"/>
      <c r="V79" s="97"/>
      <c r="W79" s="97"/>
      <c r="X79" s="97"/>
      <c r="Y79" s="97"/>
      <c r="Z79" s="97"/>
    </row>
    <row r="80" spans="2:26" ht="14.25" customHeight="1" x14ac:dyDescent="0.2">
      <c r="B80" s="26"/>
      <c r="C80" s="97"/>
      <c r="E80" s="97"/>
      <c r="F80" s="97"/>
      <c r="G80" s="97"/>
      <c r="H80" s="97"/>
      <c r="I80" s="26"/>
      <c r="J80" s="97"/>
      <c r="K80" s="97"/>
      <c r="L80" s="97"/>
      <c r="M80" s="97"/>
      <c r="N80" s="97"/>
      <c r="O80" s="97"/>
      <c r="P80" s="97"/>
      <c r="Q80" s="97"/>
      <c r="R80" s="97"/>
      <c r="S80" s="97"/>
      <c r="T80" s="97"/>
      <c r="U80" s="97"/>
      <c r="V80" s="97"/>
      <c r="W80" s="97"/>
      <c r="X80" s="97"/>
      <c r="Y80" s="97"/>
      <c r="Z80" s="97"/>
    </row>
    <row r="81" spans="2:26" ht="14.25" customHeight="1" x14ac:dyDescent="0.2">
      <c r="B81" s="26"/>
      <c r="C81" s="97"/>
      <c r="E81" s="97"/>
      <c r="F81" s="97"/>
      <c r="G81" s="97"/>
      <c r="H81" s="97"/>
      <c r="I81" s="26"/>
      <c r="J81" s="97"/>
      <c r="K81" s="97"/>
      <c r="L81" s="97"/>
      <c r="M81" s="97"/>
      <c r="N81" s="97"/>
      <c r="O81" s="97"/>
      <c r="P81" s="97"/>
      <c r="Q81" s="97"/>
      <c r="R81" s="97"/>
      <c r="S81" s="97"/>
      <c r="T81" s="97"/>
      <c r="U81" s="97"/>
      <c r="V81" s="97"/>
      <c r="W81" s="97"/>
      <c r="X81" s="97"/>
      <c r="Y81" s="97"/>
      <c r="Z81" s="97"/>
    </row>
    <row r="82" spans="2:26" ht="14.25" customHeight="1" x14ac:dyDescent="0.2">
      <c r="B82" s="26"/>
      <c r="C82" s="97"/>
      <c r="E82" s="97"/>
      <c r="F82" s="97"/>
      <c r="G82" s="97"/>
      <c r="H82" s="97"/>
      <c r="I82" s="26"/>
      <c r="J82" s="97"/>
      <c r="K82" s="97"/>
      <c r="L82" s="97"/>
      <c r="M82" s="97"/>
      <c r="N82" s="97"/>
      <c r="O82" s="97"/>
      <c r="P82" s="97"/>
      <c r="Q82" s="97"/>
      <c r="R82" s="97"/>
      <c r="S82" s="97"/>
      <c r="T82" s="97"/>
      <c r="U82" s="97"/>
      <c r="V82" s="97"/>
      <c r="W82" s="97"/>
      <c r="X82" s="97"/>
      <c r="Y82" s="97"/>
      <c r="Z82" s="97"/>
    </row>
    <row r="83" spans="2:26" ht="14.25" customHeight="1" x14ac:dyDescent="0.2">
      <c r="B83" s="26"/>
      <c r="C83" s="97"/>
      <c r="E83" s="97"/>
      <c r="F83" s="97"/>
      <c r="G83" s="97"/>
      <c r="H83" s="97"/>
      <c r="I83" s="26"/>
      <c r="J83" s="97"/>
      <c r="K83" s="97"/>
      <c r="L83" s="97"/>
      <c r="M83" s="97"/>
      <c r="N83" s="97"/>
      <c r="O83" s="97"/>
      <c r="P83" s="97"/>
      <c r="Q83" s="97"/>
      <c r="R83" s="97"/>
      <c r="S83" s="97"/>
      <c r="T83" s="97"/>
      <c r="U83" s="97"/>
      <c r="V83" s="97"/>
      <c r="W83" s="97"/>
      <c r="X83" s="97"/>
      <c r="Y83" s="97"/>
      <c r="Z83" s="97"/>
    </row>
    <row r="84" spans="2:26" ht="14.25" customHeight="1" x14ac:dyDescent="0.2">
      <c r="B84" s="26"/>
      <c r="C84" s="97"/>
      <c r="E84" s="97"/>
      <c r="F84" s="97"/>
      <c r="G84" s="97"/>
      <c r="H84" s="97"/>
      <c r="I84" s="26"/>
      <c r="J84" s="97"/>
      <c r="K84" s="97"/>
      <c r="L84" s="97"/>
      <c r="M84" s="97"/>
      <c r="N84" s="97"/>
      <c r="O84" s="97"/>
      <c r="P84" s="97"/>
      <c r="Q84" s="97"/>
      <c r="R84" s="97"/>
      <c r="S84" s="97"/>
      <c r="T84" s="97"/>
      <c r="U84" s="97"/>
      <c r="V84" s="97"/>
      <c r="W84" s="97"/>
      <c r="X84" s="97"/>
      <c r="Y84" s="97"/>
      <c r="Z84" s="97"/>
    </row>
    <row r="85" spans="2:26" ht="14.25" customHeight="1" x14ac:dyDescent="0.2">
      <c r="B85" s="26"/>
      <c r="C85" s="97"/>
      <c r="E85" s="97"/>
      <c r="F85" s="97"/>
      <c r="G85" s="97"/>
      <c r="H85" s="97"/>
      <c r="I85" s="26"/>
      <c r="J85" s="97"/>
      <c r="K85" s="97"/>
      <c r="L85" s="97"/>
      <c r="M85" s="97"/>
      <c r="N85" s="97"/>
      <c r="O85" s="97"/>
      <c r="P85" s="97"/>
      <c r="Q85" s="97"/>
      <c r="R85" s="97"/>
      <c r="S85" s="97"/>
      <c r="T85" s="97"/>
      <c r="U85" s="97"/>
      <c r="V85" s="97"/>
      <c r="W85" s="97"/>
      <c r="X85" s="97"/>
      <c r="Y85" s="97"/>
      <c r="Z85" s="97"/>
    </row>
    <row r="86" spans="2:26" ht="14.25" customHeight="1" x14ac:dyDescent="0.2">
      <c r="B86" s="26"/>
      <c r="C86" s="97"/>
      <c r="E86" s="97"/>
      <c r="F86" s="97"/>
      <c r="G86" s="97"/>
      <c r="H86" s="97"/>
      <c r="I86" s="26"/>
      <c r="J86" s="97"/>
      <c r="K86" s="97"/>
      <c r="L86" s="97"/>
      <c r="M86" s="97"/>
      <c r="N86" s="97"/>
      <c r="O86" s="97"/>
      <c r="P86" s="97"/>
      <c r="Q86" s="97"/>
      <c r="R86" s="97"/>
      <c r="S86" s="97"/>
      <c r="T86" s="97"/>
      <c r="U86" s="97"/>
      <c r="V86" s="97"/>
      <c r="W86" s="97"/>
      <c r="X86" s="97"/>
      <c r="Y86" s="97"/>
      <c r="Z86" s="97"/>
    </row>
    <row r="87" spans="2:26" ht="14.25" customHeight="1" x14ac:dyDescent="0.2">
      <c r="B87" s="26"/>
      <c r="C87" s="97"/>
      <c r="E87" s="97"/>
      <c r="F87" s="97"/>
      <c r="G87" s="97"/>
      <c r="H87" s="97"/>
      <c r="I87" s="26"/>
      <c r="J87" s="97"/>
      <c r="K87" s="97"/>
      <c r="L87" s="97"/>
      <c r="M87" s="97"/>
      <c r="N87" s="97"/>
      <c r="O87" s="97"/>
      <c r="P87" s="97"/>
      <c r="Q87" s="97"/>
      <c r="R87" s="97"/>
      <c r="S87" s="97"/>
      <c r="T87" s="97"/>
      <c r="U87" s="97"/>
      <c r="V87" s="97"/>
      <c r="W87" s="97"/>
      <c r="X87" s="97"/>
      <c r="Y87" s="97"/>
      <c r="Z87" s="97"/>
    </row>
    <row r="88" spans="2:26" ht="14.25" customHeight="1" x14ac:dyDescent="0.2">
      <c r="B88" s="26"/>
      <c r="C88" s="97"/>
      <c r="E88" s="97"/>
      <c r="F88" s="97"/>
      <c r="G88" s="97"/>
      <c r="H88" s="97"/>
      <c r="I88" s="26"/>
      <c r="J88" s="97"/>
      <c r="K88" s="97"/>
      <c r="L88" s="97"/>
      <c r="M88" s="97"/>
      <c r="N88" s="97"/>
      <c r="O88" s="97"/>
      <c r="P88" s="97"/>
      <c r="Q88" s="97"/>
      <c r="R88" s="97"/>
      <c r="S88" s="97"/>
      <c r="T88" s="97"/>
      <c r="U88" s="97"/>
      <c r="V88" s="97"/>
      <c r="W88" s="97"/>
      <c r="X88" s="97"/>
      <c r="Y88" s="97"/>
      <c r="Z88" s="97"/>
    </row>
    <row r="89" spans="2:26" ht="14.25" customHeight="1" x14ac:dyDescent="0.2">
      <c r="B89" s="26"/>
      <c r="C89" s="97"/>
      <c r="E89" s="97"/>
      <c r="F89" s="97"/>
      <c r="G89" s="97"/>
      <c r="H89" s="97"/>
      <c r="I89" s="26"/>
      <c r="J89" s="97"/>
      <c r="K89" s="97"/>
      <c r="L89" s="97"/>
      <c r="M89" s="97"/>
      <c r="N89" s="97"/>
      <c r="O89" s="97"/>
      <c r="P89" s="97"/>
      <c r="Q89" s="97"/>
      <c r="R89" s="97"/>
      <c r="S89" s="97"/>
      <c r="T89" s="97"/>
      <c r="U89" s="97"/>
      <c r="V89" s="97"/>
      <c r="W89" s="97"/>
      <c r="X89" s="97"/>
      <c r="Y89" s="97"/>
      <c r="Z89" s="97"/>
    </row>
    <row r="90" spans="2:26" ht="14.25" customHeight="1" x14ac:dyDescent="0.2">
      <c r="B90" s="26"/>
      <c r="C90" s="97"/>
      <c r="E90" s="97"/>
      <c r="F90" s="97"/>
      <c r="G90" s="97"/>
      <c r="H90" s="97"/>
      <c r="I90" s="26"/>
      <c r="J90" s="97"/>
      <c r="K90" s="97"/>
      <c r="L90" s="97"/>
      <c r="M90" s="97"/>
      <c r="N90" s="97"/>
      <c r="O90" s="97"/>
      <c r="P90" s="97"/>
      <c r="Q90" s="97"/>
      <c r="R90" s="97"/>
      <c r="S90" s="97"/>
      <c r="T90" s="97"/>
      <c r="U90" s="97"/>
      <c r="V90" s="97"/>
      <c r="W90" s="97"/>
      <c r="X90" s="97"/>
      <c r="Y90" s="97"/>
      <c r="Z90" s="97"/>
    </row>
    <row r="91" spans="2:26" ht="14.25" customHeight="1" x14ac:dyDescent="0.2">
      <c r="B91" s="26"/>
      <c r="C91" s="97"/>
      <c r="E91" s="97"/>
      <c r="F91" s="97"/>
      <c r="G91" s="97"/>
      <c r="H91" s="97"/>
      <c r="I91" s="26"/>
      <c r="J91" s="97"/>
      <c r="K91" s="97"/>
      <c r="L91" s="97"/>
      <c r="M91" s="97"/>
      <c r="N91" s="97"/>
      <c r="O91" s="97"/>
      <c r="P91" s="97"/>
      <c r="Q91" s="97"/>
      <c r="R91" s="97"/>
      <c r="S91" s="97"/>
      <c r="T91" s="97"/>
      <c r="U91" s="97"/>
      <c r="V91" s="97"/>
      <c r="W91" s="97"/>
      <c r="X91" s="97"/>
      <c r="Y91" s="97"/>
      <c r="Z91" s="97"/>
    </row>
    <row r="92" spans="2:26" ht="14.25" customHeight="1" x14ac:dyDescent="0.2">
      <c r="B92" s="26"/>
      <c r="C92" s="97"/>
      <c r="E92" s="97"/>
      <c r="F92" s="97"/>
      <c r="G92" s="97"/>
      <c r="H92" s="97"/>
      <c r="I92" s="26"/>
      <c r="J92" s="97"/>
      <c r="K92" s="97"/>
      <c r="L92" s="97"/>
      <c r="M92" s="97"/>
      <c r="N92" s="97"/>
      <c r="O92" s="97"/>
      <c r="P92" s="97"/>
      <c r="Q92" s="97"/>
      <c r="R92" s="97"/>
      <c r="S92" s="97"/>
      <c r="T92" s="97"/>
      <c r="U92" s="97"/>
      <c r="V92" s="97"/>
      <c r="W92" s="97"/>
      <c r="X92" s="97"/>
      <c r="Y92" s="97"/>
      <c r="Z92" s="97"/>
    </row>
    <row r="93" spans="2:26" ht="14.25" customHeight="1" x14ac:dyDescent="0.2">
      <c r="B93" s="26"/>
      <c r="C93" s="97"/>
      <c r="E93" s="97"/>
      <c r="F93" s="97"/>
      <c r="G93" s="97"/>
      <c r="H93" s="97"/>
      <c r="I93" s="26"/>
      <c r="J93" s="97"/>
      <c r="K93" s="97"/>
      <c r="L93" s="97"/>
      <c r="M93" s="97"/>
      <c r="N93" s="97"/>
      <c r="O93" s="97"/>
      <c r="P93" s="97"/>
      <c r="Q93" s="97"/>
      <c r="R93" s="97"/>
      <c r="S93" s="97"/>
      <c r="T93" s="97"/>
      <c r="U93" s="97"/>
      <c r="V93" s="97"/>
      <c r="W93" s="97"/>
      <c r="X93" s="97"/>
      <c r="Y93" s="97"/>
      <c r="Z93" s="97"/>
    </row>
    <row r="94" spans="2:26" ht="14.25" customHeight="1" x14ac:dyDescent="0.2">
      <c r="B94" s="26"/>
      <c r="C94" s="97"/>
      <c r="E94" s="97"/>
      <c r="F94" s="97"/>
      <c r="G94" s="97"/>
      <c r="H94" s="97"/>
      <c r="I94" s="26"/>
      <c r="J94" s="97"/>
      <c r="K94" s="97"/>
      <c r="L94" s="97"/>
      <c r="M94" s="97"/>
      <c r="N94" s="97"/>
      <c r="O94" s="97"/>
      <c r="P94" s="97"/>
      <c r="Q94" s="97"/>
      <c r="R94" s="97"/>
      <c r="S94" s="97"/>
      <c r="T94" s="97"/>
      <c r="U94" s="97"/>
      <c r="V94" s="97"/>
      <c r="W94" s="97"/>
      <c r="X94" s="97"/>
      <c r="Y94" s="97"/>
      <c r="Z94" s="97"/>
    </row>
    <row r="95" spans="2:26" ht="14.25" customHeight="1" x14ac:dyDescent="0.2">
      <c r="B95" s="26"/>
      <c r="C95" s="97"/>
      <c r="E95" s="97"/>
      <c r="F95" s="97"/>
      <c r="G95" s="97"/>
      <c r="H95" s="97"/>
      <c r="I95" s="26"/>
      <c r="J95" s="97"/>
      <c r="K95" s="97"/>
      <c r="L95" s="97"/>
      <c r="M95" s="97"/>
      <c r="N95" s="97"/>
      <c r="O95" s="97"/>
      <c r="P95" s="97"/>
      <c r="Q95" s="97"/>
      <c r="R95" s="97"/>
      <c r="S95" s="97"/>
      <c r="T95" s="97"/>
      <c r="U95" s="97"/>
      <c r="V95" s="97"/>
      <c r="W95" s="97"/>
      <c r="X95" s="97"/>
      <c r="Y95" s="97"/>
      <c r="Z95" s="97"/>
    </row>
    <row r="96" spans="2:26" ht="14.25" customHeight="1" x14ac:dyDescent="0.2">
      <c r="B96" s="26"/>
      <c r="C96" s="97"/>
      <c r="E96" s="97"/>
      <c r="F96" s="97"/>
      <c r="G96" s="97"/>
      <c r="H96" s="97"/>
      <c r="I96" s="26"/>
      <c r="J96" s="97"/>
      <c r="K96" s="97"/>
      <c r="L96" s="97"/>
      <c r="M96" s="97"/>
      <c r="N96" s="97"/>
      <c r="O96" s="97"/>
      <c r="P96" s="97"/>
      <c r="Q96" s="97"/>
      <c r="R96" s="97"/>
      <c r="S96" s="97"/>
      <c r="T96" s="97"/>
      <c r="U96" s="97"/>
      <c r="V96" s="97"/>
      <c r="W96" s="97"/>
      <c r="X96" s="97"/>
      <c r="Y96" s="97"/>
      <c r="Z96" s="97"/>
    </row>
    <row r="97" spans="2:26" ht="14.25" customHeight="1" x14ac:dyDescent="0.2">
      <c r="B97" s="26"/>
      <c r="C97" s="97"/>
      <c r="E97" s="97"/>
      <c r="F97" s="97"/>
      <c r="G97" s="97"/>
      <c r="H97" s="97"/>
      <c r="I97" s="26"/>
      <c r="J97" s="97"/>
      <c r="K97" s="97"/>
      <c r="L97" s="97"/>
      <c r="M97" s="97"/>
      <c r="N97" s="97"/>
      <c r="O97" s="97"/>
      <c r="P97" s="97"/>
      <c r="Q97" s="97"/>
      <c r="R97" s="97"/>
      <c r="S97" s="97"/>
      <c r="T97" s="97"/>
      <c r="U97" s="97"/>
      <c r="V97" s="97"/>
      <c r="W97" s="97"/>
      <c r="X97" s="97"/>
      <c r="Y97" s="97"/>
      <c r="Z97" s="97"/>
    </row>
    <row r="98" spans="2:26" ht="14.25" customHeight="1" x14ac:dyDescent="0.2">
      <c r="B98" s="26"/>
      <c r="C98" s="97"/>
      <c r="E98" s="97"/>
      <c r="F98" s="97"/>
      <c r="G98" s="97"/>
      <c r="H98" s="97"/>
      <c r="I98" s="26"/>
      <c r="J98" s="97"/>
      <c r="K98" s="97"/>
      <c r="L98" s="97"/>
      <c r="M98" s="97"/>
      <c r="N98" s="97"/>
      <c r="O98" s="97"/>
      <c r="P98" s="97"/>
      <c r="Q98" s="97"/>
      <c r="R98" s="97"/>
      <c r="S98" s="97"/>
      <c r="T98" s="97"/>
      <c r="U98" s="97"/>
      <c r="V98" s="97"/>
      <c r="W98" s="97"/>
      <c r="X98" s="97"/>
      <c r="Y98" s="97"/>
      <c r="Z98" s="97"/>
    </row>
    <row r="99" spans="2:26" ht="14.25" customHeight="1" x14ac:dyDescent="0.2">
      <c r="B99" s="26"/>
      <c r="C99" s="97"/>
      <c r="E99" s="97"/>
      <c r="F99" s="97"/>
      <c r="G99" s="97"/>
      <c r="H99" s="97"/>
      <c r="I99" s="26"/>
      <c r="J99" s="97"/>
      <c r="K99" s="97"/>
      <c r="L99" s="97"/>
      <c r="M99" s="97"/>
      <c r="N99" s="97"/>
      <c r="O99" s="97"/>
      <c r="P99" s="97"/>
      <c r="Q99" s="97"/>
      <c r="R99" s="97"/>
      <c r="S99" s="97"/>
      <c r="T99" s="97"/>
      <c r="U99" s="97"/>
      <c r="V99" s="97"/>
      <c r="W99" s="97"/>
      <c r="X99" s="97"/>
      <c r="Y99" s="97"/>
      <c r="Z99" s="97"/>
    </row>
    <row r="100" spans="2:26" ht="14.25" customHeight="1" x14ac:dyDescent="0.2">
      <c r="B100" s="26"/>
      <c r="C100" s="97"/>
      <c r="E100" s="97"/>
      <c r="F100" s="97"/>
      <c r="G100" s="97"/>
      <c r="H100" s="97"/>
      <c r="I100" s="26"/>
      <c r="J100" s="97"/>
      <c r="K100" s="97"/>
      <c r="L100" s="97"/>
      <c r="M100" s="97"/>
      <c r="N100" s="97"/>
      <c r="O100" s="97"/>
      <c r="P100" s="97"/>
      <c r="Q100" s="97"/>
      <c r="R100" s="97"/>
      <c r="S100" s="97"/>
      <c r="T100" s="97"/>
      <c r="U100" s="97"/>
      <c r="V100" s="97"/>
      <c r="W100" s="97"/>
      <c r="X100" s="97"/>
      <c r="Y100" s="97"/>
      <c r="Z100" s="97"/>
    </row>
    <row r="101" spans="2:26" ht="14.25" customHeight="1" x14ac:dyDescent="0.2">
      <c r="B101" s="26"/>
      <c r="C101" s="97"/>
      <c r="E101" s="97"/>
      <c r="F101" s="97"/>
      <c r="G101" s="97"/>
      <c r="H101" s="97"/>
      <c r="I101" s="26"/>
      <c r="J101" s="97"/>
      <c r="K101" s="97"/>
      <c r="L101" s="97"/>
      <c r="M101" s="97"/>
      <c r="N101" s="97"/>
      <c r="O101" s="97"/>
      <c r="P101" s="97"/>
      <c r="Q101" s="97"/>
      <c r="R101" s="97"/>
      <c r="S101" s="97"/>
      <c r="T101" s="97"/>
      <c r="U101" s="97"/>
      <c r="V101" s="97"/>
      <c r="W101" s="97"/>
      <c r="X101" s="97"/>
      <c r="Y101" s="97"/>
      <c r="Z101" s="97"/>
    </row>
    <row r="102" spans="2:26" ht="14.25" customHeight="1" x14ac:dyDescent="0.2">
      <c r="B102" s="26"/>
      <c r="C102" s="97"/>
      <c r="E102" s="97"/>
      <c r="F102" s="97"/>
      <c r="G102" s="97"/>
      <c r="H102" s="97"/>
      <c r="I102" s="26"/>
      <c r="J102" s="97"/>
      <c r="K102" s="97"/>
      <c r="L102" s="97"/>
      <c r="M102" s="97"/>
      <c r="N102" s="97"/>
      <c r="O102" s="97"/>
      <c r="P102" s="97"/>
      <c r="Q102" s="97"/>
      <c r="R102" s="97"/>
      <c r="S102" s="97"/>
      <c r="T102" s="97"/>
      <c r="U102" s="97"/>
      <c r="V102" s="97"/>
      <c r="W102" s="97"/>
      <c r="X102" s="97"/>
      <c r="Y102" s="97"/>
      <c r="Z102" s="97"/>
    </row>
    <row r="103" spans="2:26" ht="14.25" customHeight="1" x14ac:dyDescent="0.2">
      <c r="B103" s="26"/>
      <c r="C103" s="97"/>
      <c r="E103" s="97"/>
      <c r="F103" s="97"/>
      <c r="G103" s="97"/>
      <c r="H103" s="97"/>
      <c r="I103" s="26"/>
      <c r="J103" s="97"/>
      <c r="K103" s="97"/>
      <c r="L103" s="97"/>
      <c r="M103" s="97"/>
      <c r="N103" s="97"/>
      <c r="O103" s="97"/>
      <c r="P103" s="97"/>
      <c r="Q103" s="97"/>
      <c r="R103" s="97"/>
      <c r="S103" s="97"/>
      <c r="T103" s="97"/>
      <c r="U103" s="97"/>
      <c r="V103" s="97"/>
      <c r="W103" s="97"/>
      <c r="X103" s="97"/>
      <c r="Y103" s="97"/>
      <c r="Z103" s="97"/>
    </row>
    <row r="104" spans="2:26" ht="14.25" customHeight="1" x14ac:dyDescent="0.2">
      <c r="B104" s="26"/>
      <c r="C104" s="97"/>
      <c r="E104" s="97"/>
      <c r="F104" s="97"/>
      <c r="G104" s="97"/>
      <c r="H104" s="97"/>
      <c r="I104" s="26"/>
      <c r="J104" s="97"/>
      <c r="K104" s="97"/>
      <c r="L104" s="97"/>
      <c r="M104" s="97"/>
      <c r="N104" s="97"/>
      <c r="O104" s="97"/>
      <c r="P104" s="97"/>
      <c r="Q104" s="97"/>
      <c r="R104" s="97"/>
      <c r="S104" s="97"/>
      <c r="T104" s="97"/>
      <c r="U104" s="97"/>
      <c r="V104" s="97"/>
      <c r="W104" s="97"/>
      <c r="X104" s="97"/>
      <c r="Y104" s="97"/>
      <c r="Z104" s="97"/>
    </row>
    <row r="105" spans="2:26" ht="14.25" customHeight="1" x14ac:dyDescent="0.2">
      <c r="B105" s="26"/>
      <c r="C105" s="97"/>
      <c r="E105" s="97"/>
      <c r="F105" s="97"/>
      <c r="G105" s="97"/>
      <c r="H105" s="97"/>
      <c r="I105" s="26"/>
      <c r="J105" s="97"/>
      <c r="K105" s="97"/>
      <c r="L105" s="97"/>
      <c r="M105" s="97"/>
      <c r="N105" s="97"/>
      <c r="O105" s="97"/>
      <c r="P105" s="97"/>
      <c r="Q105" s="97"/>
      <c r="R105" s="97"/>
      <c r="S105" s="97"/>
      <c r="T105" s="97"/>
      <c r="U105" s="97"/>
      <c r="V105" s="97"/>
      <c r="W105" s="97"/>
      <c r="X105" s="97"/>
      <c r="Y105" s="97"/>
      <c r="Z105" s="97"/>
    </row>
    <row r="106" spans="2:26" ht="14.25" customHeight="1" x14ac:dyDescent="0.2">
      <c r="B106" s="26"/>
      <c r="C106" s="97"/>
      <c r="E106" s="97"/>
      <c r="F106" s="97"/>
      <c r="G106" s="97"/>
      <c r="H106" s="97"/>
      <c r="I106" s="26"/>
      <c r="J106" s="97"/>
      <c r="K106" s="97"/>
      <c r="L106" s="97"/>
      <c r="M106" s="97"/>
      <c r="N106" s="97"/>
      <c r="O106" s="97"/>
      <c r="P106" s="97"/>
      <c r="Q106" s="97"/>
      <c r="R106" s="97"/>
      <c r="S106" s="97"/>
      <c r="T106" s="97"/>
      <c r="U106" s="97"/>
      <c r="V106" s="97"/>
      <c r="W106" s="97"/>
      <c r="X106" s="97"/>
      <c r="Y106" s="97"/>
      <c r="Z106" s="97"/>
    </row>
    <row r="107" spans="2:26" ht="14.25" customHeight="1" x14ac:dyDescent="0.2">
      <c r="B107" s="26"/>
      <c r="C107" s="97"/>
      <c r="E107" s="97"/>
      <c r="F107" s="97"/>
      <c r="G107" s="97"/>
      <c r="H107" s="97"/>
      <c r="I107" s="26"/>
      <c r="J107" s="97"/>
      <c r="K107" s="97"/>
      <c r="L107" s="97"/>
      <c r="M107" s="97"/>
      <c r="N107" s="97"/>
      <c r="O107" s="97"/>
      <c r="P107" s="97"/>
      <c r="Q107" s="97"/>
      <c r="R107" s="97"/>
      <c r="S107" s="97"/>
      <c r="T107" s="97"/>
      <c r="U107" s="97"/>
      <c r="V107" s="97"/>
      <c r="W107" s="97"/>
      <c r="X107" s="97"/>
      <c r="Y107" s="97"/>
      <c r="Z107" s="97"/>
    </row>
    <row r="108" spans="2:26" ht="14.25" customHeight="1" x14ac:dyDescent="0.2">
      <c r="B108" s="26"/>
      <c r="C108" s="97"/>
      <c r="E108" s="97"/>
      <c r="F108" s="97"/>
      <c r="G108" s="97"/>
      <c r="H108" s="97"/>
      <c r="I108" s="26"/>
      <c r="J108" s="97"/>
      <c r="K108" s="97"/>
      <c r="L108" s="97"/>
      <c r="M108" s="97"/>
      <c r="N108" s="97"/>
      <c r="O108" s="97"/>
      <c r="P108" s="97"/>
      <c r="Q108" s="97"/>
      <c r="R108" s="97"/>
      <c r="S108" s="97"/>
      <c r="T108" s="97"/>
      <c r="U108" s="97"/>
      <c r="V108" s="97"/>
      <c r="W108" s="97"/>
      <c r="X108" s="97"/>
      <c r="Y108" s="97"/>
      <c r="Z108" s="97"/>
    </row>
    <row r="109" spans="2:26" ht="14.25" customHeight="1" x14ac:dyDescent="0.2">
      <c r="B109" s="26"/>
      <c r="C109" s="97"/>
      <c r="E109" s="97"/>
      <c r="F109" s="97"/>
      <c r="G109" s="97"/>
      <c r="H109" s="97"/>
      <c r="I109" s="26"/>
      <c r="J109" s="97"/>
      <c r="K109" s="97"/>
      <c r="L109" s="97"/>
      <c r="M109" s="97"/>
      <c r="N109" s="97"/>
      <c r="O109" s="97"/>
      <c r="P109" s="97"/>
      <c r="Q109" s="97"/>
      <c r="R109" s="97"/>
      <c r="S109" s="97"/>
      <c r="T109" s="97"/>
      <c r="U109" s="97"/>
      <c r="V109" s="97"/>
      <c r="W109" s="97"/>
      <c r="X109" s="97"/>
      <c r="Y109" s="97"/>
      <c r="Z109" s="97"/>
    </row>
    <row r="110" spans="2:26" ht="14.25" customHeight="1" x14ac:dyDescent="0.2">
      <c r="B110" s="26"/>
      <c r="C110" s="97"/>
      <c r="E110" s="97"/>
      <c r="F110" s="97"/>
      <c r="G110" s="97"/>
      <c r="H110" s="97"/>
      <c r="I110" s="26"/>
      <c r="J110" s="97"/>
      <c r="K110" s="97"/>
      <c r="L110" s="97"/>
      <c r="M110" s="97"/>
      <c r="N110" s="97"/>
      <c r="O110" s="97"/>
      <c r="P110" s="97"/>
      <c r="Q110" s="97"/>
      <c r="R110" s="97"/>
      <c r="S110" s="97"/>
      <c r="T110" s="97"/>
      <c r="U110" s="97"/>
      <c r="V110" s="97"/>
      <c r="W110" s="97"/>
      <c r="X110" s="97"/>
      <c r="Y110" s="97"/>
      <c r="Z110" s="97"/>
    </row>
    <row r="111" spans="2:26" ht="14.25" customHeight="1" x14ac:dyDescent="0.2">
      <c r="B111" s="26"/>
      <c r="C111" s="97"/>
      <c r="E111" s="97"/>
      <c r="F111" s="97"/>
      <c r="G111" s="97"/>
      <c r="H111" s="97"/>
      <c r="I111" s="26"/>
      <c r="J111" s="97"/>
      <c r="K111" s="97"/>
      <c r="L111" s="97"/>
      <c r="M111" s="97"/>
      <c r="N111" s="97"/>
      <c r="O111" s="97"/>
      <c r="P111" s="97"/>
      <c r="Q111" s="97"/>
      <c r="R111" s="97"/>
      <c r="S111" s="97"/>
      <c r="T111" s="97"/>
      <c r="U111" s="97"/>
      <c r="V111" s="97"/>
      <c r="W111" s="97"/>
      <c r="X111" s="97"/>
      <c r="Y111" s="97"/>
      <c r="Z111" s="97"/>
    </row>
    <row r="112" spans="2:26" ht="14.25" customHeight="1" x14ac:dyDescent="0.2">
      <c r="B112" s="26"/>
      <c r="C112" s="97"/>
      <c r="E112" s="97"/>
      <c r="F112" s="97"/>
      <c r="G112" s="97"/>
      <c r="H112" s="97"/>
      <c r="I112" s="26"/>
      <c r="J112" s="97"/>
      <c r="K112" s="97"/>
      <c r="L112" s="97"/>
      <c r="M112" s="97"/>
      <c r="N112" s="97"/>
      <c r="O112" s="97"/>
      <c r="P112" s="97"/>
      <c r="Q112" s="97"/>
      <c r="R112" s="97"/>
      <c r="S112" s="97"/>
      <c r="T112" s="97"/>
      <c r="U112" s="97"/>
      <c r="V112" s="97"/>
      <c r="W112" s="97"/>
      <c r="X112" s="97"/>
      <c r="Y112" s="97"/>
      <c r="Z112" s="97"/>
    </row>
    <row r="113" spans="2:26" ht="14.25" customHeight="1" x14ac:dyDescent="0.2">
      <c r="B113" s="26"/>
      <c r="C113" s="97"/>
      <c r="E113" s="97"/>
      <c r="F113" s="97"/>
      <c r="G113" s="97"/>
      <c r="H113" s="97"/>
      <c r="I113" s="26"/>
      <c r="J113" s="97"/>
      <c r="K113" s="97"/>
      <c r="L113" s="97"/>
      <c r="M113" s="97"/>
      <c r="N113" s="97"/>
      <c r="O113" s="97"/>
      <c r="P113" s="97"/>
      <c r="Q113" s="97"/>
      <c r="R113" s="97"/>
      <c r="S113" s="97"/>
      <c r="T113" s="97"/>
      <c r="U113" s="97"/>
      <c r="V113" s="97"/>
      <c r="W113" s="97"/>
      <c r="X113" s="97"/>
      <c r="Y113" s="97"/>
      <c r="Z113" s="97"/>
    </row>
    <row r="114" spans="2:26" ht="14.25" customHeight="1" x14ac:dyDescent="0.2">
      <c r="B114" s="26"/>
      <c r="C114" s="97"/>
      <c r="E114" s="97"/>
      <c r="F114" s="97"/>
      <c r="G114" s="97"/>
      <c r="H114" s="97"/>
      <c r="I114" s="26"/>
      <c r="J114" s="97"/>
      <c r="K114" s="97"/>
      <c r="L114" s="97"/>
      <c r="M114" s="97"/>
      <c r="N114" s="97"/>
      <c r="O114" s="97"/>
      <c r="P114" s="97"/>
      <c r="Q114" s="97"/>
      <c r="R114" s="97"/>
      <c r="S114" s="97"/>
      <c r="T114" s="97"/>
      <c r="U114" s="97"/>
      <c r="V114" s="97"/>
      <c r="W114" s="97"/>
      <c r="X114" s="97"/>
      <c r="Y114" s="97"/>
      <c r="Z114" s="97"/>
    </row>
    <row r="115" spans="2:26" ht="14.25" customHeight="1" x14ac:dyDescent="0.2">
      <c r="B115" s="26"/>
      <c r="C115" s="97"/>
      <c r="E115" s="97"/>
      <c r="F115" s="97"/>
      <c r="G115" s="97"/>
      <c r="H115" s="97"/>
      <c r="I115" s="26"/>
      <c r="J115" s="97"/>
      <c r="K115" s="97"/>
      <c r="L115" s="97"/>
      <c r="M115" s="97"/>
      <c r="N115" s="97"/>
      <c r="O115" s="97"/>
      <c r="P115" s="97"/>
      <c r="Q115" s="97"/>
      <c r="R115" s="97"/>
      <c r="S115" s="97"/>
      <c r="T115" s="97"/>
      <c r="U115" s="97"/>
      <c r="V115" s="97"/>
      <c r="W115" s="97"/>
      <c r="X115" s="97"/>
      <c r="Y115" s="97"/>
      <c r="Z115" s="97"/>
    </row>
    <row r="116" spans="2:26" ht="14.25" customHeight="1" x14ac:dyDescent="0.2">
      <c r="B116" s="26"/>
      <c r="C116" s="97"/>
      <c r="E116" s="97"/>
      <c r="F116" s="97"/>
      <c r="G116" s="97"/>
      <c r="H116" s="97"/>
      <c r="I116" s="26"/>
      <c r="J116" s="97"/>
      <c r="K116" s="97"/>
      <c r="L116" s="97"/>
      <c r="M116" s="97"/>
      <c r="N116" s="97"/>
      <c r="O116" s="97"/>
      <c r="P116" s="97"/>
      <c r="Q116" s="97"/>
      <c r="R116" s="97"/>
      <c r="S116" s="97"/>
      <c r="T116" s="97"/>
      <c r="U116" s="97"/>
      <c r="V116" s="97"/>
      <c r="W116" s="97"/>
      <c r="X116" s="97"/>
      <c r="Y116" s="97"/>
      <c r="Z116" s="97"/>
    </row>
    <row r="117" spans="2:26" ht="14.25" customHeight="1" x14ac:dyDescent="0.2">
      <c r="B117" s="26"/>
      <c r="C117" s="97"/>
      <c r="E117" s="97"/>
      <c r="F117" s="97"/>
      <c r="G117" s="97"/>
      <c r="H117" s="97"/>
      <c r="I117" s="26"/>
      <c r="J117" s="97"/>
      <c r="K117" s="97"/>
      <c r="L117" s="97"/>
      <c r="M117" s="97"/>
      <c r="N117" s="97"/>
      <c r="O117" s="97"/>
      <c r="P117" s="97"/>
      <c r="Q117" s="97"/>
      <c r="R117" s="97"/>
      <c r="S117" s="97"/>
      <c r="T117" s="97"/>
      <c r="U117" s="97"/>
      <c r="V117" s="97"/>
      <c r="W117" s="97"/>
      <c r="X117" s="97"/>
      <c r="Y117" s="97"/>
      <c r="Z117" s="97"/>
    </row>
    <row r="118" spans="2:26" ht="14.25" customHeight="1" x14ac:dyDescent="0.2">
      <c r="B118" s="26"/>
      <c r="C118" s="97"/>
      <c r="E118" s="97"/>
      <c r="F118" s="97"/>
      <c r="G118" s="97"/>
      <c r="H118" s="97"/>
      <c r="I118" s="26"/>
      <c r="J118" s="97"/>
      <c r="K118" s="97"/>
      <c r="L118" s="97"/>
      <c r="M118" s="97"/>
      <c r="N118" s="97"/>
      <c r="O118" s="97"/>
      <c r="P118" s="97"/>
      <c r="Q118" s="97"/>
      <c r="R118" s="97"/>
      <c r="S118" s="97"/>
      <c r="T118" s="97"/>
      <c r="U118" s="97"/>
      <c r="V118" s="97"/>
      <c r="W118" s="97"/>
      <c r="X118" s="97"/>
      <c r="Y118" s="97"/>
      <c r="Z118" s="97"/>
    </row>
    <row r="119" spans="2:26" ht="14.25" customHeight="1" x14ac:dyDescent="0.2">
      <c r="B119" s="26"/>
      <c r="C119" s="97"/>
      <c r="E119" s="97"/>
      <c r="F119" s="97"/>
      <c r="G119" s="97"/>
      <c r="H119" s="97"/>
      <c r="I119" s="26"/>
      <c r="J119" s="97"/>
      <c r="K119" s="97"/>
      <c r="L119" s="97"/>
      <c r="M119" s="97"/>
      <c r="N119" s="97"/>
      <c r="O119" s="97"/>
      <c r="P119" s="97"/>
      <c r="Q119" s="97"/>
      <c r="R119" s="97"/>
      <c r="S119" s="97"/>
      <c r="T119" s="97"/>
      <c r="U119" s="97"/>
      <c r="V119" s="97"/>
      <c r="W119" s="97"/>
      <c r="X119" s="97"/>
      <c r="Y119" s="97"/>
      <c r="Z119" s="97"/>
    </row>
    <row r="120" spans="2:26" ht="14.25" customHeight="1" x14ac:dyDescent="0.2">
      <c r="B120" s="26"/>
      <c r="C120" s="97"/>
      <c r="E120" s="97"/>
      <c r="F120" s="97"/>
      <c r="G120" s="97"/>
      <c r="H120" s="97"/>
      <c r="I120" s="26"/>
      <c r="J120" s="97"/>
      <c r="K120" s="97"/>
      <c r="L120" s="97"/>
      <c r="M120" s="97"/>
      <c r="N120" s="97"/>
      <c r="O120" s="97"/>
      <c r="P120" s="97"/>
      <c r="Q120" s="97"/>
      <c r="R120" s="97"/>
      <c r="S120" s="97"/>
      <c r="T120" s="97"/>
      <c r="U120" s="97"/>
      <c r="V120" s="97"/>
      <c r="W120" s="97"/>
      <c r="X120" s="97"/>
      <c r="Y120" s="97"/>
      <c r="Z120" s="97"/>
    </row>
    <row r="121" spans="2:26" ht="14.25" customHeight="1" x14ac:dyDescent="0.2">
      <c r="B121" s="26"/>
      <c r="C121" s="97"/>
      <c r="E121" s="97"/>
      <c r="F121" s="97"/>
      <c r="G121" s="97"/>
      <c r="H121" s="97"/>
      <c r="I121" s="26"/>
      <c r="J121" s="97"/>
      <c r="K121" s="97"/>
      <c r="L121" s="97"/>
      <c r="M121" s="97"/>
      <c r="N121" s="97"/>
      <c r="O121" s="97"/>
      <c r="P121" s="97"/>
      <c r="Q121" s="97"/>
      <c r="R121" s="97"/>
      <c r="S121" s="97"/>
      <c r="T121" s="97"/>
      <c r="U121" s="97"/>
      <c r="V121" s="97"/>
      <c r="W121" s="97"/>
      <c r="X121" s="97"/>
      <c r="Y121" s="97"/>
      <c r="Z121" s="97"/>
    </row>
    <row r="122" spans="2:26" ht="14.25" customHeight="1" x14ac:dyDescent="0.2">
      <c r="B122" s="26"/>
      <c r="C122" s="97"/>
      <c r="E122" s="97"/>
      <c r="F122" s="97"/>
      <c r="G122" s="97"/>
      <c r="H122" s="97"/>
      <c r="I122" s="26"/>
      <c r="J122" s="97"/>
      <c r="K122" s="97"/>
      <c r="L122" s="97"/>
      <c r="M122" s="97"/>
      <c r="N122" s="97"/>
      <c r="O122" s="97"/>
      <c r="P122" s="97"/>
      <c r="Q122" s="97"/>
      <c r="R122" s="97"/>
      <c r="S122" s="97"/>
      <c r="T122" s="97"/>
      <c r="U122" s="97"/>
      <c r="V122" s="97"/>
      <c r="W122" s="97"/>
      <c r="X122" s="97"/>
      <c r="Y122" s="97"/>
      <c r="Z122" s="97"/>
    </row>
    <row r="123" spans="2:26" ht="14.25" customHeight="1" x14ac:dyDescent="0.2">
      <c r="B123" s="26"/>
      <c r="C123" s="97"/>
      <c r="E123" s="97"/>
      <c r="F123" s="97"/>
      <c r="G123" s="97"/>
      <c r="H123" s="97"/>
      <c r="I123" s="26"/>
      <c r="J123" s="97"/>
      <c r="K123" s="97"/>
      <c r="L123" s="97"/>
      <c r="M123" s="97"/>
      <c r="N123" s="97"/>
      <c r="O123" s="97"/>
      <c r="P123" s="97"/>
      <c r="Q123" s="97"/>
      <c r="R123" s="97"/>
      <c r="S123" s="97"/>
      <c r="T123" s="97"/>
      <c r="U123" s="97"/>
      <c r="V123" s="97"/>
      <c r="W123" s="97"/>
      <c r="X123" s="97"/>
      <c r="Y123" s="97"/>
      <c r="Z123" s="97"/>
    </row>
    <row r="124" spans="2:26" ht="14.25" customHeight="1" x14ac:dyDescent="0.2">
      <c r="B124" s="26"/>
      <c r="C124" s="97"/>
      <c r="E124" s="97"/>
      <c r="F124" s="97"/>
      <c r="G124" s="97"/>
      <c r="H124" s="97"/>
      <c r="I124" s="26"/>
      <c r="J124" s="97"/>
      <c r="K124" s="97"/>
      <c r="L124" s="97"/>
      <c r="M124" s="97"/>
      <c r="N124" s="97"/>
      <c r="O124" s="97"/>
      <c r="P124" s="97"/>
      <c r="Q124" s="97"/>
      <c r="R124" s="97"/>
      <c r="S124" s="97"/>
      <c r="T124" s="97"/>
      <c r="U124" s="97"/>
      <c r="V124" s="97"/>
      <c r="W124" s="97"/>
      <c r="X124" s="97"/>
      <c r="Y124" s="97"/>
      <c r="Z124" s="97"/>
    </row>
    <row r="125" spans="2:26" ht="14.25" customHeight="1" x14ac:dyDescent="0.2">
      <c r="B125" s="26"/>
      <c r="C125" s="97"/>
      <c r="E125" s="97"/>
      <c r="F125" s="97"/>
      <c r="G125" s="97"/>
      <c r="H125" s="97"/>
      <c r="I125" s="26"/>
      <c r="J125" s="97"/>
      <c r="K125" s="97"/>
      <c r="L125" s="97"/>
      <c r="M125" s="97"/>
      <c r="N125" s="97"/>
      <c r="O125" s="97"/>
      <c r="P125" s="97"/>
      <c r="Q125" s="97"/>
      <c r="R125" s="97"/>
      <c r="S125" s="97"/>
      <c r="T125" s="97"/>
      <c r="U125" s="97"/>
      <c r="V125" s="97"/>
      <c r="W125" s="97"/>
      <c r="X125" s="97"/>
      <c r="Y125" s="97"/>
      <c r="Z125" s="97"/>
    </row>
    <row r="126" spans="2:26" ht="14.25" customHeight="1" x14ac:dyDescent="0.2">
      <c r="B126" s="26"/>
      <c r="C126" s="97"/>
      <c r="E126" s="97"/>
      <c r="F126" s="97"/>
      <c r="G126" s="97"/>
      <c r="H126" s="97"/>
      <c r="I126" s="26"/>
      <c r="J126" s="97"/>
      <c r="K126" s="97"/>
      <c r="L126" s="97"/>
      <c r="M126" s="97"/>
      <c r="N126" s="97"/>
      <c r="O126" s="97"/>
      <c r="P126" s="97"/>
      <c r="Q126" s="97"/>
      <c r="R126" s="97"/>
      <c r="S126" s="97"/>
      <c r="T126" s="97"/>
      <c r="U126" s="97"/>
      <c r="V126" s="97"/>
      <c r="W126" s="97"/>
      <c r="X126" s="97"/>
      <c r="Y126" s="97"/>
      <c r="Z126" s="97"/>
    </row>
    <row r="127" spans="2:26" ht="14.25" customHeight="1" x14ac:dyDescent="0.2">
      <c r="B127" s="26"/>
      <c r="C127" s="97"/>
      <c r="E127" s="97"/>
      <c r="F127" s="97"/>
      <c r="G127" s="97"/>
      <c r="H127" s="97"/>
      <c r="I127" s="26"/>
      <c r="J127" s="97"/>
      <c r="K127" s="97"/>
      <c r="L127" s="97"/>
      <c r="M127" s="97"/>
      <c r="N127" s="97"/>
      <c r="O127" s="97"/>
      <c r="P127" s="97"/>
      <c r="Q127" s="97"/>
      <c r="R127" s="97"/>
      <c r="S127" s="97"/>
      <c r="T127" s="97"/>
      <c r="U127" s="97"/>
      <c r="V127" s="97"/>
      <c r="W127" s="97"/>
      <c r="X127" s="97"/>
      <c r="Y127" s="97"/>
      <c r="Z127" s="97"/>
    </row>
    <row r="128" spans="2:26" ht="14.25" customHeight="1" x14ac:dyDescent="0.2">
      <c r="B128" s="26"/>
      <c r="C128" s="97"/>
      <c r="E128" s="97"/>
      <c r="F128" s="97"/>
      <c r="G128" s="97"/>
      <c r="H128" s="97"/>
      <c r="I128" s="26"/>
      <c r="J128" s="97"/>
      <c r="K128" s="97"/>
      <c r="L128" s="97"/>
      <c r="M128" s="97"/>
      <c r="N128" s="97"/>
      <c r="O128" s="97"/>
      <c r="P128" s="97"/>
      <c r="Q128" s="97"/>
      <c r="R128" s="97"/>
      <c r="S128" s="97"/>
      <c r="T128" s="97"/>
      <c r="U128" s="97"/>
      <c r="V128" s="97"/>
      <c r="W128" s="97"/>
      <c r="X128" s="97"/>
      <c r="Y128" s="97"/>
      <c r="Z128" s="97"/>
    </row>
    <row r="129" spans="2:26" ht="14.25" customHeight="1" x14ac:dyDescent="0.2">
      <c r="B129" s="26"/>
      <c r="C129" s="97"/>
      <c r="E129" s="97"/>
      <c r="F129" s="97"/>
      <c r="G129" s="97"/>
      <c r="H129" s="97"/>
      <c r="I129" s="26"/>
      <c r="J129" s="97"/>
      <c r="K129" s="97"/>
      <c r="L129" s="97"/>
      <c r="M129" s="97"/>
      <c r="N129" s="97"/>
      <c r="O129" s="97"/>
      <c r="P129" s="97"/>
      <c r="Q129" s="97"/>
      <c r="R129" s="97"/>
      <c r="S129" s="97"/>
      <c r="T129" s="97"/>
      <c r="U129" s="97"/>
      <c r="V129" s="97"/>
      <c r="W129" s="97"/>
      <c r="X129" s="97"/>
      <c r="Y129" s="97"/>
      <c r="Z129" s="97"/>
    </row>
    <row r="130" spans="2:26" ht="14.25" customHeight="1" x14ac:dyDescent="0.2">
      <c r="B130" s="26"/>
      <c r="C130" s="97"/>
      <c r="E130" s="97"/>
      <c r="F130" s="97"/>
      <c r="G130" s="97"/>
      <c r="H130" s="97"/>
      <c r="I130" s="26"/>
      <c r="J130" s="97"/>
      <c r="K130" s="97"/>
      <c r="L130" s="97"/>
      <c r="M130" s="97"/>
      <c r="N130" s="97"/>
      <c r="O130" s="97"/>
      <c r="P130" s="97"/>
      <c r="Q130" s="97"/>
      <c r="R130" s="97"/>
      <c r="S130" s="97"/>
      <c r="T130" s="97"/>
      <c r="U130" s="97"/>
      <c r="V130" s="97"/>
      <c r="W130" s="97"/>
      <c r="X130" s="97"/>
      <c r="Y130" s="97"/>
      <c r="Z130" s="97"/>
    </row>
    <row r="131" spans="2:26" ht="14.25" customHeight="1" x14ac:dyDescent="0.2">
      <c r="B131" s="26"/>
      <c r="C131" s="97"/>
      <c r="E131" s="97"/>
      <c r="F131" s="97"/>
      <c r="G131" s="97"/>
      <c r="H131" s="97"/>
      <c r="I131" s="26"/>
      <c r="J131" s="97"/>
      <c r="K131" s="97"/>
      <c r="L131" s="97"/>
      <c r="M131" s="97"/>
      <c r="N131" s="97"/>
      <c r="O131" s="97"/>
      <c r="P131" s="97"/>
      <c r="Q131" s="97"/>
      <c r="R131" s="97"/>
      <c r="S131" s="97"/>
      <c r="T131" s="97"/>
      <c r="U131" s="97"/>
      <c r="V131" s="97"/>
      <c r="W131" s="97"/>
      <c r="X131" s="97"/>
      <c r="Y131" s="97"/>
      <c r="Z131" s="97"/>
    </row>
    <row r="132" spans="2:26" ht="14.25" customHeight="1" x14ac:dyDescent="0.2">
      <c r="B132" s="26"/>
      <c r="C132" s="97"/>
      <c r="E132" s="97"/>
      <c r="F132" s="97"/>
      <c r="G132" s="97"/>
      <c r="H132" s="97"/>
      <c r="I132" s="26"/>
      <c r="J132" s="97"/>
      <c r="K132" s="97"/>
      <c r="L132" s="97"/>
      <c r="M132" s="97"/>
      <c r="N132" s="97"/>
      <c r="O132" s="97"/>
      <c r="P132" s="97"/>
      <c r="Q132" s="97"/>
      <c r="R132" s="97"/>
      <c r="S132" s="97"/>
      <c r="T132" s="97"/>
      <c r="U132" s="97"/>
      <c r="V132" s="97"/>
      <c r="W132" s="97"/>
      <c r="X132" s="97"/>
      <c r="Y132" s="97"/>
      <c r="Z132" s="97"/>
    </row>
    <row r="133" spans="2:26" ht="14.25" customHeight="1" x14ac:dyDescent="0.2">
      <c r="B133" s="26"/>
      <c r="C133" s="97"/>
      <c r="E133" s="97"/>
      <c r="F133" s="97"/>
      <c r="G133" s="97"/>
      <c r="H133" s="97"/>
      <c r="I133" s="26"/>
      <c r="J133" s="97"/>
      <c r="K133" s="97"/>
      <c r="L133" s="97"/>
      <c r="M133" s="97"/>
      <c r="N133" s="97"/>
      <c r="O133" s="97"/>
      <c r="P133" s="97"/>
      <c r="Q133" s="97"/>
      <c r="R133" s="97"/>
      <c r="S133" s="97"/>
      <c r="T133" s="97"/>
      <c r="U133" s="97"/>
      <c r="V133" s="97"/>
      <c r="W133" s="97"/>
      <c r="X133" s="97"/>
      <c r="Y133" s="97"/>
      <c r="Z133" s="97"/>
    </row>
    <row r="134" spans="2:26" ht="14.25" customHeight="1" x14ac:dyDescent="0.2">
      <c r="B134" s="26"/>
      <c r="C134" s="97"/>
      <c r="E134" s="97"/>
      <c r="F134" s="97"/>
      <c r="G134" s="97"/>
      <c r="H134" s="97"/>
      <c r="I134" s="26"/>
      <c r="J134" s="97"/>
      <c r="K134" s="97"/>
      <c r="L134" s="97"/>
      <c r="M134" s="97"/>
      <c r="N134" s="97"/>
      <c r="O134" s="97"/>
      <c r="P134" s="97"/>
      <c r="Q134" s="97"/>
      <c r="R134" s="97"/>
      <c r="S134" s="97"/>
      <c r="T134" s="97"/>
      <c r="U134" s="97"/>
      <c r="V134" s="97"/>
      <c r="W134" s="97"/>
      <c r="X134" s="97"/>
      <c r="Y134" s="97"/>
      <c r="Z134" s="97"/>
    </row>
    <row r="135" spans="2:26" ht="14.25" customHeight="1" x14ac:dyDescent="0.2">
      <c r="B135" s="26"/>
      <c r="C135" s="97"/>
      <c r="E135" s="97"/>
      <c r="F135" s="97"/>
      <c r="G135" s="97"/>
      <c r="H135" s="97"/>
      <c r="I135" s="26"/>
      <c r="J135" s="97"/>
      <c r="K135" s="97"/>
      <c r="L135" s="97"/>
      <c r="M135" s="97"/>
      <c r="N135" s="97"/>
      <c r="O135" s="97"/>
      <c r="P135" s="97"/>
      <c r="Q135" s="97"/>
      <c r="R135" s="97"/>
      <c r="S135" s="97"/>
      <c r="T135" s="97"/>
      <c r="U135" s="97"/>
      <c r="V135" s="97"/>
      <c r="W135" s="97"/>
      <c r="X135" s="97"/>
      <c r="Y135" s="97"/>
      <c r="Z135" s="97"/>
    </row>
    <row r="136" spans="2:26" ht="14.25" customHeight="1" x14ac:dyDescent="0.2">
      <c r="B136" s="26"/>
      <c r="C136" s="97"/>
      <c r="E136" s="97"/>
      <c r="F136" s="97"/>
      <c r="G136" s="97"/>
      <c r="H136" s="97"/>
      <c r="I136" s="26"/>
      <c r="J136" s="97"/>
      <c r="K136" s="97"/>
      <c r="L136" s="97"/>
      <c r="M136" s="97"/>
      <c r="N136" s="97"/>
      <c r="O136" s="97"/>
      <c r="P136" s="97"/>
      <c r="Q136" s="97"/>
      <c r="R136" s="97"/>
      <c r="S136" s="97"/>
      <c r="T136" s="97"/>
      <c r="U136" s="97"/>
      <c r="V136" s="97"/>
      <c r="W136" s="97"/>
      <c r="X136" s="97"/>
      <c r="Y136" s="97"/>
      <c r="Z136" s="97"/>
    </row>
    <row r="137" spans="2:26" ht="14.25" customHeight="1" x14ac:dyDescent="0.2">
      <c r="B137" s="26"/>
      <c r="C137" s="97"/>
      <c r="E137" s="97"/>
      <c r="F137" s="97"/>
      <c r="G137" s="97"/>
      <c r="H137" s="97"/>
      <c r="I137" s="26"/>
      <c r="J137" s="97"/>
      <c r="K137" s="97"/>
      <c r="L137" s="97"/>
      <c r="M137" s="97"/>
      <c r="N137" s="97"/>
      <c r="O137" s="97"/>
      <c r="P137" s="97"/>
      <c r="Q137" s="97"/>
      <c r="R137" s="97"/>
      <c r="S137" s="97"/>
      <c r="T137" s="97"/>
      <c r="U137" s="97"/>
      <c r="V137" s="97"/>
      <c r="W137" s="97"/>
      <c r="X137" s="97"/>
      <c r="Y137" s="97"/>
      <c r="Z137" s="97"/>
    </row>
    <row r="138" spans="2:26" ht="14.25" customHeight="1" x14ac:dyDescent="0.2">
      <c r="B138" s="26"/>
      <c r="C138" s="97"/>
      <c r="E138" s="97"/>
      <c r="F138" s="97"/>
      <c r="G138" s="97"/>
      <c r="H138" s="97"/>
      <c r="I138" s="26"/>
      <c r="J138" s="97"/>
      <c r="K138" s="97"/>
      <c r="L138" s="97"/>
      <c r="M138" s="97"/>
      <c r="N138" s="97"/>
      <c r="O138" s="97"/>
      <c r="P138" s="97"/>
      <c r="Q138" s="97"/>
      <c r="R138" s="97"/>
      <c r="S138" s="97"/>
      <c r="T138" s="97"/>
      <c r="U138" s="97"/>
      <c r="V138" s="97"/>
      <c r="W138" s="97"/>
      <c r="X138" s="97"/>
      <c r="Y138" s="97"/>
      <c r="Z138" s="97"/>
    </row>
    <row r="139" spans="2:26" ht="14.25" customHeight="1" x14ac:dyDescent="0.2">
      <c r="B139" s="26"/>
      <c r="C139" s="97"/>
      <c r="E139" s="97"/>
      <c r="F139" s="97"/>
      <c r="G139" s="97"/>
      <c r="H139" s="97"/>
      <c r="I139" s="26"/>
      <c r="J139" s="97"/>
      <c r="K139" s="97"/>
      <c r="L139" s="97"/>
      <c r="M139" s="97"/>
      <c r="N139" s="97"/>
      <c r="O139" s="97"/>
      <c r="P139" s="97"/>
      <c r="Q139" s="97"/>
      <c r="R139" s="97"/>
      <c r="S139" s="97"/>
      <c r="T139" s="97"/>
      <c r="U139" s="97"/>
      <c r="V139" s="97"/>
      <c r="W139" s="97"/>
      <c r="X139" s="97"/>
      <c r="Y139" s="97"/>
      <c r="Z139" s="97"/>
    </row>
    <row r="140" spans="2:26" ht="14.25" customHeight="1" x14ac:dyDescent="0.2">
      <c r="B140" s="26"/>
      <c r="C140" s="97"/>
      <c r="E140" s="97"/>
      <c r="F140" s="97"/>
      <c r="G140" s="97"/>
      <c r="H140" s="97"/>
      <c r="I140" s="26"/>
      <c r="J140" s="97"/>
      <c r="K140" s="97"/>
      <c r="L140" s="97"/>
      <c r="M140" s="97"/>
      <c r="N140" s="97"/>
      <c r="O140" s="97"/>
      <c r="P140" s="97"/>
      <c r="Q140" s="97"/>
      <c r="R140" s="97"/>
      <c r="S140" s="97"/>
      <c r="T140" s="97"/>
      <c r="U140" s="97"/>
      <c r="V140" s="97"/>
      <c r="W140" s="97"/>
      <c r="X140" s="97"/>
      <c r="Y140" s="97"/>
      <c r="Z140" s="97"/>
    </row>
    <row r="141" spans="2:26" ht="14.25" customHeight="1" x14ac:dyDescent="0.2">
      <c r="B141" s="26"/>
      <c r="C141" s="97"/>
      <c r="E141" s="97"/>
      <c r="F141" s="97"/>
      <c r="G141" s="97"/>
      <c r="H141" s="97"/>
      <c r="I141" s="26"/>
      <c r="J141" s="97"/>
      <c r="K141" s="97"/>
      <c r="L141" s="97"/>
      <c r="M141" s="97"/>
      <c r="N141" s="97"/>
      <c r="O141" s="97"/>
      <c r="P141" s="97"/>
      <c r="Q141" s="97"/>
      <c r="R141" s="97"/>
      <c r="S141" s="97"/>
      <c r="T141" s="97"/>
      <c r="U141" s="97"/>
      <c r="V141" s="97"/>
      <c r="W141" s="97"/>
      <c r="X141" s="97"/>
      <c r="Y141" s="97"/>
      <c r="Z141" s="97"/>
    </row>
    <row r="142" spans="2:26" ht="14.25" customHeight="1" x14ac:dyDescent="0.2">
      <c r="B142" s="26"/>
      <c r="C142" s="97"/>
      <c r="E142" s="97"/>
      <c r="F142" s="97"/>
      <c r="G142" s="97"/>
      <c r="H142" s="97"/>
      <c r="I142" s="26"/>
      <c r="J142" s="97"/>
      <c r="K142" s="97"/>
      <c r="L142" s="97"/>
      <c r="M142" s="97"/>
      <c r="N142" s="97"/>
      <c r="O142" s="97"/>
      <c r="P142" s="97"/>
      <c r="Q142" s="97"/>
      <c r="R142" s="97"/>
      <c r="S142" s="97"/>
      <c r="T142" s="97"/>
      <c r="U142" s="97"/>
      <c r="V142" s="97"/>
      <c r="W142" s="97"/>
      <c r="X142" s="97"/>
      <c r="Y142" s="97"/>
      <c r="Z142" s="97"/>
    </row>
    <row r="143" spans="2:26" ht="14.25" customHeight="1" x14ac:dyDescent="0.2">
      <c r="B143" s="26"/>
      <c r="C143" s="97"/>
      <c r="E143" s="97"/>
      <c r="F143" s="97"/>
      <c r="G143" s="97"/>
      <c r="H143" s="97"/>
      <c r="I143" s="26"/>
      <c r="J143" s="97"/>
      <c r="K143" s="97"/>
      <c r="L143" s="97"/>
      <c r="M143" s="97"/>
      <c r="N143" s="97"/>
      <c r="O143" s="97"/>
      <c r="P143" s="97"/>
      <c r="Q143" s="97"/>
      <c r="R143" s="97"/>
      <c r="S143" s="97"/>
      <c r="T143" s="97"/>
      <c r="U143" s="97"/>
      <c r="V143" s="97"/>
      <c r="W143" s="97"/>
      <c r="X143" s="97"/>
      <c r="Y143" s="97"/>
      <c r="Z143" s="97"/>
    </row>
    <row r="144" spans="2:26" ht="14.25" customHeight="1" x14ac:dyDescent="0.2">
      <c r="B144" s="26"/>
      <c r="C144" s="97"/>
      <c r="E144" s="97"/>
      <c r="F144" s="97"/>
      <c r="G144" s="97"/>
      <c r="H144" s="97"/>
      <c r="I144" s="26"/>
      <c r="J144" s="97"/>
      <c r="K144" s="97"/>
      <c r="L144" s="97"/>
      <c r="M144" s="97"/>
      <c r="N144" s="97"/>
      <c r="O144" s="97"/>
      <c r="P144" s="97"/>
      <c r="Q144" s="97"/>
      <c r="R144" s="97"/>
      <c r="S144" s="97"/>
      <c r="T144" s="97"/>
      <c r="U144" s="97"/>
      <c r="V144" s="97"/>
      <c r="W144" s="97"/>
      <c r="X144" s="97"/>
      <c r="Y144" s="97"/>
      <c r="Z144" s="97"/>
    </row>
    <row r="145" spans="2:26" ht="14.25" customHeight="1" x14ac:dyDescent="0.2">
      <c r="B145" s="26"/>
      <c r="C145" s="97"/>
      <c r="E145" s="97"/>
      <c r="F145" s="97"/>
      <c r="G145" s="97"/>
      <c r="H145" s="97"/>
      <c r="I145" s="26"/>
      <c r="J145" s="97"/>
      <c r="K145" s="97"/>
      <c r="L145" s="97"/>
      <c r="M145" s="97"/>
      <c r="N145" s="97"/>
      <c r="O145" s="97"/>
      <c r="P145" s="97"/>
      <c r="Q145" s="97"/>
      <c r="R145" s="97"/>
      <c r="S145" s="97"/>
      <c r="T145" s="97"/>
      <c r="U145" s="97"/>
      <c r="V145" s="97"/>
      <c r="W145" s="97"/>
      <c r="X145" s="97"/>
      <c r="Y145" s="97"/>
      <c r="Z145" s="97"/>
    </row>
    <row r="146" spans="2:26" ht="14.25" customHeight="1" x14ac:dyDescent="0.2">
      <c r="B146" s="26"/>
      <c r="C146" s="97"/>
      <c r="E146" s="97"/>
      <c r="F146" s="97"/>
      <c r="G146" s="97"/>
      <c r="H146" s="97"/>
      <c r="I146" s="26"/>
      <c r="J146" s="97"/>
      <c r="K146" s="97"/>
      <c r="L146" s="97"/>
      <c r="M146" s="97"/>
      <c r="N146" s="97"/>
      <c r="O146" s="97"/>
      <c r="P146" s="97"/>
      <c r="Q146" s="97"/>
      <c r="R146" s="97"/>
      <c r="S146" s="97"/>
      <c r="T146" s="97"/>
      <c r="U146" s="97"/>
      <c r="V146" s="97"/>
      <c r="W146" s="97"/>
      <c r="X146" s="97"/>
      <c r="Y146" s="97"/>
      <c r="Z146" s="97"/>
    </row>
    <row r="147" spans="2:26" ht="14.25" customHeight="1" x14ac:dyDescent="0.2">
      <c r="B147" s="26"/>
      <c r="C147" s="97"/>
      <c r="E147" s="97"/>
      <c r="F147" s="97"/>
      <c r="G147" s="97"/>
      <c r="H147" s="97"/>
      <c r="I147" s="26"/>
      <c r="J147" s="97"/>
      <c r="K147" s="97"/>
      <c r="L147" s="97"/>
      <c r="M147" s="97"/>
      <c r="N147" s="97"/>
      <c r="O147" s="97"/>
      <c r="P147" s="97"/>
      <c r="Q147" s="97"/>
      <c r="R147" s="97"/>
      <c r="S147" s="97"/>
      <c r="T147" s="97"/>
      <c r="U147" s="97"/>
      <c r="V147" s="97"/>
      <c r="W147" s="97"/>
      <c r="X147" s="97"/>
      <c r="Y147" s="97"/>
      <c r="Z147" s="97"/>
    </row>
    <row r="148" spans="2:26" ht="14.25" customHeight="1" x14ac:dyDescent="0.2">
      <c r="B148" s="26"/>
      <c r="C148" s="97"/>
      <c r="E148" s="97"/>
      <c r="F148" s="97"/>
      <c r="G148" s="97"/>
      <c r="H148" s="97"/>
      <c r="I148" s="26"/>
      <c r="J148" s="97"/>
      <c r="K148" s="97"/>
      <c r="L148" s="97"/>
      <c r="M148" s="97"/>
      <c r="N148" s="97"/>
      <c r="O148" s="97"/>
      <c r="P148" s="97"/>
      <c r="Q148" s="97"/>
      <c r="R148" s="97"/>
      <c r="S148" s="97"/>
      <c r="T148" s="97"/>
      <c r="U148" s="97"/>
      <c r="V148" s="97"/>
      <c r="W148" s="97"/>
      <c r="X148" s="97"/>
      <c r="Y148" s="97"/>
      <c r="Z148" s="97"/>
    </row>
    <row r="149" spans="2:26" ht="14.25" customHeight="1" x14ac:dyDescent="0.2">
      <c r="B149" s="26"/>
      <c r="C149" s="97"/>
      <c r="E149" s="97"/>
      <c r="F149" s="97"/>
      <c r="G149" s="97"/>
      <c r="H149" s="97"/>
      <c r="I149" s="26"/>
      <c r="J149" s="97"/>
      <c r="K149" s="97"/>
      <c r="L149" s="97"/>
      <c r="M149" s="97"/>
      <c r="N149" s="97"/>
      <c r="O149" s="97"/>
      <c r="P149" s="97"/>
      <c r="Q149" s="97"/>
      <c r="R149" s="97"/>
      <c r="S149" s="97"/>
      <c r="T149" s="97"/>
      <c r="U149" s="97"/>
      <c r="V149" s="97"/>
      <c r="W149" s="97"/>
      <c r="X149" s="97"/>
      <c r="Y149" s="97"/>
      <c r="Z149" s="97"/>
    </row>
    <row r="150" spans="2:26" ht="14.25" customHeight="1" x14ac:dyDescent="0.2">
      <c r="B150" s="26"/>
      <c r="C150" s="97"/>
      <c r="E150" s="97"/>
      <c r="F150" s="97"/>
      <c r="G150" s="97"/>
      <c r="H150" s="97"/>
      <c r="I150" s="26"/>
      <c r="J150" s="97"/>
      <c r="K150" s="97"/>
      <c r="L150" s="97"/>
      <c r="M150" s="97"/>
      <c r="N150" s="97"/>
      <c r="O150" s="97"/>
      <c r="P150" s="97"/>
      <c r="Q150" s="97"/>
      <c r="R150" s="97"/>
      <c r="S150" s="97"/>
      <c r="T150" s="97"/>
      <c r="U150" s="97"/>
      <c r="V150" s="97"/>
      <c r="W150" s="97"/>
      <c r="X150" s="97"/>
      <c r="Y150" s="97"/>
      <c r="Z150" s="97"/>
    </row>
    <row r="151" spans="2:26" ht="14.25" customHeight="1" x14ac:dyDescent="0.2">
      <c r="B151" s="26"/>
      <c r="C151" s="97"/>
      <c r="E151" s="97"/>
      <c r="F151" s="97"/>
      <c r="G151" s="97"/>
      <c r="H151" s="97"/>
      <c r="I151" s="26"/>
      <c r="J151" s="97"/>
      <c r="K151" s="97"/>
      <c r="L151" s="97"/>
      <c r="M151" s="97"/>
      <c r="N151" s="97"/>
      <c r="O151" s="97"/>
      <c r="P151" s="97"/>
      <c r="Q151" s="97"/>
      <c r="R151" s="97"/>
      <c r="S151" s="97"/>
      <c r="T151" s="97"/>
      <c r="U151" s="97"/>
      <c r="V151" s="97"/>
      <c r="W151" s="97"/>
      <c r="X151" s="97"/>
      <c r="Y151" s="97"/>
      <c r="Z151" s="97"/>
    </row>
    <row r="152" spans="2:26" ht="14.25" customHeight="1" x14ac:dyDescent="0.2">
      <c r="B152" s="26"/>
      <c r="C152" s="97"/>
      <c r="E152" s="97"/>
      <c r="F152" s="97"/>
      <c r="G152" s="97"/>
      <c r="H152" s="97"/>
      <c r="I152" s="26"/>
      <c r="J152" s="97"/>
      <c r="K152" s="97"/>
      <c r="L152" s="97"/>
      <c r="M152" s="97"/>
      <c r="N152" s="97"/>
      <c r="O152" s="97"/>
      <c r="P152" s="97"/>
      <c r="Q152" s="97"/>
      <c r="R152" s="97"/>
      <c r="S152" s="97"/>
      <c r="T152" s="97"/>
      <c r="U152" s="97"/>
      <c r="V152" s="97"/>
      <c r="W152" s="97"/>
      <c r="X152" s="97"/>
      <c r="Y152" s="97"/>
      <c r="Z152" s="97"/>
    </row>
    <row r="153" spans="2:26" ht="14.25" customHeight="1" x14ac:dyDescent="0.2">
      <c r="B153" s="26"/>
      <c r="C153" s="97"/>
      <c r="E153" s="97"/>
      <c r="F153" s="97"/>
      <c r="G153" s="97"/>
      <c r="H153" s="97"/>
      <c r="I153" s="26"/>
      <c r="J153" s="97"/>
      <c r="K153" s="97"/>
      <c r="L153" s="97"/>
      <c r="M153" s="97"/>
      <c r="N153" s="97"/>
      <c r="O153" s="97"/>
      <c r="P153" s="97"/>
      <c r="Q153" s="97"/>
      <c r="R153" s="97"/>
      <c r="S153" s="97"/>
      <c r="T153" s="97"/>
      <c r="U153" s="97"/>
      <c r="V153" s="97"/>
      <c r="W153" s="97"/>
      <c r="X153" s="97"/>
      <c r="Y153" s="97"/>
      <c r="Z153" s="97"/>
    </row>
    <row r="154" spans="2:26" ht="14.25" customHeight="1" x14ac:dyDescent="0.2">
      <c r="B154" s="26"/>
      <c r="C154" s="97"/>
      <c r="E154" s="97"/>
      <c r="F154" s="97"/>
      <c r="G154" s="97"/>
      <c r="H154" s="97"/>
      <c r="I154" s="26"/>
      <c r="J154" s="97"/>
      <c r="K154" s="97"/>
      <c r="L154" s="97"/>
      <c r="M154" s="97"/>
      <c r="N154" s="97"/>
      <c r="O154" s="97"/>
      <c r="P154" s="97"/>
      <c r="Q154" s="97"/>
      <c r="R154" s="97"/>
      <c r="S154" s="97"/>
      <c r="T154" s="97"/>
      <c r="U154" s="97"/>
      <c r="V154" s="97"/>
      <c r="W154" s="97"/>
      <c r="X154" s="97"/>
      <c r="Y154" s="97"/>
      <c r="Z154" s="97"/>
    </row>
    <row r="155" spans="2:26" ht="14.25" customHeight="1" x14ac:dyDescent="0.2">
      <c r="B155" s="26"/>
      <c r="C155" s="97"/>
      <c r="E155" s="97"/>
      <c r="F155" s="97"/>
      <c r="G155" s="97"/>
      <c r="H155" s="97"/>
      <c r="I155" s="26"/>
      <c r="J155" s="97"/>
      <c r="K155" s="97"/>
      <c r="L155" s="97"/>
      <c r="M155" s="97"/>
      <c r="N155" s="97"/>
      <c r="O155" s="97"/>
      <c r="P155" s="97"/>
      <c r="Q155" s="97"/>
      <c r="R155" s="97"/>
      <c r="S155" s="97"/>
      <c r="T155" s="97"/>
      <c r="U155" s="97"/>
      <c r="V155" s="97"/>
      <c r="W155" s="97"/>
      <c r="X155" s="97"/>
      <c r="Y155" s="97"/>
      <c r="Z155" s="97"/>
    </row>
    <row r="156" spans="2:26" ht="14.25" customHeight="1" x14ac:dyDescent="0.2">
      <c r="B156" s="26"/>
      <c r="C156" s="97"/>
      <c r="E156" s="97"/>
      <c r="F156" s="97"/>
      <c r="G156" s="97"/>
      <c r="H156" s="97"/>
      <c r="I156" s="26"/>
      <c r="J156" s="97"/>
      <c r="K156" s="97"/>
      <c r="L156" s="97"/>
      <c r="M156" s="97"/>
      <c r="N156" s="97"/>
      <c r="O156" s="97"/>
      <c r="P156" s="97"/>
      <c r="Q156" s="97"/>
      <c r="R156" s="97"/>
      <c r="S156" s="97"/>
      <c r="T156" s="97"/>
      <c r="U156" s="97"/>
      <c r="V156" s="97"/>
      <c r="W156" s="97"/>
      <c r="X156" s="97"/>
      <c r="Y156" s="97"/>
      <c r="Z156" s="97"/>
    </row>
    <row r="157" spans="2:26" ht="14.25" customHeight="1" x14ac:dyDescent="0.2">
      <c r="B157" s="26"/>
      <c r="C157" s="97"/>
      <c r="E157" s="97"/>
      <c r="F157" s="97"/>
      <c r="G157" s="97"/>
      <c r="H157" s="97"/>
      <c r="I157" s="26"/>
      <c r="J157" s="97"/>
      <c r="K157" s="97"/>
      <c r="L157" s="97"/>
      <c r="M157" s="97"/>
      <c r="N157" s="97"/>
      <c r="O157" s="97"/>
      <c r="P157" s="97"/>
      <c r="Q157" s="97"/>
      <c r="R157" s="97"/>
      <c r="S157" s="97"/>
      <c r="T157" s="97"/>
      <c r="U157" s="97"/>
      <c r="V157" s="97"/>
      <c r="W157" s="97"/>
      <c r="X157" s="97"/>
      <c r="Y157" s="97"/>
      <c r="Z157" s="97"/>
    </row>
    <row r="158" spans="2:26" ht="14.25" customHeight="1" x14ac:dyDescent="0.2">
      <c r="B158" s="26"/>
      <c r="C158" s="97"/>
      <c r="E158" s="97"/>
      <c r="F158" s="97"/>
      <c r="G158" s="97"/>
      <c r="H158" s="97"/>
      <c r="I158" s="26"/>
      <c r="J158" s="97"/>
      <c r="K158" s="97"/>
      <c r="L158" s="97"/>
      <c r="M158" s="97"/>
      <c r="N158" s="97"/>
      <c r="O158" s="97"/>
      <c r="P158" s="97"/>
      <c r="Q158" s="97"/>
      <c r="R158" s="97"/>
      <c r="S158" s="97"/>
      <c r="T158" s="97"/>
      <c r="U158" s="97"/>
      <c r="V158" s="97"/>
      <c r="W158" s="97"/>
      <c r="X158" s="97"/>
      <c r="Y158" s="97"/>
      <c r="Z158" s="97"/>
    </row>
    <row r="159" spans="2:26" ht="14.25" customHeight="1" x14ac:dyDescent="0.2">
      <c r="B159" s="26"/>
      <c r="C159" s="97"/>
      <c r="E159" s="97"/>
      <c r="F159" s="97"/>
      <c r="G159" s="97"/>
      <c r="H159" s="97"/>
      <c r="I159" s="26"/>
      <c r="J159" s="97"/>
      <c r="K159" s="97"/>
      <c r="L159" s="97"/>
      <c r="M159" s="97"/>
      <c r="N159" s="97"/>
      <c r="O159" s="97"/>
      <c r="P159" s="97"/>
      <c r="Q159" s="97"/>
      <c r="R159" s="97"/>
      <c r="S159" s="97"/>
      <c r="T159" s="97"/>
      <c r="U159" s="97"/>
      <c r="V159" s="97"/>
      <c r="W159" s="97"/>
      <c r="X159" s="97"/>
      <c r="Y159" s="97"/>
      <c r="Z159" s="97"/>
    </row>
    <row r="160" spans="2:26" ht="14.25" customHeight="1" x14ac:dyDescent="0.2">
      <c r="B160" s="26"/>
      <c r="C160" s="97"/>
      <c r="E160" s="97"/>
      <c r="F160" s="97"/>
      <c r="G160" s="97"/>
      <c r="H160" s="97"/>
      <c r="I160" s="26"/>
      <c r="J160" s="97"/>
      <c r="K160" s="97"/>
      <c r="L160" s="97"/>
      <c r="M160" s="97"/>
      <c r="N160" s="97"/>
      <c r="O160" s="97"/>
      <c r="P160" s="97"/>
      <c r="Q160" s="97"/>
      <c r="R160" s="97"/>
      <c r="S160" s="97"/>
      <c r="T160" s="97"/>
      <c r="U160" s="97"/>
      <c r="V160" s="97"/>
      <c r="W160" s="97"/>
      <c r="X160" s="97"/>
      <c r="Y160" s="97"/>
      <c r="Z160" s="97"/>
    </row>
    <row r="161" spans="2:26" ht="14.25" customHeight="1" x14ac:dyDescent="0.2">
      <c r="B161" s="26"/>
      <c r="C161" s="97"/>
      <c r="E161" s="97"/>
      <c r="F161" s="97"/>
      <c r="G161" s="97"/>
      <c r="H161" s="97"/>
      <c r="I161" s="26"/>
      <c r="J161" s="97"/>
      <c r="K161" s="97"/>
      <c r="L161" s="97"/>
      <c r="M161" s="97"/>
      <c r="N161" s="97"/>
      <c r="O161" s="97"/>
      <c r="P161" s="97"/>
      <c r="Q161" s="97"/>
      <c r="R161" s="97"/>
      <c r="S161" s="97"/>
      <c r="T161" s="97"/>
      <c r="U161" s="97"/>
      <c r="V161" s="97"/>
      <c r="W161" s="97"/>
      <c r="X161" s="97"/>
      <c r="Y161" s="97"/>
      <c r="Z161" s="97"/>
    </row>
    <row r="162" spans="2:26" ht="14.25" customHeight="1" x14ac:dyDescent="0.2">
      <c r="B162" s="26"/>
      <c r="C162" s="97"/>
      <c r="E162" s="97"/>
      <c r="F162" s="97"/>
      <c r="G162" s="97"/>
      <c r="H162" s="97"/>
      <c r="I162" s="26"/>
      <c r="J162" s="97"/>
      <c r="K162" s="97"/>
      <c r="L162" s="97"/>
      <c r="M162" s="97"/>
      <c r="N162" s="97"/>
      <c r="O162" s="97"/>
      <c r="P162" s="97"/>
      <c r="Q162" s="97"/>
      <c r="R162" s="97"/>
      <c r="S162" s="97"/>
      <c r="T162" s="97"/>
      <c r="U162" s="97"/>
      <c r="V162" s="97"/>
      <c r="W162" s="97"/>
      <c r="X162" s="97"/>
      <c r="Y162" s="97"/>
      <c r="Z162" s="97"/>
    </row>
    <row r="163" spans="2:26" ht="14.25" customHeight="1" x14ac:dyDescent="0.2">
      <c r="B163" s="26"/>
      <c r="C163" s="97"/>
      <c r="E163" s="97"/>
      <c r="F163" s="97"/>
      <c r="G163" s="97"/>
      <c r="H163" s="97"/>
      <c r="I163" s="26"/>
      <c r="J163" s="97"/>
      <c r="K163" s="97"/>
      <c r="L163" s="97"/>
      <c r="M163" s="97"/>
      <c r="N163" s="97"/>
      <c r="O163" s="97"/>
      <c r="P163" s="97"/>
      <c r="Q163" s="97"/>
      <c r="R163" s="97"/>
      <c r="S163" s="97"/>
      <c r="T163" s="97"/>
      <c r="U163" s="97"/>
      <c r="V163" s="97"/>
      <c r="W163" s="97"/>
      <c r="X163" s="97"/>
      <c r="Y163" s="97"/>
      <c r="Z163" s="97"/>
    </row>
    <row r="164" spans="2:26" ht="14.25" customHeight="1" x14ac:dyDescent="0.2">
      <c r="B164" s="26"/>
      <c r="C164" s="97"/>
      <c r="E164" s="97"/>
      <c r="F164" s="97"/>
      <c r="G164" s="97"/>
      <c r="H164" s="97"/>
      <c r="I164" s="26"/>
      <c r="J164" s="97"/>
      <c r="K164" s="97"/>
      <c r="L164" s="97"/>
      <c r="M164" s="97"/>
      <c r="N164" s="97"/>
      <c r="O164" s="97"/>
      <c r="P164" s="97"/>
      <c r="Q164" s="97"/>
      <c r="R164" s="97"/>
      <c r="S164" s="97"/>
      <c r="T164" s="97"/>
      <c r="U164" s="97"/>
      <c r="V164" s="97"/>
      <c r="W164" s="97"/>
      <c r="X164" s="97"/>
      <c r="Y164" s="97"/>
      <c r="Z164" s="97"/>
    </row>
    <row r="165" spans="2:26" ht="14.25" customHeight="1" x14ac:dyDescent="0.2">
      <c r="B165" s="26"/>
      <c r="C165" s="97"/>
      <c r="E165" s="97"/>
      <c r="F165" s="97"/>
      <c r="G165" s="97"/>
      <c r="H165" s="97"/>
      <c r="I165" s="26"/>
      <c r="J165" s="97"/>
      <c r="K165" s="97"/>
      <c r="L165" s="97"/>
      <c r="M165" s="97"/>
      <c r="N165" s="97"/>
      <c r="O165" s="97"/>
      <c r="P165" s="97"/>
      <c r="Q165" s="97"/>
      <c r="R165" s="97"/>
      <c r="S165" s="97"/>
      <c r="T165" s="97"/>
      <c r="U165" s="97"/>
      <c r="V165" s="97"/>
      <c r="W165" s="97"/>
      <c r="X165" s="97"/>
      <c r="Y165" s="97"/>
      <c r="Z165" s="97"/>
    </row>
    <row r="166" spans="2:26" ht="14.25" customHeight="1" x14ac:dyDescent="0.2">
      <c r="B166" s="26"/>
      <c r="C166" s="97"/>
      <c r="E166" s="97"/>
      <c r="F166" s="97"/>
      <c r="G166" s="97"/>
      <c r="H166" s="97"/>
      <c r="I166" s="26"/>
      <c r="J166" s="97"/>
      <c r="K166" s="97"/>
      <c r="L166" s="97"/>
      <c r="M166" s="97"/>
      <c r="N166" s="97"/>
      <c r="O166" s="97"/>
      <c r="P166" s="97"/>
      <c r="Q166" s="97"/>
      <c r="R166" s="97"/>
      <c r="S166" s="97"/>
      <c r="T166" s="97"/>
      <c r="U166" s="97"/>
      <c r="V166" s="97"/>
      <c r="W166" s="97"/>
      <c r="X166" s="97"/>
      <c r="Y166" s="97"/>
      <c r="Z166" s="97"/>
    </row>
    <row r="167" spans="2:26" ht="14.25" customHeight="1" x14ac:dyDescent="0.2">
      <c r="B167" s="26"/>
      <c r="C167" s="97"/>
      <c r="E167" s="97"/>
      <c r="F167" s="97"/>
      <c r="G167" s="97"/>
      <c r="H167" s="97"/>
      <c r="I167" s="26"/>
      <c r="J167" s="97"/>
      <c r="K167" s="97"/>
      <c r="L167" s="97"/>
      <c r="M167" s="97"/>
      <c r="N167" s="97"/>
      <c r="O167" s="97"/>
      <c r="P167" s="97"/>
      <c r="Q167" s="97"/>
      <c r="R167" s="97"/>
      <c r="S167" s="97"/>
      <c r="T167" s="97"/>
      <c r="U167" s="97"/>
      <c r="V167" s="97"/>
      <c r="W167" s="97"/>
      <c r="X167" s="97"/>
      <c r="Y167" s="97"/>
      <c r="Z167" s="97"/>
    </row>
    <row r="168" spans="2:26" ht="14.25" customHeight="1" x14ac:dyDescent="0.2">
      <c r="B168" s="26"/>
      <c r="C168" s="97"/>
      <c r="E168" s="97"/>
      <c r="F168" s="97"/>
      <c r="G168" s="97"/>
      <c r="H168" s="97"/>
      <c r="I168" s="26"/>
      <c r="J168" s="97"/>
      <c r="K168" s="97"/>
      <c r="L168" s="97"/>
      <c r="M168" s="97"/>
      <c r="N168" s="97"/>
      <c r="O168" s="97"/>
      <c r="P168" s="97"/>
      <c r="Q168" s="97"/>
      <c r="R168" s="97"/>
      <c r="S168" s="97"/>
      <c r="T168" s="97"/>
      <c r="U168" s="97"/>
      <c r="V168" s="97"/>
      <c r="W168" s="97"/>
      <c r="X168" s="97"/>
      <c r="Y168" s="97"/>
      <c r="Z168" s="97"/>
    </row>
    <row r="169" spans="2:26" ht="14.25" customHeight="1" x14ac:dyDescent="0.2">
      <c r="B169" s="26"/>
      <c r="C169" s="97"/>
      <c r="E169" s="97"/>
      <c r="F169" s="97"/>
      <c r="G169" s="97"/>
      <c r="H169" s="97"/>
      <c r="I169" s="26"/>
      <c r="J169" s="97"/>
      <c r="K169" s="97"/>
      <c r="L169" s="97"/>
      <c r="M169" s="97"/>
      <c r="N169" s="97"/>
      <c r="O169" s="97"/>
      <c r="P169" s="97"/>
      <c r="Q169" s="97"/>
      <c r="R169" s="97"/>
      <c r="S169" s="97"/>
      <c r="T169" s="97"/>
      <c r="U169" s="97"/>
      <c r="V169" s="97"/>
      <c r="W169" s="97"/>
      <c r="X169" s="97"/>
      <c r="Y169" s="97"/>
      <c r="Z169" s="97"/>
    </row>
    <row r="170" spans="2:26" ht="14.25" customHeight="1" x14ac:dyDescent="0.2">
      <c r="B170" s="26"/>
      <c r="C170" s="97"/>
      <c r="E170" s="97"/>
      <c r="F170" s="97"/>
      <c r="G170" s="97"/>
      <c r="H170" s="97"/>
      <c r="I170" s="26"/>
      <c r="J170" s="97"/>
      <c r="K170" s="97"/>
      <c r="L170" s="97"/>
      <c r="M170" s="97"/>
      <c r="N170" s="97"/>
      <c r="O170" s="97"/>
      <c r="P170" s="97"/>
      <c r="Q170" s="97"/>
      <c r="R170" s="97"/>
      <c r="S170" s="97"/>
      <c r="T170" s="97"/>
      <c r="U170" s="97"/>
      <c r="V170" s="97"/>
      <c r="W170" s="97"/>
      <c r="X170" s="97"/>
      <c r="Y170" s="97"/>
      <c r="Z170" s="97"/>
    </row>
    <row r="171" spans="2:26" ht="14.25" customHeight="1" x14ac:dyDescent="0.2">
      <c r="B171" s="26"/>
      <c r="C171" s="97"/>
      <c r="E171" s="97"/>
      <c r="F171" s="97"/>
      <c r="G171" s="97"/>
      <c r="H171" s="97"/>
      <c r="I171" s="26"/>
      <c r="J171" s="97"/>
      <c r="K171" s="97"/>
      <c r="L171" s="97"/>
      <c r="M171" s="97"/>
      <c r="N171" s="97"/>
      <c r="O171" s="97"/>
      <c r="P171" s="97"/>
      <c r="Q171" s="97"/>
      <c r="R171" s="97"/>
      <c r="S171" s="97"/>
      <c r="T171" s="97"/>
      <c r="U171" s="97"/>
      <c r="V171" s="97"/>
      <c r="W171" s="97"/>
      <c r="X171" s="97"/>
      <c r="Y171" s="97"/>
      <c r="Z171" s="97"/>
    </row>
    <row r="172" spans="2:26" ht="14.25" customHeight="1" x14ac:dyDescent="0.2">
      <c r="B172" s="26"/>
      <c r="C172" s="97"/>
      <c r="E172" s="97"/>
      <c r="F172" s="97"/>
      <c r="G172" s="97"/>
      <c r="H172" s="97"/>
      <c r="I172" s="26"/>
      <c r="J172" s="97"/>
      <c r="K172" s="97"/>
      <c r="L172" s="97"/>
      <c r="M172" s="97"/>
      <c r="N172" s="97"/>
      <c r="O172" s="97"/>
      <c r="P172" s="97"/>
      <c r="Q172" s="97"/>
      <c r="R172" s="97"/>
      <c r="S172" s="97"/>
      <c r="T172" s="97"/>
      <c r="U172" s="97"/>
      <c r="V172" s="97"/>
      <c r="W172" s="97"/>
      <c r="X172" s="97"/>
      <c r="Y172" s="97"/>
      <c r="Z172" s="97"/>
    </row>
    <row r="173" spans="2:26" ht="14.25" customHeight="1" x14ac:dyDescent="0.2">
      <c r="B173" s="26"/>
      <c r="C173" s="97"/>
      <c r="E173" s="97"/>
      <c r="F173" s="97"/>
      <c r="G173" s="97"/>
      <c r="H173" s="97"/>
      <c r="I173" s="26"/>
      <c r="J173" s="97"/>
      <c r="K173" s="97"/>
      <c r="L173" s="97"/>
      <c r="M173" s="97"/>
      <c r="N173" s="97"/>
      <c r="O173" s="97"/>
      <c r="P173" s="97"/>
      <c r="Q173" s="97"/>
      <c r="R173" s="97"/>
      <c r="S173" s="97"/>
      <c r="T173" s="97"/>
      <c r="U173" s="97"/>
      <c r="V173" s="97"/>
      <c r="W173" s="97"/>
      <c r="X173" s="97"/>
      <c r="Y173" s="97"/>
      <c r="Z173" s="97"/>
    </row>
    <row r="174" spans="2:26" ht="14.25" customHeight="1" x14ac:dyDescent="0.2">
      <c r="B174" s="26"/>
      <c r="C174" s="97"/>
      <c r="E174" s="97"/>
      <c r="F174" s="97"/>
      <c r="G174" s="97"/>
      <c r="H174" s="97"/>
      <c r="I174" s="26"/>
      <c r="J174" s="97"/>
      <c r="K174" s="97"/>
      <c r="L174" s="97"/>
      <c r="M174" s="97"/>
      <c r="N174" s="97"/>
      <c r="O174" s="97"/>
      <c r="P174" s="97"/>
      <c r="Q174" s="97"/>
      <c r="R174" s="97"/>
      <c r="S174" s="97"/>
      <c r="T174" s="97"/>
      <c r="U174" s="97"/>
      <c r="V174" s="97"/>
      <c r="W174" s="97"/>
      <c r="X174" s="97"/>
      <c r="Y174" s="97"/>
      <c r="Z174" s="97"/>
    </row>
    <row r="175" spans="2:26" ht="14.25" customHeight="1" x14ac:dyDescent="0.2">
      <c r="B175" s="26"/>
      <c r="C175" s="97"/>
      <c r="E175" s="97"/>
      <c r="F175" s="97"/>
      <c r="G175" s="97"/>
      <c r="H175" s="97"/>
      <c r="I175" s="26"/>
      <c r="J175" s="97"/>
      <c r="K175" s="97"/>
      <c r="L175" s="97"/>
      <c r="M175" s="97"/>
      <c r="N175" s="97"/>
      <c r="O175" s="97"/>
      <c r="P175" s="97"/>
      <c r="Q175" s="97"/>
      <c r="R175" s="97"/>
      <c r="S175" s="97"/>
      <c r="T175" s="97"/>
      <c r="U175" s="97"/>
      <c r="V175" s="97"/>
      <c r="W175" s="97"/>
      <c r="X175" s="97"/>
      <c r="Y175" s="97"/>
      <c r="Z175" s="97"/>
    </row>
    <row r="176" spans="2:26" ht="14.25" customHeight="1" x14ac:dyDescent="0.2">
      <c r="B176" s="26"/>
      <c r="C176" s="97"/>
      <c r="E176" s="97"/>
      <c r="F176" s="97"/>
      <c r="G176" s="97"/>
      <c r="H176" s="97"/>
      <c r="I176" s="26"/>
      <c r="J176" s="97"/>
      <c r="K176" s="97"/>
      <c r="L176" s="97"/>
      <c r="M176" s="97"/>
      <c r="N176" s="97"/>
      <c r="O176" s="97"/>
      <c r="P176" s="97"/>
      <c r="Q176" s="97"/>
      <c r="R176" s="97"/>
      <c r="S176" s="97"/>
      <c r="T176" s="97"/>
      <c r="U176" s="97"/>
      <c r="V176" s="97"/>
      <c r="W176" s="97"/>
      <c r="X176" s="97"/>
      <c r="Y176" s="97"/>
      <c r="Z176" s="97"/>
    </row>
    <row r="177" spans="2:26" ht="14.25" customHeight="1" x14ac:dyDescent="0.2">
      <c r="B177" s="26"/>
      <c r="C177" s="97"/>
      <c r="E177" s="97"/>
      <c r="F177" s="97"/>
      <c r="G177" s="97"/>
      <c r="H177" s="97"/>
      <c r="I177" s="26"/>
      <c r="J177" s="97"/>
      <c r="K177" s="97"/>
      <c r="L177" s="97"/>
      <c r="M177" s="97"/>
      <c r="N177" s="97"/>
      <c r="O177" s="97"/>
      <c r="P177" s="97"/>
      <c r="Q177" s="97"/>
      <c r="R177" s="97"/>
      <c r="S177" s="97"/>
      <c r="T177" s="97"/>
      <c r="U177" s="97"/>
      <c r="V177" s="97"/>
      <c r="W177" s="97"/>
      <c r="X177" s="97"/>
      <c r="Y177" s="97"/>
      <c r="Z177" s="97"/>
    </row>
    <row r="178" spans="2:26" ht="14.25" customHeight="1" x14ac:dyDescent="0.2">
      <c r="B178" s="26"/>
      <c r="C178" s="97"/>
      <c r="E178" s="97"/>
      <c r="F178" s="97"/>
      <c r="G178" s="97"/>
      <c r="H178" s="97"/>
      <c r="I178" s="26"/>
      <c r="J178" s="97"/>
      <c r="K178" s="97"/>
      <c r="L178" s="97"/>
      <c r="M178" s="97"/>
      <c r="N178" s="97"/>
      <c r="O178" s="97"/>
      <c r="P178" s="97"/>
      <c r="Q178" s="97"/>
      <c r="R178" s="97"/>
      <c r="S178" s="97"/>
      <c r="T178" s="97"/>
      <c r="U178" s="97"/>
      <c r="V178" s="97"/>
      <c r="W178" s="97"/>
      <c r="X178" s="97"/>
      <c r="Y178" s="97"/>
      <c r="Z178" s="97"/>
    </row>
    <row r="179" spans="2:26" ht="14.25" customHeight="1" x14ac:dyDescent="0.2">
      <c r="B179" s="26"/>
      <c r="C179" s="97"/>
      <c r="E179" s="97"/>
      <c r="F179" s="97"/>
      <c r="G179" s="97"/>
      <c r="H179" s="97"/>
      <c r="I179" s="26"/>
      <c r="J179" s="97"/>
      <c r="K179" s="97"/>
      <c r="L179" s="97"/>
      <c r="M179" s="97"/>
      <c r="N179" s="97"/>
      <c r="O179" s="97"/>
      <c r="P179" s="97"/>
      <c r="Q179" s="97"/>
      <c r="R179" s="97"/>
      <c r="S179" s="97"/>
      <c r="T179" s="97"/>
      <c r="U179" s="97"/>
      <c r="V179" s="97"/>
      <c r="W179" s="97"/>
      <c r="X179" s="97"/>
      <c r="Y179" s="97"/>
      <c r="Z179" s="97"/>
    </row>
    <row r="180" spans="2:26" ht="14.25" customHeight="1" x14ac:dyDescent="0.2">
      <c r="B180" s="26"/>
      <c r="C180" s="97"/>
      <c r="E180" s="97"/>
      <c r="F180" s="97"/>
      <c r="G180" s="97"/>
      <c r="H180" s="97"/>
      <c r="I180" s="26"/>
      <c r="J180" s="97"/>
      <c r="K180" s="97"/>
      <c r="L180" s="97"/>
      <c r="M180" s="97"/>
      <c r="N180" s="97"/>
      <c r="O180" s="97"/>
      <c r="P180" s="97"/>
      <c r="Q180" s="97"/>
      <c r="R180" s="97"/>
      <c r="S180" s="97"/>
      <c r="T180" s="97"/>
      <c r="U180" s="97"/>
      <c r="V180" s="97"/>
      <c r="W180" s="97"/>
      <c r="X180" s="97"/>
      <c r="Y180" s="97"/>
      <c r="Z180" s="97"/>
    </row>
    <row r="181" spans="2:26" ht="14.25" customHeight="1" x14ac:dyDescent="0.2">
      <c r="B181" s="26"/>
      <c r="C181" s="97"/>
      <c r="E181" s="97"/>
      <c r="F181" s="97"/>
      <c r="G181" s="97"/>
      <c r="H181" s="97"/>
      <c r="I181" s="26"/>
      <c r="J181" s="97"/>
      <c r="K181" s="97"/>
      <c r="L181" s="97"/>
      <c r="M181" s="97"/>
      <c r="N181" s="97"/>
      <c r="O181" s="97"/>
      <c r="P181" s="97"/>
      <c r="Q181" s="97"/>
      <c r="R181" s="97"/>
      <c r="S181" s="97"/>
      <c r="T181" s="97"/>
      <c r="U181" s="97"/>
      <c r="V181" s="97"/>
      <c r="W181" s="97"/>
      <c r="X181" s="97"/>
      <c r="Y181" s="97"/>
      <c r="Z181" s="97"/>
    </row>
    <row r="182" spans="2:26" ht="14.25" customHeight="1" x14ac:dyDescent="0.2">
      <c r="B182" s="26"/>
      <c r="C182" s="97"/>
      <c r="E182" s="97"/>
      <c r="F182" s="97"/>
      <c r="G182" s="97"/>
      <c r="H182" s="97"/>
      <c r="I182" s="26"/>
      <c r="J182" s="97"/>
      <c r="K182" s="97"/>
      <c r="L182" s="97"/>
      <c r="M182" s="97"/>
      <c r="N182" s="97"/>
      <c r="O182" s="97"/>
      <c r="P182" s="97"/>
      <c r="Q182" s="97"/>
      <c r="R182" s="97"/>
      <c r="S182" s="97"/>
      <c r="T182" s="97"/>
      <c r="U182" s="97"/>
      <c r="V182" s="97"/>
      <c r="W182" s="97"/>
      <c r="X182" s="97"/>
      <c r="Y182" s="97"/>
      <c r="Z182" s="97"/>
    </row>
    <row r="183" spans="2:26" ht="14.25" customHeight="1" x14ac:dyDescent="0.2">
      <c r="B183" s="26"/>
      <c r="C183" s="97"/>
      <c r="E183" s="97"/>
      <c r="F183" s="97"/>
      <c r="G183" s="97"/>
      <c r="H183" s="97"/>
      <c r="I183" s="26"/>
      <c r="J183" s="97"/>
      <c r="K183" s="97"/>
      <c r="L183" s="97"/>
      <c r="M183" s="97"/>
      <c r="N183" s="97"/>
      <c r="O183" s="97"/>
      <c r="P183" s="97"/>
      <c r="Q183" s="97"/>
      <c r="R183" s="97"/>
      <c r="S183" s="97"/>
      <c r="T183" s="97"/>
      <c r="U183" s="97"/>
      <c r="V183" s="97"/>
      <c r="W183" s="97"/>
      <c r="X183" s="97"/>
      <c r="Y183" s="97"/>
      <c r="Z183" s="97"/>
    </row>
    <row r="184" spans="2:26" ht="14.25" customHeight="1" x14ac:dyDescent="0.2">
      <c r="B184" s="26"/>
      <c r="C184" s="97"/>
      <c r="E184" s="97"/>
      <c r="F184" s="97"/>
      <c r="G184" s="97"/>
      <c r="H184" s="97"/>
      <c r="I184" s="26"/>
      <c r="J184" s="97"/>
      <c r="K184" s="97"/>
      <c r="L184" s="97"/>
      <c r="M184" s="97"/>
      <c r="N184" s="97"/>
      <c r="O184" s="97"/>
      <c r="P184" s="97"/>
      <c r="Q184" s="97"/>
      <c r="R184" s="97"/>
      <c r="S184" s="97"/>
      <c r="T184" s="97"/>
      <c r="U184" s="97"/>
      <c r="V184" s="97"/>
      <c r="W184" s="97"/>
      <c r="X184" s="97"/>
      <c r="Y184" s="97"/>
      <c r="Z184" s="97"/>
    </row>
    <row r="185" spans="2:26" ht="14.25" customHeight="1" x14ac:dyDescent="0.2">
      <c r="B185" s="26"/>
      <c r="C185" s="97"/>
      <c r="E185" s="97"/>
      <c r="F185" s="97"/>
      <c r="G185" s="97"/>
      <c r="H185" s="97"/>
      <c r="I185" s="26"/>
      <c r="J185" s="97"/>
      <c r="K185" s="97"/>
      <c r="L185" s="97"/>
      <c r="M185" s="97"/>
      <c r="N185" s="97"/>
      <c r="O185" s="97"/>
      <c r="P185" s="97"/>
      <c r="Q185" s="97"/>
      <c r="R185" s="97"/>
      <c r="S185" s="97"/>
      <c r="T185" s="97"/>
      <c r="U185" s="97"/>
      <c r="V185" s="97"/>
      <c r="W185" s="97"/>
      <c r="X185" s="97"/>
      <c r="Y185" s="97"/>
      <c r="Z185" s="97"/>
    </row>
    <row r="186" spans="2:26" ht="14.25" customHeight="1" x14ac:dyDescent="0.2">
      <c r="B186" s="26"/>
      <c r="C186" s="97"/>
      <c r="E186" s="97"/>
      <c r="F186" s="97"/>
      <c r="G186" s="97"/>
      <c r="H186" s="97"/>
      <c r="I186" s="26"/>
      <c r="J186" s="97"/>
      <c r="K186" s="97"/>
      <c r="L186" s="97"/>
      <c r="M186" s="97"/>
      <c r="N186" s="97"/>
      <c r="O186" s="97"/>
      <c r="P186" s="97"/>
      <c r="Q186" s="97"/>
      <c r="R186" s="97"/>
      <c r="S186" s="97"/>
      <c r="T186" s="97"/>
      <c r="U186" s="97"/>
      <c r="V186" s="97"/>
      <c r="W186" s="97"/>
      <c r="X186" s="97"/>
      <c r="Y186" s="97"/>
      <c r="Z186" s="97"/>
    </row>
    <row r="187" spans="2:26" ht="14.25" customHeight="1" x14ac:dyDescent="0.2">
      <c r="B187" s="26"/>
      <c r="C187" s="97"/>
      <c r="E187" s="97"/>
      <c r="F187" s="97"/>
      <c r="G187" s="97"/>
      <c r="H187" s="97"/>
      <c r="I187" s="26"/>
      <c r="J187" s="97"/>
      <c r="K187" s="97"/>
      <c r="L187" s="97"/>
      <c r="M187" s="97"/>
      <c r="N187" s="97"/>
      <c r="O187" s="97"/>
      <c r="P187" s="97"/>
      <c r="Q187" s="97"/>
      <c r="R187" s="97"/>
      <c r="S187" s="97"/>
      <c r="T187" s="97"/>
      <c r="U187" s="97"/>
      <c r="V187" s="97"/>
      <c r="W187" s="97"/>
      <c r="X187" s="97"/>
      <c r="Y187" s="97"/>
      <c r="Z187" s="97"/>
    </row>
    <row r="188" spans="2:26" ht="14.25" customHeight="1" x14ac:dyDescent="0.2">
      <c r="B188" s="26"/>
      <c r="C188" s="97"/>
      <c r="E188" s="97"/>
      <c r="F188" s="97"/>
      <c r="G188" s="97"/>
      <c r="H188" s="97"/>
      <c r="I188" s="26"/>
      <c r="J188" s="97"/>
      <c r="K188" s="97"/>
      <c r="L188" s="97"/>
      <c r="M188" s="97"/>
      <c r="N188" s="97"/>
      <c r="O188" s="97"/>
      <c r="P188" s="97"/>
      <c r="Q188" s="97"/>
      <c r="R188" s="97"/>
      <c r="S188" s="97"/>
      <c r="T188" s="97"/>
      <c r="U188" s="97"/>
      <c r="V188" s="97"/>
      <c r="W188" s="97"/>
      <c r="X188" s="97"/>
      <c r="Y188" s="97"/>
      <c r="Z188" s="97"/>
    </row>
    <row r="189" spans="2:26" ht="14.25" customHeight="1" x14ac:dyDescent="0.2">
      <c r="B189" s="26"/>
      <c r="C189" s="97"/>
      <c r="E189" s="97"/>
      <c r="F189" s="97"/>
      <c r="G189" s="97"/>
      <c r="H189" s="97"/>
      <c r="I189" s="26"/>
      <c r="J189" s="97"/>
      <c r="K189" s="97"/>
      <c r="L189" s="97"/>
      <c r="M189" s="97"/>
      <c r="N189" s="97"/>
      <c r="O189" s="97"/>
      <c r="P189" s="97"/>
      <c r="Q189" s="97"/>
      <c r="R189" s="97"/>
      <c r="S189" s="97"/>
      <c r="T189" s="97"/>
      <c r="U189" s="97"/>
      <c r="V189" s="97"/>
      <c r="W189" s="97"/>
      <c r="X189" s="97"/>
      <c r="Y189" s="97"/>
      <c r="Z189" s="97"/>
    </row>
    <row r="190" spans="2:26" ht="14.25" customHeight="1" x14ac:dyDescent="0.2">
      <c r="B190" s="26"/>
      <c r="C190" s="97"/>
      <c r="E190" s="97"/>
      <c r="F190" s="97"/>
      <c r="G190" s="97"/>
      <c r="H190" s="97"/>
      <c r="I190" s="26"/>
      <c r="J190" s="97"/>
      <c r="K190" s="97"/>
      <c r="L190" s="97"/>
      <c r="M190" s="97"/>
      <c r="N190" s="97"/>
      <c r="O190" s="97"/>
      <c r="P190" s="97"/>
      <c r="Q190" s="97"/>
      <c r="R190" s="97"/>
      <c r="S190" s="97"/>
      <c r="T190" s="97"/>
      <c r="U190" s="97"/>
      <c r="V190" s="97"/>
      <c r="W190" s="97"/>
      <c r="X190" s="97"/>
      <c r="Y190" s="97"/>
      <c r="Z190" s="97"/>
    </row>
    <row r="191" spans="2:26" ht="14.25" customHeight="1" x14ac:dyDescent="0.2">
      <c r="B191" s="26"/>
      <c r="C191" s="97"/>
      <c r="E191" s="97"/>
      <c r="F191" s="97"/>
      <c r="G191" s="97"/>
      <c r="H191" s="97"/>
      <c r="I191" s="26"/>
      <c r="J191" s="97"/>
      <c r="K191" s="97"/>
      <c r="L191" s="97"/>
      <c r="M191" s="97"/>
      <c r="N191" s="97"/>
      <c r="O191" s="97"/>
      <c r="P191" s="97"/>
      <c r="Q191" s="97"/>
      <c r="R191" s="97"/>
      <c r="S191" s="97"/>
      <c r="T191" s="97"/>
      <c r="U191" s="97"/>
      <c r="V191" s="97"/>
      <c r="W191" s="97"/>
      <c r="X191" s="97"/>
      <c r="Y191" s="97"/>
      <c r="Z191" s="97"/>
    </row>
    <row r="192" spans="2:26" ht="14.25" customHeight="1" x14ac:dyDescent="0.2">
      <c r="B192" s="26"/>
      <c r="C192" s="97"/>
      <c r="E192" s="97"/>
      <c r="F192" s="97"/>
      <c r="G192" s="97"/>
      <c r="H192" s="97"/>
      <c r="I192" s="26"/>
      <c r="J192" s="97"/>
      <c r="K192" s="97"/>
      <c r="L192" s="97"/>
      <c r="M192" s="97"/>
      <c r="N192" s="97"/>
      <c r="O192" s="97"/>
      <c r="P192" s="97"/>
      <c r="Q192" s="97"/>
      <c r="R192" s="97"/>
      <c r="S192" s="97"/>
      <c r="T192" s="97"/>
      <c r="U192" s="97"/>
      <c r="V192" s="97"/>
      <c r="W192" s="97"/>
      <c r="X192" s="97"/>
      <c r="Y192" s="97"/>
      <c r="Z192" s="97"/>
    </row>
    <row r="193" spans="2:26" ht="14.25" customHeight="1" x14ac:dyDescent="0.2">
      <c r="B193" s="26"/>
      <c r="C193" s="97"/>
      <c r="E193" s="97"/>
      <c r="F193" s="97"/>
      <c r="G193" s="97"/>
      <c r="H193" s="97"/>
      <c r="I193" s="26"/>
      <c r="J193" s="97"/>
      <c r="K193" s="97"/>
      <c r="L193" s="97"/>
      <c r="M193" s="97"/>
      <c r="N193" s="97"/>
      <c r="O193" s="97"/>
      <c r="P193" s="97"/>
      <c r="Q193" s="97"/>
      <c r="R193" s="97"/>
      <c r="S193" s="97"/>
      <c r="T193" s="97"/>
      <c r="U193" s="97"/>
      <c r="V193" s="97"/>
      <c r="W193" s="97"/>
      <c r="X193" s="97"/>
      <c r="Y193" s="97"/>
      <c r="Z193" s="97"/>
    </row>
    <row r="194" spans="2:26" ht="14.25" customHeight="1" x14ac:dyDescent="0.2">
      <c r="B194" s="26"/>
      <c r="C194" s="97"/>
      <c r="E194" s="97"/>
      <c r="F194" s="97"/>
      <c r="G194" s="97"/>
      <c r="H194" s="97"/>
      <c r="I194" s="26"/>
      <c r="J194" s="97"/>
      <c r="K194" s="97"/>
      <c r="L194" s="97"/>
      <c r="M194" s="97"/>
      <c r="N194" s="97"/>
      <c r="O194" s="97"/>
      <c r="P194" s="97"/>
      <c r="Q194" s="97"/>
      <c r="R194" s="97"/>
      <c r="S194" s="97"/>
      <c r="T194" s="97"/>
      <c r="U194" s="97"/>
      <c r="V194" s="97"/>
      <c r="W194" s="97"/>
      <c r="X194" s="97"/>
      <c r="Y194" s="97"/>
      <c r="Z194" s="97"/>
    </row>
    <row r="195" spans="2:26" ht="14.25" customHeight="1" x14ac:dyDescent="0.2">
      <c r="B195" s="26"/>
      <c r="C195" s="97"/>
      <c r="E195" s="97"/>
      <c r="F195" s="97"/>
      <c r="G195" s="97"/>
      <c r="H195" s="97"/>
      <c r="I195" s="26"/>
      <c r="J195" s="97"/>
      <c r="K195" s="97"/>
      <c r="L195" s="97"/>
      <c r="M195" s="97"/>
      <c r="N195" s="97"/>
      <c r="O195" s="97"/>
      <c r="P195" s="97"/>
      <c r="Q195" s="97"/>
      <c r="R195" s="97"/>
      <c r="S195" s="97"/>
      <c r="T195" s="97"/>
      <c r="U195" s="97"/>
      <c r="V195" s="97"/>
      <c r="W195" s="97"/>
      <c r="X195" s="97"/>
      <c r="Y195" s="97"/>
      <c r="Z195" s="97"/>
    </row>
    <row r="196" spans="2:26" ht="14.25" customHeight="1" x14ac:dyDescent="0.2">
      <c r="B196" s="26"/>
      <c r="C196" s="97"/>
      <c r="E196" s="97"/>
      <c r="F196" s="97"/>
      <c r="G196" s="97"/>
      <c r="H196" s="97"/>
      <c r="I196" s="26"/>
      <c r="J196" s="97"/>
      <c r="K196" s="97"/>
      <c r="L196" s="97"/>
      <c r="M196" s="97"/>
      <c r="N196" s="97"/>
      <c r="O196" s="97"/>
      <c r="P196" s="97"/>
      <c r="Q196" s="97"/>
      <c r="R196" s="97"/>
      <c r="S196" s="97"/>
      <c r="T196" s="97"/>
      <c r="U196" s="97"/>
      <c r="V196" s="97"/>
      <c r="W196" s="97"/>
      <c r="X196" s="97"/>
      <c r="Y196" s="97"/>
      <c r="Z196" s="97"/>
    </row>
    <row r="197" spans="2:26" ht="14.25" customHeight="1" x14ac:dyDescent="0.2">
      <c r="B197" s="26"/>
      <c r="C197" s="97"/>
      <c r="E197" s="97"/>
      <c r="F197" s="97"/>
      <c r="G197" s="97"/>
      <c r="H197" s="97"/>
      <c r="I197" s="26"/>
      <c r="J197" s="97"/>
      <c r="K197" s="97"/>
      <c r="L197" s="97"/>
      <c r="M197" s="97"/>
      <c r="N197" s="97"/>
      <c r="O197" s="97"/>
      <c r="P197" s="97"/>
      <c r="Q197" s="97"/>
      <c r="R197" s="97"/>
      <c r="S197" s="97"/>
      <c r="T197" s="97"/>
      <c r="U197" s="97"/>
      <c r="V197" s="97"/>
      <c r="W197" s="97"/>
      <c r="X197" s="97"/>
      <c r="Y197" s="97"/>
      <c r="Z197" s="97"/>
    </row>
    <row r="198" spans="2:26" ht="14.25" customHeight="1" x14ac:dyDescent="0.2">
      <c r="B198" s="26"/>
      <c r="C198" s="97"/>
      <c r="E198" s="97"/>
      <c r="F198" s="97"/>
      <c r="G198" s="97"/>
      <c r="H198" s="97"/>
      <c r="I198" s="26"/>
      <c r="J198" s="97"/>
      <c r="K198" s="97"/>
      <c r="L198" s="97"/>
      <c r="M198" s="97"/>
      <c r="N198" s="97"/>
      <c r="O198" s="97"/>
      <c r="P198" s="97"/>
      <c r="Q198" s="97"/>
      <c r="R198" s="97"/>
      <c r="S198" s="97"/>
      <c r="T198" s="97"/>
      <c r="U198" s="97"/>
      <c r="V198" s="97"/>
      <c r="W198" s="97"/>
      <c r="X198" s="97"/>
      <c r="Y198" s="97"/>
      <c r="Z198" s="97"/>
    </row>
    <row r="199" spans="2:26" ht="14.25" customHeight="1" x14ac:dyDescent="0.2">
      <c r="B199" s="26"/>
      <c r="C199" s="97"/>
      <c r="E199" s="97"/>
      <c r="F199" s="97"/>
      <c r="G199" s="97"/>
      <c r="H199" s="97"/>
      <c r="I199" s="26"/>
      <c r="J199" s="97"/>
      <c r="K199" s="97"/>
      <c r="L199" s="97"/>
      <c r="M199" s="97"/>
      <c r="N199" s="97"/>
      <c r="O199" s="97"/>
      <c r="P199" s="97"/>
      <c r="Q199" s="97"/>
      <c r="R199" s="97"/>
      <c r="S199" s="97"/>
      <c r="T199" s="97"/>
      <c r="U199" s="97"/>
      <c r="V199" s="97"/>
      <c r="W199" s="97"/>
      <c r="X199" s="97"/>
      <c r="Y199" s="97"/>
      <c r="Z199" s="97"/>
    </row>
    <row r="200" spans="2:26" ht="14.25" customHeight="1" x14ac:dyDescent="0.2">
      <c r="B200" s="26"/>
      <c r="C200" s="97"/>
      <c r="E200" s="97"/>
      <c r="F200" s="97"/>
      <c r="G200" s="97"/>
      <c r="H200" s="97"/>
      <c r="I200" s="26"/>
      <c r="J200" s="97"/>
      <c r="K200" s="97"/>
      <c r="L200" s="97"/>
      <c r="M200" s="97"/>
      <c r="N200" s="97"/>
      <c r="O200" s="97"/>
      <c r="P200" s="97"/>
      <c r="Q200" s="97"/>
      <c r="R200" s="97"/>
      <c r="S200" s="97"/>
      <c r="T200" s="97"/>
      <c r="U200" s="97"/>
      <c r="V200" s="97"/>
      <c r="W200" s="97"/>
      <c r="X200" s="97"/>
      <c r="Y200" s="97"/>
      <c r="Z200" s="97"/>
    </row>
    <row r="201" spans="2:26" ht="14.25" customHeight="1" x14ac:dyDescent="0.2">
      <c r="B201" s="26"/>
      <c r="C201" s="97"/>
      <c r="E201" s="97"/>
      <c r="F201" s="97"/>
      <c r="G201" s="97"/>
      <c r="H201" s="97"/>
      <c r="I201" s="26"/>
      <c r="J201" s="97"/>
      <c r="K201" s="97"/>
      <c r="L201" s="97"/>
      <c r="M201" s="97"/>
      <c r="N201" s="97"/>
      <c r="O201" s="97"/>
      <c r="P201" s="97"/>
      <c r="Q201" s="97"/>
      <c r="R201" s="97"/>
      <c r="S201" s="97"/>
      <c r="T201" s="97"/>
      <c r="U201" s="97"/>
      <c r="V201" s="97"/>
      <c r="W201" s="97"/>
      <c r="X201" s="97"/>
      <c r="Y201" s="97"/>
      <c r="Z201" s="97"/>
    </row>
    <row r="202" spans="2:26" ht="14.25" customHeight="1" x14ac:dyDescent="0.2">
      <c r="B202" s="26"/>
      <c r="C202" s="97"/>
      <c r="E202" s="97"/>
      <c r="F202" s="97"/>
      <c r="G202" s="97"/>
      <c r="H202" s="97"/>
      <c r="I202" s="26"/>
      <c r="J202" s="97"/>
      <c r="K202" s="97"/>
      <c r="L202" s="97"/>
      <c r="M202" s="97"/>
      <c r="N202" s="97"/>
      <c r="O202" s="97"/>
      <c r="P202" s="97"/>
      <c r="Q202" s="97"/>
      <c r="R202" s="97"/>
      <c r="S202" s="97"/>
      <c r="T202" s="97"/>
      <c r="U202" s="97"/>
      <c r="V202" s="97"/>
      <c r="W202" s="97"/>
      <c r="X202" s="97"/>
      <c r="Y202" s="97"/>
      <c r="Z202" s="97"/>
    </row>
    <row r="203" spans="2:26" ht="14.25" customHeight="1" x14ac:dyDescent="0.2">
      <c r="B203" s="26"/>
      <c r="C203" s="97"/>
      <c r="E203" s="97"/>
      <c r="F203" s="97"/>
      <c r="G203" s="97"/>
      <c r="H203" s="97"/>
      <c r="I203" s="26"/>
      <c r="J203" s="97"/>
      <c r="K203" s="97"/>
      <c r="L203" s="97"/>
      <c r="M203" s="97"/>
      <c r="N203" s="97"/>
      <c r="O203" s="97"/>
      <c r="P203" s="97"/>
      <c r="Q203" s="97"/>
      <c r="R203" s="97"/>
      <c r="S203" s="97"/>
      <c r="T203" s="97"/>
      <c r="U203" s="97"/>
      <c r="V203" s="97"/>
      <c r="W203" s="97"/>
      <c r="X203" s="97"/>
      <c r="Y203" s="97"/>
      <c r="Z203" s="97"/>
    </row>
    <row r="204" spans="2:26" ht="14.25" customHeight="1" x14ac:dyDescent="0.2">
      <c r="B204" s="26"/>
      <c r="C204" s="97"/>
      <c r="E204" s="97"/>
      <c r="F204" s="97"/>
      <c r="G204" s="97"/>
      <c r="H204" s="97"/>
      <c r="I204" s="26"/>
      <c r="J204" s="97"/>
      <c r="K204" s="97"/>
      <c r="L204" s="97"/>
      <c r="M204" s="97"/>
      <c r="N204" s="97"/>
      <c r="O204" s="97"/>
      <c r="P204" s="97"/>
      <c r="Q204" s="97"/>
      <c r="R204" s="97"/>
      <c r="S204" s="97"/>
      <c r="T204" s="97"/>
      <c r="U204" s="97"/>
      <c r="V204" s="97"/>
      <c r="W204" s="97"/>
      <c r="X204" s="97"/>
      <c r="Y204" s="97"/>
      <c r="Z204" s="97"/>
    </row>
    <row r="205" spans="2:26" ht="14.25" customHeight="1" x14ac:dyDescent="0.2">
      <c r="B205" s="26"/>
      <c r="C205" s="97"/>
      <c r="E205" s="97"/>
      <c r="F205" s="97"/>
      <c r="G205" s="97"/>
      <c r="H205" s="97"/>
      <c r="I205" s="26"/>
      <c r="J205" s="97"/>
      <c r="K205" s="97"/>
      <c r="L205" s="97"/>
      <c r="M205" s="97"/>
      <c r="N205" s="97"/>
      <c r="O205" s="97"/>
      <c r="P205" s="97"/>
      <c r="Q205" s="97"/>
      <c r="R205" s="97"/>
      <c r="S205" s="97"/>
      <c r="T205" s="97"/>
      <c r="U205" s="97"/>
      <c r="V205" s="97"/>
      <c r="W205" s="97"/>
      <c r="X205" s="97"/>
      <c r="Y205" s="97"/>
      <c r="Z205" s="97"/>
    </row>
    <row r="206" spans="2:26" ht="14.25" customHeight="1" x14ac:dyDescent="0.2">
      <c r="B206" s="26"/>
      <c r="C206" s="97"/>
      <c r="E206" s="97"/>
      <c r="F206" s="97"/>
      <c r="G206" s="97"/>
      <c r="H206" s="97"/>
      <c r="I206" s="26"/>
      <c r="J206" s="97"/>
      <c r="K206" s="97"/>
      <c r="L206" s="97"/>
      <c r="M206" s="97"/>
      <c r="N206" s="97"/>
      <c r="O206" s="97"/>
      <c r="P206" s="97"/>
      <c r="Q206" s="97"/>
      <c r="R206" s="97"/>
      <c r="S206" s="97"/>
      <c r="T206" s="97"/>
      <c r="U206" s="97"/>
      <c r="V206" s="97"/>
      <c r="W206" s="97"/>
      <c r="X206" s="97"/>
      <c r="Y206" s="97"/>
      <c r="Z206" s="97"/>
    </row>
    <row r="207" spans="2:26" ht="14.25" customHeight="1" x14ac:dyDescent="0.2">
      <c r="B207" s="26"/>
      <c r="C207" s="97"/>
      <c r="E207" s="97"/>
      <c r="F207" s="97"/>
      <c r="G207" s="97"/>
      <c r="H207" s="97"/>
      <c r="I207" s="26"/>
      <c r="J207" s="97"/>
      <c r="K207" s="97"/>
      <c r="L207" s="97"/>
      <c r="M207" s="97"/>
      <c r="N207" s="97"/>
      <c r="O207" s="97"/>
      <c r="P207" s="97"/>
      <c r="Q207" s="97"/>
      <c r="R207" s="97"/>
      <c r="S207" s="97"/>
      <c r="T207" s="97"/>
      <c r="U207" s="97"/>
      <c r="V207" s="97"/>
      <c r="W207" s="97"/>
      <c r="X207" s="97"/>
      <c r="Y207" s="97"/>
      <c r="Z207" s="97"/>
    </row>
    <row r="208" spans="2:26" ht="14.25" customHeight="1" x14ac:dyDescent="0.2">
      <c r="B208" s="26"/>
      <c r="C208" s="97"/>
      <c r="E208" s="97"/>
      <c r="F208" s="97"/>
      <c r="G208" s="97"/>
      <c r="H208" s="97"/>
      <c r="I208" s="26"/>
      <c r="J208" s="97"/>
      <c r="K208" s="97"/>
      <c r="L208" s="97"/>
      <c r="M208" s="97"/>
      <c r="N208" s="97"/>
      <c r="O208" s="97"/>
      <c r="P208" s="97"/>
      <c r="Q208" s="97"/>
      <c r="R208" s="97"/>
      <c r="S208" s="97"/>
      <c r="T208" s="97"/>
      <c r="U208" s="97"/>
      <c r="V208" s="97"/>
      <c r="W208" s="97"/>
      <c r="X208" s="97"/>
      <c r="Y208" s="97"/>
      <c r="Z208" s="97"/>
    </row>
    <row r="209" spans="2:26" ht="14.25" customHeight="1" x14ac:dyDescent="0.2">
      <c r="B209" s="26"/>
      <c r="C209" s="97"/>
      <c r="E209" s="97"/>
      <c r="F209" s="97"/>
      <c r="G209" s="97"/>
      <c r="H209" s="97"/>
      <c r="I209" s="26"/>
      <c r="J209" s="97"/>
      <c r="K209" s="97"/>
      <c r="L209" s="97"/>
      <c r="M209" s="97"/>
      <c r="N209" s="97"/>
      <c r="O209" s="97"/>
      <c r="P209" s="97"/>
      <c r="Q209" s="97"/>
      <c r="R209" s="97"/>
      <c r="S209" s="97"/>
      <c r="T209" s="97"/>
      <c r="U209" s="97"/>
      <c r="V209" s="97"/>
      <c r="W209" s="97"/>
      <c r="X209" s="97"/>
      <c r="Y209" s="97"/>
      <c r="Z209" s="97"/>
    </row>
    <row r="210" spans="2:26" ht="14.25" customHeight="1" x14ac:dyDescent="0.2">
      <c r="B210" s="26"/>
      <c r="C210" s="97"/>
      <c r="E210" s="97"/>
      <c r="F210" s="97"/>
      <c r="G210" s="97"/>
      <c r="H210" s="97"/>
      <c r="I210" s="26"/>
      <c r="J210" s="97"/>
      <c r="K210" s="97"/>
      <c r="L210" s="97"/>
      <c r="M210" s="97"/>
      <c r="N210" s="97"/>
      <c r="O210" s="97"/>
      <c r="P210" s="97"/>
      <c r="Q210" s="97"/>
      <c r="R210" s="97"/>
      <c r="S210" s="97"/>
      <c r="T210" s="97"/>
      <c r="U210" s="97"/>
      <c r="V210" s="97"/>
      <c r="W210" s="97"/>
      <c r="X210" s="97"/>
      <c r="Y210" s="97"/>
      <c r="Z210" s="97"/>
    </row>
    <row r="211" spans="2:26" ht="14.25" customHeight="1" x14ac:dyDescent="0.2">
      <c r="B211" s="26"/>
      <c r="C211" s="97"/>
      <c r="E211" s="97"/>
      <c r="F211" s="97"/>
      <c r="G211" s="97"/>
      <c r="H211" s="97"/>
      <c r="I211" s="26"/>
      <c r="J211" s="97"/>
      <c r="K211" s="97"/>
      <c r="L211" s="97"/>
      <c r="M211" s="97"/>
      <c r="N211" s="97"/>
      <c r="O211" s="97"/>
      <c r="P211" s="97"/>
      <c r="Q211" s="97"/>
      <c r="R211" s="97"/>
      <c r="S211" s="97"/>
      <c r="T211" s="97"/>
      <c r="U211" s="97"/>
      <c r="V211" s="97"/>
      <c r="W211" s="97"/>
      <c r="X211" s="97"/>
      <c r="Y211" s="97"/>
      <c r="Z211" s="97"/>
    </row>
    <row r="212" spans="2:26" ht="14.25" customHeight="1" x14ac:dyDescent="0.2">
      <c r="B212" s="26"/>
      <c r="C212" s="97"/>
      <c r="E212" s="97"/>
      <c r="F212" s="97"/>
      <c r="G212" s="97"/>
      <c r="H212" s="97"/>
      <c r="I212" s="26"/>
      <c r="J212" s="97"/>
      <c r="K212" s="97"/>
      <c r="L212" s="97"/>
      <c r="M212" s="97"/>
      <c r="N212" s="97"/>
      <c r="O212" s="97"/>
      <c r="P212" s="97"/>
      <c r="Q212" s="97"/>
      <c r="R212" s="97"/>
      <c r="S212" s="97"/>
      <c r="T212" s="97"/>
      <c r="U212" s="97"/>
      <c r="V212" s="97"/>
      <c r="W212" s="97"/>
      <c r="X212" s="97"/>
      <c r="Y212" s="97"/>
      <c r="Z212" s="97"/>
    </row>
    <row r="213" spans="2:26" ht="14.25" customHeight="1" x14ac:dyDescent="0.2">
      <c r="B213" s="26"/>
      <c r="C213" s="97"/>
      <c r="E213" s="97"/>
      <c r="F213" s="97"/>
      <c r="G213" s="97"/>
      <c r="H213" s="97"/>
      <c r="I213" s="26"/>
      <c r="J213" s="97"/>
      <c r="K213" s="97"/>
      <c r="L213" s="97"/>
      <c r="M213" s="97"/>
      <c r="N213" s="97"/>
      <c r="O213" s="97"/>
      <c r="P213" s="97"/>
      <c r="Q213" s="97"/>
      <c r="R213" s="97"/>
      <c r="S213" s="97"/>
      <c r="T213" s="97"/>
      <c r="U213" s="97"/>
      <c r="V213" s="97"/>
      <c r="W213" s="97"/>
      <c r="X213" s="97"/>
      <c r="Y213" s="97"/>
      <c r="Z213" s="97"/>
    </row>
    <row r="214" spans="2:26" ht="14.25" customHeight="1" x14ac:dyDescent="0.2">
      <c r="B214" s="26"/>
      <c r="C214" s="97"/>
      <c r="E214" s="97"/>
      <c r="F214" s="97"/>
      <c r="G214" s="97"/>
      <c r="H214" s="97"/>
      <c r="I214" s="26"/>
      <c r="J214" s="97"/>
      <c r="K214" s="97"/>
      <c r="L214" s="97"/>
      <c r="M214" s="97"/>
      <c r="N214" s="97"/>
      <c r="O214" s="97"/>
      <c r="P214" s="97"/>
      <c r="Q214" s="97"/>
      <c r="R214" s="97"/>
      <c r="S214" s="97"/>
      <c r="T214" s="97"/>
      <c r="U214" s="97"/>
      <c r="V214" s="97"/>
      <c r="W214" s="97"/>
      <c r="X214" s="97"/>
      <c r="Y214" s="97"/>
      <c r="Z214" s="97"/>
    </row>
    <row r="215" spans="2:26" ht="14.25" customHeight="1" x14ac:dyDescent="0.2">
      <c r="B215" s="26"/>
      <c r="C215" s="97"/>
      <c r="E215" s="97"/>
      <c r="F215" s="97"/>
      <c r="G215" s="97"/>
      <c r="H215" s="97"/>
      <c r="I215" s="26"/>
      <c r="J215" s="97"/>
      <c r="K215" s="97"/>
      <c r="L215" s="97"/>
      <c r="M215" s="97"/>
      <c r="N215" s="97"/>
      <c r="O215" s="97"/>
      <c r="P215" s="97"/>
      <c r="Q215" s="97"/>
      <c r="R215" s="97"/>
      <c r="S215" s="97"/>
      <c r="T215" s="97"/>
      <c r="U215" s="97"/>
      <c r="V215" s="97"/>
      <c r="W215" s="97"/>
      <c r="X215" s="97"/>
      <c r="Y215" s="97"/>
      <c r="Z215" s="97"/>
    </row>
    <row r="216" spans="2:26" ht="14.25" customHeight="1" x14ac:dyDescent="0.2">
      <c r="B216" s="26"/>
      <c r="C216" s="97"/>
      <c r="E216" s="97"/>
      <c r="F216" s="97"/>
      <c r="G216" s="97"/>
      <c r="H216" s="97"/>
      <c r="I216" s="26"/>
      <c r="J216" s="97"/>
      <c r="K216" s="97"/>
      <c r="L216" s="97"/>
      <c r="M216" s="97"/>
      <c r="N216" s="97"/>
      <c r="O216" s="97"/>
      <c r="P216" s="97"/>
      <c r="Q216" s="97"/>
      <c r="R216" s="97"/>
      <c r="S216" s="97"/>
      <c r="T216" s="97"/>
      <c r="U216" s="97"/>
      <c r="V216" s="97"/>
      <c r="W216" s="97"/>
      <c r="X216" s="97"/>
      <c r="Y216" s="97"/>
      <c r="Z216" s="97"/>
    </row>
    <row r="217" spans="2:26" ht="14.25" customHeight="1" x14ac:dyDescent="0.2">
      <c r="B217" s="26"/>
      <c r="C217" s="97"/>
      <c r="E217" s="97"/>
      <c r="F217" s="97"/>
      <c r="G217" s="97"/>
      <c r="H217" s="97"/>
      <c r="I217" s="26"/>
      <c r="J217" s="97"/>
      <c r="K217" s="97"/>
      <c r="L217" s="97"/>
      <c r="M217" s="97"/>
      <c r="N217" s="97"/>
      <c r="O217" s="97"/>
      <c r="P217" s="97"/>
      <c r="Q217" s="97"/>
      <c r="R217" s="97"/>
      <c r="S217" s="97"/>
      <c r="T217" s="97"/>
      <c r="U217" s="97"/>
      <c r="V217" s="97"/>
      <c r="W217" s="97"/>
      <c r="X217" s="97"/>
      <c r="Y217" s="97"/>
      <c r="Z217" s="97"/>
    </row>
    <row r="218" spans="2:26" ht="14.25" customHeight="1" x14ac:dyDescent="0.2">
      <c r="B218" s="26"/>
      <c r="C218" s="97"/>
      <c r="E218" s="97"/>
      <c r="F218" s="97"/>
      <c r="G218" s="97"/>
      <c r="H218" s="97"/>
      <c r="I218" s="26"/>
      <c r="J218" s="97"/>
      <c r="K218" s="97"/>
      <c r="L218" s="97"/>
      <c r="M218" s="97"/>
      <c r="N218" s="97"/>
      <c r="O218" s="97"/>
      <c r="P218" s="97"/>
      <c r="Q218" s="97"/>
      <c r="R218" s="97"/>
      <c r="S218" s="97"/>
      <c r="T218" s="97"/>
      <c r="U218" s="97"/>
      <c r="V218" s="97"/>
      <c r="W218" s="97"/>
      <c r="X218" s="97"/>
      <c r="Y218" s="97"/>
      <c r="Z218" s="97"/>
    </row>
    <row r="219" spans="2:26" ht="14.25" customHeight="1" x14ac:dyDescent="0.2">
      <c r="B219" s="26"/>
      <c r="C219" s="97"/>
      <c r="E219" s="97"/>
      <c r="F219" s="97"/>
      <c r="G219" s="97"/>
      <c r="H219" s="97"/>
      <c r="I219" s="26"/>
      <c r="J219" s="97"/>
      <c r="K219" s="97"/>
      <c r="L219" s="97"/>
      <c r="M219" s="97"/>
      <c r="N219" s="97"/>
      <c r="O219" s="97"/>
      <c r="P219" s="97"/>
      <c r="Q219" s="97"/>
      <c r="R219" s="97"/>
      <c r="S219" s="97"/>
      <c r="T219" s="97"/>
      <c r="U219" s="97"/>
      <c r="V219" s="97"/>
      <c r="W219" s="97"/>
      <c r="X219" s="97"/>
      <c r="Y219" s="97"/>
      <c r="Z219" s="97"/>
    </row>
    <row r="220" spans="2:26" ht="14.25" customHeight="1" x14ac:dyDescent="0.2">
      <c r="B220" s="26"/>
      <c r="C220" s="97"/>
      <c r="E220" s="97"/>
      <c r="F220" s="97"/>
      <c r="G220" s="97"/>
      <c r="H220" s="97"/>
      <c r="I220" s="26"/>
      <c r="J220" s="97"/>
      <c r="K220" s="97"/>
      <c r="L220" s="97"/>
      <c r="M220" s="97"/>
      <c r="N220" s="97"/>
      <c r="O220" s="97"/>
      <c r="P220" s="97"/>
      <c r="Q220" s="97"/>
      <c r="R220" s="97"/>
      <c r="S220" s="97"/>
      <c r="T220" s="97"/>
      <c r="U220" s="97"/>
      <c r="V220" s="97"/>
      <c r="W220" s="97"/>
      <c r="X220" s="97"/>
      <c r="Y220" s="97"/>
      <c r="Z220" s="97"/>
    </row>
    <row r="221" spans="2:26" ht="14.25" customHeight="1" x14ac:dyDescent="0.2">
      <c r="B221" s="26"/>
      <c r="C221" s="97"/>
      <c r="E221" s="97"/>
      <c r="F221" s="97"/>
      <c r="G221" s="97"/>
      <c r="H221" s="97"/>
      <c r="I221" s="26"/>
      <c r="J221" s="97"/>
      <c r="K221" s="97"/>
      <c r="L221" s="97"/>
      <c r="M221" s="97"/>
      <c r="N221" s="97"/>
      <c r="O221" s="97"/>
      <c r="P221" s="97"/>
      <c r="Q221" s="97"/>
      <c r="R221" s="97"/>
      <c r="S221" s="97"/>
      <c r="T221" s="97"/>
      <c r="U221" s="97"/>
      <c r="V221" s="97"/>
      <c r="W221" s="97"/>
      <c r="X221" s="97"/>
      <c r="Y221" s="97"/>
      <c r="Z221" s="97"/>
    </row>
    <row r="222" spans="2:26" ht="14.25" customHeight="1" x14ac:dyDescent="0.2">
      <c r="B222" s="26"/>
      <c r="C222" s="97"/>
      <c r="E222" s="97"/>
      <c r="F222" s="97"/>
      <c r="G222" s="97"/>
      <c r="H222" s="97"/>
      <c r="I222" s="26"/>
      <c r="J222" s="97"/>
      <c r="K222" s="97"/>
      <c r="L222" s="97"/>
      <c r="M222" s="97"/>
      <c r="N222" s="97"/>
      <c r="O222" s="97"/>
      <c r="P222" s="97"/>
      <c r="Q222" s="97"/>
      <c r="R222" s="97"/>
      <c r="S222" s="97"/>
      <c r="T222" s="97"/>
      <c r="U222" s="97"/>
      <c r="V222" s="97"/>
      <c r="W222" s="97"/>
      <c r="X222" s="97"/>
      <c r="Y222" s="97"/>
      <c r="Z222" s="97"/>
    </row>
    <row r="223" spans="2:26" ht="14.25" customHeight="1" x14ac:dyDescent="0.2">
      <c r="B223" s="26"/>
      <c r="C223" s="97"/>
      <c r="E223" s="97"/>
      <c r="F223" s="97"/>
      <c r="G223" s="97"/>
      <c r="H223" s="97"/>
      <c r="I223" s="26"/>
      <c r="J223" s="97"/>
      <c r="K223" s="97"/>
      <c r="L223" s="97"/>
      <c r="M223" s="97"/>
      <c r="N223" s="97"/>
      <c r="O223" s="97"/>
      <c r="P223" s="97"/>
      <c r="Q223" s="97"/>
      <c r="R223" s="97"/>
      <c r="S223" s="97"/>
      <c r="T223" s="97"/>
      <c r="U223" s="97"/>
      <c r="V223" s="97"/>
      <c r="W223" s="97"/>
      <c r="X223" s="97"/>
      <c r="Y223" s="97"/>
      <c r="Z223" s="97"/>
    </row>
    <row r="224" spans="2:26" ht="14.25" customHeight="1" x14ac:dyDescent="0.2">
      <c r="B224" s="26"/>
      <c r="C224" s="97"/>
      <c r="E224" s="97"/>
      <c r="F224" s="97"/>
      <c r="G224" s="97"/>
      <c r="H224" s="97"/>
      <c r="I224" s="26"/>
      <c r="J224" s="97"/>
      <c r="K224" s="97"/>
      <c r="L224" s="97"/>
      <c r="M224" s="97"/>
      <c r="N224" s="97"/>
      <c r="O224" s="97"/>
      <c r="P224" s="97"/>
      <c r="Q224" s="97"/>
      <c r="R224" s="97"/>
      <c r="S224" s="97"/>
      <c r="T224" s="97"/>
      <c r="U224" s="97"/>
      <c r="V224" s="97"/>
      <c r="W224" s="97"/>
      <c r="X224" s="97"/>
      <c r="Y224" s="97"/>
      <c r="Z224" s="97"/>
    </row>
    <row r="225" spans="2:26" ht="14.25" customHeight="1" x14ac:dyDescent="0.2">
      <c r="B225" s="26"/>
      <c r="C225" s="97"/>
      <c r="E225" s="97"/>
      <c r="F225" s="97"/>
      <c r="G225" s="97"/>
      <c r="H225" s="97"/>
      <c r="I225" s="26"/>
      <c r="J225" s="97"/>
      <c r="K225" s="97"/>
      <c r="L225" s="97"/>
      <c r="M225" s="97"/>
      <c r="N225" s="97"/>
      <c r="O225" s="97"/>
      <c r="P225" s="97"/>
      <c r="Q225" s="97"/>
      <c r="R225" s="97"/>
      <c r="S225" s="97"/>
      <c r="T225" s="97"/>
      <c r="U225" s="97"/>
      <c r="V225" s="97"/>
      <c r="W225" s="97"/>
      <c r="X225" s="97"/>
      <c r="Y225" s="97"/>
      <c r="Z225" s="97"/>
    </row>
    <row r="226" spans="2:26" ht="14.25" customHeight="1" x14ac:dyDescent="0.2">
      <c r="B226" s="26"/>
      <c r="C226" s="97"/>
      <c r="E226" s="97"/>
      <c r="F226" s="97"/>
      <c r="G226" s="97"/>
      <c r="H226" s="97"/>
      <c r="I226" s="26"/>
      <c r="J226" s="97"/>
      <c r="K226" s="97"/>
      <c r="L226" s="97"/>
      <c r="M226" s="97"/>
      <c r="N226" s="97"/>
      <c r="O226" s="97"/>
      <c r="P226" s="97"/>
      <c r="Q226" s="97"/>
      <c r="R226" s="97"/>
      <c r="S226" s="97"/>
      <c r="T226" s="97"/>
      <c r="U226" s="97"/>
      <c r="V226" s="97"/>
      <c r="W226" s="97"/>
      <c r="X226" s="97"/>
      <c r="Y226" s="97"/>
      <c r="Z226" s="97"/>
    </row>
    <row r="227" spans="2:26" ht="14.25" customHeight="1" x14ac:dyDescent="0.2">
      <c r="B227" s="26"/>
      <c r="C227" s="97"/>
      <c r="E227" s="97"/>
      <c r="F227" s="97"/>
      <c r="G227" s="97"/>
      <c r="H227" s="97"/>
      <c r="I227" s="26"/>
      <c r="J227" s="97"/>
      <c r="K227" s="97"/>
      <c r="L227" s="97"/>
      <c r="M227" s="97"/>
      <c r="N227" s="97"/>
      <c r="O227" s="97"/>
      <c r="P227" s="97"/>
      <c r="Q227" s="97"/>
      <c r="R227" s="97"/>
      <c r="S227" s="97"/>
      <c r="T227" s="97"/>
      <c r="U227" s="97"/>
      <c r="V227" s="97"/>
      <c r="W227" s="97"/>
      <c r="X227" s="97"/>
      <c r="Y227" s="97"/>
      <c r="Z227" s="97"/>
    </row>
    <row r="228" spans="2:26" ht="14.25" customHeight="1" x14ac:dyDescent="0.2">
      <c r="B228" s="26"/>
      <c r="C228" s="97"/>
      <c r="E228" s="97"/>
      <c r="F228" s="97"/>
      <c r="G228" s="97"/>
      <c r="H228" s="97"/>
      <c r="I228" s="26"/>
      <c r="J228" s="97"/>
      <c r="K228" s="97"/>
      <c r="L228" s="97"/>
      <c r="M228" s="97"/>
      <c r="N228" s="97"/>
      <c r="O228" s="97"/>
      <c r="P228" s="97"/>
      <c r="Q228" s="97"/>
      <c r="R228" s="97"/>
      <c r="S228" s="97"/>
      <c r="T228" s="97"/>
      <c r="U228" s="97"/>
      <c r="V228" s="97"/>
      <c r="W228" s="97"/>
      <c r="X228" s="97"/>
      <c r="Y228" s="97"/>
      <c r="Z228" s="97"/>
    </row>
    <row r="229" spans="2:26" ht="14.25" customHeight="1" x14ac:dyDescent="0.2">
      <c r="B229" s="26"/>
      <c r="C229" s="97"/>
      <c r="E229" s="97"/>
      <c r="F229" s="97"/>
      <c r="G229" s="97"/>
      <c r="H229" s="97"/>
      <c r="I229" s="26"/>
      <c r="J229" s="97"/>
      <c r="K229" s="97"/>
      <c r="L229" s="97"/>
      <c r="M229" s="97"/>
      <c r="N229" s="97"/>
      <c r="O229" s="97"/>
      <c r="P229" s="97"/>
      <c r="Q229" s="97"/>
      <c r="R229" s="97"/>
      <c r="S229" s="97"/>
      <c r="T229" s="97"/>
      <c r="U229" s="97"/>
      <c r="V229" s="97"/>
      <c r="W229" s="97"/>
      <c r="X229" s="97"/>
      <c r="Y229" s="97"/>
      <c r="Z229" s="97"/>
    </row>
    <row r="230" spans="2:26" ht="14.25" customHeight="1" x14ac:dyDescent="0.2">
      <c r="B230" s="26"/>
      <c r="C230" s="97"/>
      <c r="E230" s="97"/>
      <c r="F230" s="97"/>
      <c r="G230" s="97"/>
      <c r="H230" s="97"/>
      <c r="I230" s="26"/>
      <c r="J230" s="97"/>
      <c r="K230" s="97"/>
      <c r="L230" s="97"/>
      <c r="M230" s="97"/>
      <c r="N230" s="97"/>
      <c r="O230" s="97"/>
      <c r="P230" s="97"/>
      <c r="Q230" s="97"/>
      <c r="R230" s="97"/>
      <c r="S230" s="97"/>
      <c r="T230" s="97"/>
      <c r="U230" s="97"/>
      <c r="V230" s="97"/>
      <c r="W230" s="97"/>
      <c r="X230" s="97"/>
      <c r="Y230" s="97"/>
      <c r="Z230" s="97"/>
    </row>
    <row r="231" spans="2:26" ht="14.25" customHeight="1" x14ac:dyDescent="0.2">
      <c r="B231" s="26"/>
      <c r="C231" s="97"/>
      <c r="E231" s="97"/>
      <c r="F231" s="97"/>
      <c r="G231" s="97"/>
      <c r="H231" s="97"/>
      <c r="I231" s="26"/>
      <c r="J231" s="97"/>
      <c r="K231" s="97"/>
      <c r="L231" s="97"/>
      <c r="M231" s="97"/>
      <c r="N231" s="97"/>
      <c r="O231" s="97"/>
      <c r="P231" s="97"/>
      <c r="Q231" s="97"/>
      <c r="R231" s="97"/>
      <c r="S231" s="97"/>
      <c r="T231" s="97"/>
      <c r="U231" s="97"/>
      <c r="V231" s="97"/>
      <c r="W231" s="97"/>
      <c r="X231" s="97"/>
      <c r="Y231" s="97"/>
      <c r="Z231" s="97"/>
    </row>
    <row r="232" spans="2:26" ht="14.25" customHeight="1" x14ac:dyDescent="0.2">
      <c r="B232" s="26"/>
      <c r="C232" s="97"/>
      <c r="E232" s="97"/>
      <c r="F232" s="97"/>
      <c r="G232" s="97"/>
      <c r="H232" s="97"/>
      <c r="I232" s="26"/>
      <c r="J232" s="97"/>
      <c r="K232" s="97"/>
      <c r="L232" s="97"/>
      <c r="M232" s="97"/>
      <c r="N232" s="97"/>
      <c r="O232" s="97"/>
      <c r="P232" s="97"/>
      <c r="Q232" s="97"/>
      <c r="R232" s="97"/>
      <c r="S232" s="97"/>
      <c r="T232" s="97"/>
      <c r="U232" s="97"/>
      <c r="V232" s="97"/>
      <c r="W232" s="97"/>
      <c r="X232" s="97"/>
      <c r="Y232" s="97"/>
      <c r="Z232" s="97"/>
    </row>
    <row r="233" spans="2:26" ht="14.25" customHeight="1" x14ac:dyDescent="0.2">
      <c r="B233" s="26"/>
      <c r="C233" s="97"/>
      <c r="E233" s="97"/>
      <c r="F233" s="97"/>
      <c r="G233" s="97"/>
      <c r="H233" s="97"/>
      <c r="I233" s="26"/>
      <c r="J233" s="97"/>
      <c r="K233" s="97"/>
      <c r="L233" s="97"/>
      <c r="M233" s="97"/>
      <c r="N233" s="97"/>
      <c r="O233" s="97"/>
      <c r="P233" s="97"/>
      <c r="Q233" s="97"/>
      <c r="R233" s="97"/>
      <c r="S233" s="97"/>
      <c r="T233" s="97"/>
      <c r="U233" s="97"/>
      <c r="V233" s="97"/>
      <c r="W233" s="97"/>
      <c r="X233" s="97"/>
      <c r="Y233" s="97"/>
      <c r="Z233" s="97"/>
    </row>
    <row r="234" spans="2:26" ht="14.25" customHeight="1" x14ac:dyDescent="0.2">
      <c r="B234" s="26"/>
      <c r="C234" s="97"/>
      <c r="E234" s="97"/>
      <c r="F234" s="97"/>
      <c r="G234" s="97"/>
      <c r="H234" s="97"/>
      <c r="I234" s="26"/>
      <c r="J234" s="97"/>
      <c r="K234" s="97"/>
      <c r="L234" s="97"/>
      <c r="M234" s="97"/>
      <c r="N234" s="97"/>
      <c r="O234" s="97"/>
      <c r="P234" s="97"/>
      <c r="Q234" s="97"/>
      <c r="R234" s="97"/>
      <c r="S234" s="97"/>
      <c r="T234" s="97"/>
      <c r="U234" s="97"/>
      <c r="V234" s="97"/>
      <c r="W234" s="97"/>
      <c r="X234" s="97"/>
      <c r="Y234" s="97"/>
      <c r="Z234" s="97"/>
    </row>
    <row r="235" spans="2:26" ht="14.25" customHeight="1" x14ac:dyDescent="0.2">
      <c r="B235" s="26"/>
      <c r="C235" s="97"/>
      <c r="E235" s="97"/>
      <c r="F235" s="97"/>
      <c r="G235" s="97"/>
      <c r="H235" s="97"/>
      <c r="I235" s="26"/>
      <c r="J235" s="97"/>
      <c r="K235" s="97"/>
      <c r="L235" s="97"/>
      <c r="M235" s="97"/>
      <c r="N235" s="97"/>
      <c r="O235" s="97"/>
      <c r="P235" s="97"/>
      <c r="Q235" s="97"/>
      <c r="R235" s="97"/>
      <c r="S235" s="97"/>
      <c r="T235" s="97"/>
      <c r="U235" s="97"/>
      <c r="V235" s="97"/>
      <c r="W235" s="97"/>
      <c r="X235" s="97"/>
      <c r="Y235" s="97"/>
      <c r="Z235" s="97"/>
    </row>
    <row r="236" spans="2:26" ht="14.25" customHeight="1" x14ac:dyDescent="0.2">
      <c r="B236" s="26"/>
      <c r="C236" s="97"/>
      <c r="E236" s="97"/>
      <c r="F236" s="97"/>
      <c r="G236" s="97"/>
      <c r="H236" s="97"/>
      <c r="I236" s="26"/>
      <c r="J236" s="97"/>
      <c r="K236" s="97"/>
      <c r="L236" s="97"/>
      <c r="M236" s="97"/>
      <c r="N236" s="97"/>
      <c r="O236" s="97"/>
      <c r="P236" s="97"/>
      <c r="Q236" s="97"/>
      <c r="R236" s="97"/>
      <c r="S236" s="97"/>
      <c r="T236" s="97"/>
      <c r="U236" s="97"/>
      <c r="V236" s="97"/>
      <c r="W236" s="97"/>
      <c r="X236" s="97"/>
      <c r="Y236" s="97"/>
      <c r="Z236" s="97"/>
    </row>
    <row r="237" spans="2:26" ht="14.25" customHeight="1" x14ac:dyDescent="0.2">
      <c r="B237" s="26"/>
      <c r="C237" s="97"/>
      <c r="E237" s="97"/>
      <c r="F237" s="97"/>
      <c r="G237" s="97"/>
      <c r="H237" s="97"/>
      <c r="I237" s="26"/>
      <c r="J237" s="97"/>
      <c r="K237" s="97"/>
      <c r="L237" s="97"/>
      <c r="M237" s="97"/>
      <c r="N237" s="97"/>
      <c r="O237" s="97"/>
      <c r="P237" s="97"/>
      <c r="Q237" s="97"/>
      <c r="R237" s="97"/>
      <c r="S237" s="97"/>
      <c r="T237" s="97"/>
      <c r="U237" s="97"/>
      <c r="V237" s="97"/>
      <c r="W237" s="97"/>
      <c r="X237" s="97"/>
      <c r="Y237" s="97"/>
      <c r="Z237" s="97"/>
    </row>
    <row r="238" spans="2:26" ht="14.25" customHeight="1" x14ac:dyDescent="0.2">
      <c r="B238" s="26"/>
      <c r="C238" s="97"/>
      <c r="E238" s="97"/>
      <c r="F238" s="97"/>
      <c r="G238" s="97"/>
      <c r="H238" s="97"/>
      <c r="I238" s="26"/>
      <c r="J238" s="97"/>
      <c r="K238" s="97"/>
      <c r="L238" s="97"/>
      <c r="M238" s="97"/>
      <c r="N238" s="97"/>
      <c r="O238" s="97"/>
      <c r="P238" s="97"/>
      <c r="Q238" s="97"/>
      <c r="R238" s="97"/>
      <c r="S238" s="97"/>
      <c r="T238" s="97"/>
      <c r="U238" s="97"/>
      <c r="V238" s="97"/>
      <c r="W238" s="97"/>
      <c r="X238" s="97"/>
      <c r="Y238" s="97"/>
      <c r="Z238" s="97"/>
    </row>
    <row r="239" spans="2:26" ht="14.25" customHeight="1" x14ac:dyDescent="0.2">
      <c r="B239" s="26"/>
      <c r="C239" s="97"/>
      <c r="E239" s="97"/>
      <c r="F239" s="97"/>
      <c r="G239" s="97"/>
      <c r="H239" s="97"/>
      <c r="I239" s="26"/>
      <c r="J239" s="97"/>
      <c r="K239" s="97"/>
      <c r="L239" s="97"/>
      <c r="M239" s="97"/>
      <c r="N239" s="97"/>
      <c r="O239" s="97"/>
      <c r="P239" s="97"/>
      <c r="Q239" s="97"/>
      <c r="R239" s="97"/>
      <c r="S239" s="97"/>
      <c r="T239" s="97"/>
      <c r="U239" s="97"/>
      <c r="V239" s="97"/>
      <c r="W239" s="97"/>
      <c r="X239" s="97"/>
      <c r="Y239" s="97"/>
      <c r="Z239" s="97"/>
    </row>
    <row r="240" spans="2:26" ht="14.25" customHeight="1" x14ac:dyDescent="0.2">
      <c r="B240" s="26"/>
      <c r="C240" s="97"/>
      <c r="E240" s="97"/>
      <c r="F240" s="97"/>
      <c r="G240" s="97"/>
      <c r="H240" s="97"/>
      <c r="I240" s="26"/>
      <c r="J240" s="97"/>
      <c r="K240" s="97"/>
      <c r="L240" s="97"/>
      <c r="M240" s="97"/>
      <c r="N240" s="97"/>
      <c r="O240" s="97"/>
      <c r="P240" s="97"/>
      <c r="Q240" s="97"/>
      <c r="R240" s="97"/>
      <c r="S240" s="97"/>
      <c r="T240" s="97"/>
      <c r="U240" s="97"/>
      <c r="V240" s="97"/>
      <c r="W240" s="97"/>
      <c r="X240" s="97"/>
      <c r="Y240" s="97"/>
      <c r="Z240" s="97"/>
    </row>
    <row r="241" spans="2:26" ht="14.25" customHeight="1" x14ac:dyDescent="0.2">
      <c r="B241" s="26"/>
      <c r="C241" s="97"/>
      <c r="E241" s="97"/>
      <c r="F241" s="97"/>
      <c r="G241" s="97"/>
      <c r="H241" s="97"/>
      <c r="I241" s="26"/>
      <c r="J241" s="97"/>
      <c r="K241" s="97"/>
      <c r="L241" s="97"/>
      <c r="M241" s="97"/>
      <c r="N241" s="97"/>
      <c r="O241" s="97"/>
      <c r="P241" s="97"/>
      <c r="Q241" s="97"/>
      <c r="R241" s="97"/>
      <c r="S241" s="97"/>
      <c r="T241" s="97"/>
      <c r="U241" s="97"/>
      <c r="V241" s="97"/>
      <c r="W241" s="97"/>
      <c r="X241" s="97"/>
      <c r="Y241" s="97"/>
      <c r="Z241" s="97"/>
    </row>
    <row r="242" spans="2:26" ht="14.25" customHeight="1" x14ac:dyDescent="0.2">
      <c r="B242" s="26"/>
      <c r="C242" s="97"/>
      <c r="E242" s="97"/>
      <c r="F242" s="97"/>
      <c r="G242" s="97"/>
      <c r="H242" s="97"/>
      <c r="I242" s="26"/>
      <c r="J242" s="97"/>
      <c r="K242" s="97"/>
      <c r="L242" s="97"/>
      <c r="M242" s="97"/>
      <c r="N242" s="97"/>
      <c r="O242" s="97"/>
      <c r="P242" s="97"/>
      <c r="Q242" s="97"/>
      <c r="R242" s="97"/>
      <c r="S242" s="97"/>
      <c r="T242" s="97"/>
      <c r="U242" s="97"/>
      <c r="V242" s="97"/>
      <c r="W242" s="97"/>
      <c r="X242" s="97"/>
      <c r="Y242" s="97"/>
      <c r="Z242" s="97"/>
    </row>
    <row r="243" spans="2:26" ht="14.25" customHeight="1" x14ac:dyDescent="0.2">
      <c r="B243" s="26"/>
      <c r="C243" s="97"/>
      <c r="E243" s="97"/>
      <c r="F243" s="97"/>
      <c r="G243" s="97"/>
      <c r="H243" s="97"/>
      <c r="I243" s="26"/>
      <c r="J243" s="97"/>
      <c r="K243" s="97"/>
      <c r="L243" s="97"/>
      <c r="M243" s="97"/>
      <c r="N243" s="97"/>
      <c r="O243" s="97"/>
      <c r="P243" s="97"/>
      <c r="Q243" s="97"/>
      <c r="R243" s="97"/>
      <c r="S243" s="97"/>
      <c r="T243" s="97"/>
      <c r="U243" s="97"/>
      <c r="V243" s="97"/>
      <c r="W243" s="97"/>
      <c r="X243" s="97"/>
      <c r="Y243" s="97"/>
      <c r="Z243" s="97"/>
    </row>
    <row r="244" spans="2:26" ht="14.25" customHeight="1" x14ac:dyDescent="0.2">
      <c r="B244" s="26"/>
      <c r="C244" s="97"/>
      <c r="E244" s="97"/>
      <c r="F244" s="97"/>
      <c r="G244" s="97"/>
      <c r="H244" s="97"/>
      <c r="I244" s="26"/>
      <c r="J244" s="97"/>
      <c r="K244" s="97"/>
      <c r="L244" s="97"/>
      <c r="M244" s="97"/>
      <c r="N244" s="97"/>
      <c r="O244" s="97"/>
      <c r="P244" s="97"/>
      <c r="Q244" s="97"/>
      <c r="R244" s="97"/>
      <c r="S244" s="97"/>
      <c r="T244" s="97"/>
      <c r="U244" s="97"/>
      <c r="V244" s="97"/>
      <c r="W244" s="97"/>
      <c r="X244" s="97"/>
      <c r="Y244" s="97"/>
      <c r="Z244" s="97"/>
    </row>
    <row r="245" spans="2:26" ht="14.25" customHeight="1" x14ac:dyDescent="0.2">
      <c r="B245" s="26"/>
      <c r="C245" s="97"/>
      <c r="E245" s="97"/>
      <c r="F245" s="97"/>
      <c r="G245" s="97"/>
      <c r="H245" s="97"/>
      <c r="I245" s="26"/>
      <c r="J245" s="97"/>
      <c r="K245" s="97"/>
      <c r="L245" s="97"/>
      <c r="M245" s="97"/>
      <c r="N245" s="97"/>
      <c r="O245" s="97"/>
      <c r="P245" s="97"/>
      <c r="Q245" s="97"/>
      <c r="R245" s="97"/>
      <c r="S245" s="97"/>
      <c r="T245" s="97"/>
      <c r="U245" s="97"/>
      <c r="V245" s="97"/>
      <c r="W245" s="97"/>
      <c r="X245" s="97"/>
      <c r="Y245" s="97"/>
      <c r="Z245" s="97"/>
    </row>
    <row r="246" spans="2:26" ht="14.25" customHeight="1" x14ac:dyDescent="0.2">
      <c r="B246" s="26"/>
      <c r="C246" s="97"/>
      <c r="E246" s="97"/>
      <c r="F246" s="97"/>
      <c r="G246" s="97"/>
      <c r="H246" s="97"/>
      <c r="I246" s="26"/>
      <c r="J246" s="97"/>
      <c r="K246" s="97"/>
      <c r="L246" s="97"/>
      <c r="M246" s="97"/>
      <c r="N246" s="97"/>
      <c r="O246" s="97"/>
      <c r="P246" s="97"/>
      <c r="Q246" s="97"/>
      <c r="R246" s="97"/>
      <c r="S246" s="97"/>
      <c r="T246" s="97"/>
      <c r="U246" s="97"/>
      <c r="V246" s="97"/>
      <c r="W246" s="97"/>
      <c r="X246" s="97"/>
      <c r="Y246" s="97"/>
      <c r="Z246" s="97"/>
    </row>
    <row r="247" spans="2:26" ht="14.25" customHeight="1" x14ac:dyDescent="0.2">
      <c r="B247" s="26"/>
      <c r="C247" s="97"/>
      <c r="E247" s="97"/>
      <c r="F247" s="97"/>
      <c r="G247" s="97"/>
      <c r="H247" s="97"/>
      <c r="I247" s="26"/>
      <c r="J247" s="97"/>
      <c r="K247" s="97"/>
      <c r="L247" s="97"/>
      <c r="M247" s="97"/>
      <c r="N247" s="97"/>
      <c r="O247" s="97"/>
      <c r="P247" s="97"/>
      <c r="Q247" s="97"/>
      <c r="R247" s="97"/>
      <c r="S247" s="97"/>
      <c r="T247" s="97"/>
      <c r="U247" s="97"/>
      <c r="V247" s="97"/>
      <c r="W247" s="97"/>
      <c r="X247" s="97"/>
      <c r="Y247" s="97"/>
      <c r="Z247" s="97"/>
    </row>
    <row r="248" spans="2:26" ht="14.25" customHeight="1" x14ac:dyDescent="0.2">
      <c r="B248" s="26"/>
      <c r="C248" s="97"/>
      <c r="E248" s="97"/>
      <c r="F248" s="97"/>
      <c r="G248" s="97"/>
      <c r="H248" s="97"/>
      <c r="I248" s="26"/>
      <c r="J248" s="97"/>
      <c r="K248" s="97"/>
      <c r="L248" s="97"/>
      <c r="M248" s="97"/>
      <c r="N248" s="97"/>
      <c r="O248" s="97"/>
      <c r="P248" s="97"/>
      <c r="Q248" s="97"/>
      <c r="R248" s="97"/>
      <c r="S248" s="97"/>
      <c r="T248" s="97"/>
      <c r="U248" s="97"/>
      <c r="V248" s="97"/>
      <c r="W248" s="97"/>
      <c r="X248" s="97"/>
      <c r="Y248" s="97"/>
      <c r="Z248" s="97"/>
    </row>
    <row r="249" spans="2:26" ht="14.25" customHeight="1" x14ac:dyDescent="0.2">
      <c r="B249" s="26"/>
      <c r="C249" s="97"/>
      <c r="E249" s="97"/>
      <c r="F249" s="97"/>
      <c r="G249" s="97"/>
      <c r="H249" s="97"/>
      <c r="I249" s="26"/>
      <c r="J249" s="97"/>
      <c r="K249" s="97"/>
      <c r="L249" s="97"/>
      <c r="M249" s="97"/>
      <c r="N249" s="97"/>
      <c r="O249" s="97"/>
      <c r="P249" s="97"/>
      <c r="Q249" s="97"/>
      <c r="R249" s="97"/>
      <c r="S249" s="97"/>
      <c r="T249" s="97"/>
      <c r="U249" s="97"/>
      <c r="V249" s="97"/>
      <c r="W249" s="97"/>
      <c r="X249" s="97"/>
      <c r="Y249" s="97"/>
      <c r="Z249" s="97"/>
    </row>
    <row r="250" spans="2:26" ht="14.25" customHeight="1" x14ac:dyDescent="0.2">
      <c r="B250" s="26"/>
      <c r="C250" s="97"/>
      <c r="E250" s="97"/>
      <c r="F250" s="97"/>
      <c r="G250" s="97"/>
      <c r="H250" s="97"/>
      <c r="I250" s="26"/>
      <c r="J250" s="97"/>
      <c r="K250" s="97"/>
      <c r="L250" s="97"/>
      <c r="M250" s="97"/>
      <c r="N250" s="97"/>
      <c r="O250" s="97"/>
      <c r="P250" s="97"/>
      <c r="Q250" s="97"/>
      <c r="R250" s="97"/>
      <c r="S250" s="97"/>
      <c r="T250" s="97"/>
      <c r="U250" s="97"/>
      <c r="V250" s="97"/>
      <c r="W250" s="97"/>
      <c r="X250" s="97"/>
      <c r="Y250" s="97"/>
      <c r="Z250" s="97"/>
    </row>
    <row r="251" spans="2:26" ht="14.25" customHeight="1" x14ac:dyDescent="0.2">
      <c r="B251" s="26"/>
      <c r="C251" s="97"/>
      <c r="E251" s="97"/>
      <c r="F251" s="97"/>
      <c r="G251" s="97"/>
      <c r="H251" s="97"/>
      <c r="I251" s="26"/>
      <c r="J251" s="97"/>
      <c r="K251" s="97"/>
      <c r="L251" s="97"/>
      <c r="M251" s="97"/>
      <c r="N251" s="97"/>
      <c r="O251" s="97"/>
      <c r="P251" s="97"/>
      <c r="Q251" s="97"/>
      <c r="R251" s="97"/>
      <c r="S251" s="97"/>
      <c r="T251" s="97"/>
      <c r="U251" s="97"/>
      <c r="V251" s="97"/>
      <c r="W251" s="97"/>
      <c r="X251" s="97"/>
      <c r="Y251" s="97"/>
      <c r="Z251" s="97"/>
    </row>
    <row r="252" spans="2:26" ht="14.25" customHeight="1" x14ac:dyDescent="0.2">
      <c r="B252" s="26"/>
      <c r="C252" s="97"/>
      <c r="E252" s="97"/>
      <c r="F252" s="97"/>
      <c r="G252" s="97"/>
      <c r="H252" s="97"/>
      <c r="I252" s="26"/>
      <c r="J252" s="97"/>
      <c r="K252" s="97"/>
      <c r="L252" s="97"/>
      <c r="M252" s="97"/>
      <c r="N252" s="97"/>
      <c r="O252" s="97"/>
      <c r="P252" s="97"/>
      <c r="Q252" s="97"/>
      <c r="R252" s="97"/>
      <c r="S252" s="97"/>
      <c r="T252" s="97"/>
      <c r="U252" s="97"/>
      <c r="V252" s="97"/>
      <c r="W252" s="97"/>
      <c r="X252" s="97"/>
      <c r="Y252" s="97"/>
      <c r="Z252" s="97"/>
    </row>
    <row r="253" spans="2:26" ht="14.25" customHeight="1" x14ac:dyDescent="0.2">
      <c r="B253" s="26"/>
      <c r="C253" s="97"/>
      <c r="E253" s="97"/>
      <c r="F253" s="97"/>
      <c r="G253" s="97"/>
      <c r="H253" s="97"/>
      <c r="I253" s="26"/>
      <c r="J253" s="97"/>
      <c r="K253" s="97"/>
      <c r="L253" s="97"/>
      <c r="M253" s="97"/>
      <c r="N253" s="97"/>
      <c r="O253" s="97"/>
      <c r="P253" s="97"/>
      <c r="Q253" s="97"/>
      <c r="R253" s="97"/>
      <c r="S253" s="97"/>
      <c r="T253" s="97"/>
      <c r="U253" s="97"/>
      <c r="V253" s="97"/>
      <c r="W253" s="97"/>
      <c r="X253" s="97"/>
      <c r="Y253" s="97"/>
      <c r="Z253" s="97"/>
    </row>
    <row r="254" spans="2:26" ht="14.25" customHeight="1" x14ac:dyDescent="0.2">
      <c r="B254" s="26"/>
      <c r="C254" s="97"/>
      <c r="E254" s="97"/>
      <c r="F254" s="97"/>
      <c r="G254" s="97"/>
      <c r="H254" s="97"/>
      <c r="I254" s="26"/>
      <c r="J254" s="97"/>
      <c r="K254" s="97"/>
      <c r="L254" s="97"/>
      <c r="M254" s="97"/>
      <c r="N254" s="97"/>
      <c r="O254" s="97"/>
      <c r="P254" s="97"/>
      <c r="Q254" s="97"/>
      <c r="R254" s="97"/>
      <c r="S254" s="97"/>
      <c r="T254" s="97"/>
      <c r="U254" s="97"/>
      <c r="V254" s="97"/>
      <c r="W254" s="97"/>
      <c r="X254" s="97"/>
      <c r="Y254" s="97"/>
      <c r="Z254" s="97"/>
    </row>
    <row r="255" spans="2:26" ht="14.25" customHeight="1" x14ac:dyDescent="0.2">
      <c r="B255" s="26"/>
      <c r="C255" s="97"/>
      <c r="E255" s="97"/>
      <c r="F255" s="97"/>
      <c r="G255" s="97"/>
      <c r="H255" s="97"/>
      <c r="I255" s="26"/>
      <c r="J255" s="97"/>
      <c r="K255" s="97"/>
      <c r="L255" s="97"/>
      <c r="M255" s="97"/>
      <c r="N255" s="97"/>
      <c r="O255" s="97"/>
      <c r="P255" s="97"/>
      <c r="Q255" s="97"/>
      <c r="R255" s="97"/>
      <c r="S255" s="97"/>
      <c r="T255" s="97"/>
      <c r="U255" s="97"/>
      <c r="V255" s="97"/>
      <c r="W255" s="97"/>
      <c r="X255" s="97"/>
      <c r="Y255" s="97"/>
      <c r="Z255" s="97"/>
    </row>
    <row r="256" spans="2:26" ht="14.25" customHeight="1" x14ac:dyDescent="0.2">
      <c r="B256" s="26"/>
      <c r="C256" s="97"/>
      <c r="E256" s="97"/>
      <c r="F256" s="97"/>
      <c r="G256" s="97"/>
      <c r="H256" s="97"/>
      <c r="I256" s="26"/>
      <c r="J256" s="97"/>
      <c r="K256" s="97"/>
      <c r="L256" s="97"/>
      <c r="M256" s="97"/>
      <c r="N256" s="97"/>
      <c r="O256" s="97"/>
      <c r="P256" s="97"/>
      <c r="Q256" s="97"/>
      <c r="R256" s="97"/>
      <c r="S256" s="97"/>
      <c r="T256" s="97"/>
      <c r="U256" s="97"/>
      <c r="V256" s="97"/>
      <c r="W256" s="97"/>
      <c r="X256" s="97"/>
      <c r="Y256" s="97"/>
      <c r="Z256" s="97"/>
    </row>
    <row r="257" spans="2:26" ht="14.25" customHeight="1" x14ac:dyDescent="0.2">
      <c r="B257" s="26"/>
      <c r="C257" s="97"/>
      <c r="E257" s="97"/>
      <c r="F257" s="97"/>
      <c r="G257" s="97"/>
      <c r="H257" s="97"/>
      <c r="I257" s="26"/>
      <c r="J257" s="97"/>
      <c r="K257" s="97"/>
      <c r="L257" s="97"/>
      <c r="M257" s="97"/>
      <c r="N257" s="97"/>
      <c r="O257" s="97"/>
      <c r="P257" s="97"/>
      <c r="Q257" s="97"/>
      <c r="R257" s="97"/>
      <c r="S257" s="97"/>
      <c r="T257" s="97"/>
      <c r="U257" s="97"/>
      <c r="V257" s="97"/>
      <c r="W257" s="97"/>
      <c r="X257" s="97"/>
      <c r="Y257" s="97"/>
      <c r="Z257" s="97"/>
    </row>
    <row r="258" spans="2:26" ht="14.25" customHeight="1" x14ac:dyDescent="0.2">
      <c r="B258" s="26"/>
      <c r="C258" s="97"/>
      <c r="E258" s="97"/>
      <c r="F258" s="97"/>
      <c r="G258" s="97"/>
      <c r="H258" s="97"/>
      <c r="I258" s="26"/>
      <c r="J258" s="97"/>
      <c r="K258" s="97"/>
      <c r="L258" s="97"/>
      <c r="M258" s="97"/>
      <c r="N258" s="97"/>
      <c r="O258" s="97"/>
      <c r="P258" s="97"/>
      <c r="Q258" s="97"/>
      <c r="R258" s="97"/>
      <c r="S258" s="97"/>
      <c r="T258" s="97"/>
      <c r="U258" s="97"/>
      <c r="V258" s="97"/>
      <c r="W258" s="97"/>
      <c r="X258" s="97"/>
      <c r="Y258" s="97"/>
      <c r="Z258" s="97"/>
    </row>
    <row r="259" spans="2:26" ht="14.25" customHeight="1" x14ac:dyDescent="0.2">
      <c r="B259" s="26"/>
      <c r="C259" s="97"/>
      <c r="E259" s="97"/>
      <c r="F259" s="97"/>
      <c r="G259" s="97"/>
      <c r="H259" s="97"/>
      <c r="I259" s="26"/>
      <c r="J259" s="97"/>
      <c r="K259" s="97"/>
      <c r="L259" s="97"/>
      <c r="M259" s="97"/>
      <c r="N259" s="97"/>
      <c r="O259" s="97"/>
      <c r="P259" s="97"/>
      <c r="Q259" s="97"/>
      <c r="R259" s="97"/>
      <c r="S259" s="97"/>
      <c r="T259" s="97"/>
      <c r="U259" s="97"/>
      <c r="V259" s="97"/>
      <c r="W259" s="97"/>
      <c r="X259" s="97"/>
      <c r="Y259" s="97"/>
      <c r="Z259" s="97"/>
    </row>
    <row r="260" spans="2:26" ht="14.25" customHeight="1" x14ac:dyDescent="0.2">
      <c r="B260" s="26"/>
      <c r="C260" s="97"/>
      <c r="E260" s="97"/>
      <c r="F260" s="97"/>
      <c r="G260" s="97"/>
      <c r="H260" s="97"/>
      <c r="I260" s="26"/>
      <c r="J260" s="97"/>
      <c r="K260" s="97"/>
      <c r="L260" s="97"/>
      <c r="M260" s="97"/>
      <c r="N260" s="97"/>
      <c r="O260" s="97"/>
      <c r="P260" s="97"/>
      <c r="Q260" s="97"/>
      <c r="R260" s="97"/>
      <c r="S260" s="97"/>
      <c r="T260" s="97"/>
      <c r="U260" s="97"/>
      <c r="V260" s="97"/>
      <c r="W260" s="97"/>
      <c r="X260" s="97"/>
      <c r="Y260" s="97"/>
      <c r="Z260" s="97"/>
    </row>
    <row r="261" spans="2:26" ht="14.25" customHeight="1" x14ac:dyDescent="0.2">
      <c r="B261" s="26"/>
      <c r="C261" s="97"/>
      <c r="E261" s="97"/>
      <c r="F261" s="97"/>
      <c r="G261" s="97"/>
      <c r="H261" s="97"/>
      <c r="I261" s="26"/>
      <c r="J261" s="97"/>
      <c r="K261" s="97"/>
      <c r="L261" s="97"/>
      <c r="M261" s="97"/>
      <c r="N261" s="97"/>
      <c r="O261" s="97"/>
      <c r="P261" s="97"/>
      <c r="Q261" s="97"/>
      <c r="R261" s="97"/>
      <c r="S261" s="97"/>
      <c r="T261" s="97"/>
      <c r="U261" s="97"/>
      <c r="V261" s="97"/>
      <c r="W261" s="97"/>
      <c r="X261" s="97"/>
      <c r="Y261" s="97"/>
      <c r="Z261" s="97"/>
    </row>
    <row r="262" spans="2:26" ht="14.25" customHeight="1" x14ac:dyDescent="0.2">
      <c r="B262" s="26"/>
      <c r="C262" s="97"/>
      <c r="E262" s="97"/>
      <c r="F262" s="97"/>
      <c r="G262" s="97"/>
      <c r="H262" s="97"/>
      <c r="I262" s="26"/>
      <c r="J262" s="97"/>
      <c r="K262" s="97"/>
      <c r="L262" s="97"/>
      <c r="M262" s="97"/>
      <c r="N262" s="97"/>
      <c r="O262" s="97"/>
      <c r="P262" s="97"/>
      <c r="Q262" s="97"/>
      <c r="R262" s="97"/>
      <c r="S262" s="97"/>
      <c r="T262" s="97"/>
      <c r="U262" s="97"/>
      <c r="V262" s="97"/>
      <c r="W262" s="97"/>
      <c r="X262" s="97"/>
      <c r="Y262" s="97"/>
      <c r="Z262" s="97"/>
    </row>
    <row r="263" spans="2:26" ht="14.25" customHeight="1" x14ac:dyDescent="0.2">
      <c r="B263" s="26"/>
      <c r="C263" s="97"/>
      <c r="E263" s="97"/>
      <c r="F263" s="97"/>
      <c r="G263" s="97"/>
      <c r="H263" s="97"/>
      <c r="I263" s="26"/>
      <c r="J263" s="97"/>
      <c r="K263" s="97"/>
      <c r="L263" s="97"/>
      <c r="M263" s="97"/>
      <c r="N263" s="97"/>
      <c r="O263" s="97"/>
      <c r="P263" s="97"/>
      <c r="Q263" s="97"/>
      <c r="R263" s="97"/>
      <c r="S263" s="97"/>
      <c r="T263" s="97"/>
      <c r="U263" s="97"/>
      <c r="V263" s="97"/>
      <c r="W263" s="97"/>
      <c r="X263" s="97"/>
      <c r="Y263" s="97"/>
      <c r="Z263" s="97"/>
    </row>
    <row r="264" spans="2:26" ht="14.25" customHeight="1" x14ac:dyDescent="0.2">
      <c r="B264" s="26"/>
      <c r="C264" s="97"/>
      <c r="E264" s="97"/>
      <c r="F264" s="97"/>
      <c r="G264" s="97"/>
      <c r="H264" s="97"/>
      <c r="I264" s="26"/>
      <c r="J264" s="97"/>
      <c r="K264" s="97"/>
      <c r="L264" s="97"/>
      <c r="M264" s="97"/>
      <c r="N264" s="97"/>
      <c r="O264" s="97"/>
      <c r="P264" s="97"/>
      <c r="Q264" s="97"/>
      <c r="R264" s="97"/>
      <c r="S264" s="97"/>
      <c r="T264" s="97"/>
      <c r="U264" s="97"/>
      <c r="V264" s="97"/>
      <c r="W264" s="97"/>
      <c r="X264" s="97"/>
      <c r="Y264" s="97"/>
      <c r="Z264" s="9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C4" sqref="C4"/>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238</v>
      </c>
    </row>
    <row r="2" spans="1:7" ht="26.25" customHeight="1" x14ac:dyDescent="0.2">
      <c r="A2" s="7"/>
      <c r="B2" s="1" t="s">
        <v>239</v>
      </c>
    </row>
    <row r="3" spans="1:7" ht="26.25" customHeight="1" x14ac:dyDescent="0.2">
      <c r="B3" s="17" t="s">
        <v>1</v>
      </c>
      <c r="C3" s="81" t="s">
        <v>2</v>
      </c>
      <c r="E3" s="25"/>
      <c r="F3" s="25"/>
      <c r="G3" s="25"/>
    </row>
    <row r="4" spans="1:7" ht="26.25" customHeight="1" x14ac:dyDescent="0.2">
      <c r="B4" s="113" t="s">
        <v>240</v>
      </c>
      <c r="C4" s="254">
        <v>842262.03705599997</v>
      </c>
      <c r="D4" s="115" t="s">
        <v>241</v>
      </c>
      <c r="E4" s="116"/>
      <c r="F4" s="16"/>
      <c r="G4" s="57"/>
    </row>
    <row r="5" spans="1:7" ht="26.25" customHeight="1" x14ac:dyDescent="0.2">
      <c r="A5" s="7"/>
      <c r="B5" s="117"/>
      <c r="C5" s="114"/>
      <c r="D5" s="118"/>
      <c r="E5" s="119"/>
      <c r="F5" s="119"/>
      <c r="G5" s="120"/>
    </row>
    <row r="6" spans="1:7" ht="26.25" customHeight="1" x14ac:dyDescent="0.2">
      <c r="B6" s="117"/>
      <c r="C6" s="114"/>
      <c r="E6" s="121"/>
      <c r="F6" s="122"/>
      <c r="G6" s="122"/>
    </row>
    <row r="7" spans="1:7" ht="26.25" customHeight="1" x14ac:dyDescent="0.2">
      <c r="A7" s="7" t="s">
        <v>11</v>
      </c>
      <c r="B7" s="45" t="s">
        <v>242</v>
      </c>
      <c r="C7" s="45"/>
    </row>
    <row r="8" spans="1:7" ht="37.5" customHeight="1" x14ac:dyDescent="0.2">
      <c r="A8" s="7"/>
      <c r="B8" s="17" t="s">
        <v>1</v>
      </c>
      <c r="C8" s="81" t="s">
        <v>2</v>
      </c>
      <c r="E8" s="25"/>
      <c r="F8" s="25"/>
      <c r="G8" s="25"/>
    </row>
    <row r="9" spans="1:7" ht="34.5" customHeight="1" x14ac:dyDescent="0.2">
      <c r="A9" s="7" t="s">
        <v>14</v>
      </c>
      <c r="B9" s="50" t="s">
        <v>91</v>
      </c>
      <c r="C9" s="123">
        <v>62254.150565008706</v>
      </c>
      <c r="D9" s="26"/>
    </row>
    <row r="10" spans="1:7" ht="34.5" customHeight="1" x14ac:dyDescent="0.2">
      <c r="A10" s="7" t="s">
        <v>17</v>
      </c>
      <c r="B10" s="50" t="s">
        <v>93</v>
      </c>
      <c r="C10" s="123">
        <v>29296.070854121743</v>
      </c>
      <c r="D10" s="272" t="s">
        <v>92</v>
      </c>
    </row>
    <row r="11" spans="1:7" ht="30.75" customHeight="1" x14ac:dyDescent="0.2">
      <c r="A11" s="7"/>
      <c r="B11" s="50" t="s">
        <v>94</v>
      </c>
      <c r="C11" s="123">
        <v>274650.66425739136</v>
      </c>
      <c r="D11" s="273"/>
    </row>
    <row r="12" spans="1:7" ht="30.75" customHeight="1" x14ac:dyDescent="0.2">
      <c r="A12" s="7"/>
      <c r="B12" s="50" t="s">
        <v>95</v>
      </c>
      <c r="C12" s="123">
        <v>0</v>
      </c>
      <c r="D12" s="273"/>
    </row>
    <row r="13" spans="1:7" ht="30.75" customHeight="1" x14ac:dyDescent="0.2">
      <c r="A13" s="7" t="s">
        <v>20</v>
      </c>
      <c r="B13" s="50" t="s">
        <v>243</v>
      </c>
      <c r="C13" s="123">
        <v>0</v>
      </c>
      <c r="D13" s="273"/>
    </row>
    <row r="14" spans="1:7" ht="27" customHeight="1" x14ac:dyDescent="0.2">
      <c r="A14" s="7" t="s">
        <v>23</v>
      </c>
      <c r="B14" s="50" t="s">
        <v>192</v>
      </c>
      <c r="C14" s="123">
        <v>91550.221419130437</v>
      </c>
      <c r="D14" s="26"/>
    </row>
    <row r="15" spans="1:7" ht="26.25" customHeight="1" x14ac:dyDescent="0.2">
      <c r="A15" s="7" t="s">
        <v>25</v>
      </c>
      <c r="B15" s="50" t="s">
        <v>244</v>
      </c>
      <c r="C15" s="123">
        <v>0</v>
      </c>
      <c r="D15" s="272"/>
    </row>
    <row r="16" spans="1:7" ht="26.25" customHeight="1" x14ac:dyDescent="0.2">
      <c r="A16" s="7" t="s">
        <v>29</v>
      </c>
      <c r="B16" s="50" t="s">
        <v>193</v>
      </c>
      <c r="C16" s="123">
        <v>36620.088567652172</v>
      </c>
      <c r="D16" s="273"/>
    </row>
    <row r="17" spans="1:8" ht="33" customHeight="1" x14ac:dyDescent="0.2">
      <c r="A17" s="7" t="s">
        <v>33</v>
      </c>
      <c r="B17" s="50" t="s">
        <v>133</v>
      </c>
      <c r="C17" s="123">
        <v>347890.84139269573</v>
      </c>
      <c r="D17" s="273"/>
    </row>
    <row r="18" spans="1:8" ht="20.25" customHeight="1" x14ac:dyDescent="0.2">
      <c r="A18" s="7" t="s">
        <v>36</v>
      </c>
      <c r="B18" s="50" t="s">
        <v>245</v>
      </c>
      <c r="C18" s="123"/>
      <c r="D18" s="273"/>
    </row>
    <row r="19" spans="1:8" ht="20.25" customHeight="1" x14ac:dyDescent="0.2">
      <c r="A19" s="7" t="s">
        <v>39</v>
      </c>
      <c r="B19" s="45" t="s">
        <v>246</v>
      </c>
      <c r="C19" s="124">
        <v>1</v>
      </c>
      <c r="D19" s="118" t="s">
        <v>247</v>
      </c>
    </row>
    <row r="20" spans="1:8" ht="20.25" customHeight="1" x14ac:dyDescent="0.2">
      <c r="H20" s="125"/>
    </row>
    <row r="21" spans="1:8" ht="26.25" customHeight="1" x14ac:dyDescent="0.2">
      <c r="C21" s="126"/>
      <c r="D21" s="125"/>
    </row>
    <row r="22" spans="1:8" ht="15.75" customHeight="1" x14ac:dyDescent="0.2">
      <c r="B22" s="26"/>
      <c r="D22" s="127"/>
    </row>
    <row r="23" spans="1:8" ht="15.75" customHeight="1" x14ac:dyDescent="0.2">
      <c r="B23" s="26" t="s">
        <v>45</v>
      </c>
      <c r="D23" s="127"/>
    </row>
    <row r="24" spans="1:8" ht="15.75" customHeight="1" x14ac:dyDescent="0.2">
      <c r="B24" s="98" t="s">
        <v>197</v>
      </c>
      <c r="C24" s="99" t="s">
        <v>248</v>
      </c>
    </row>
    <row r="25" spans="1:8" ht="15.75" customHeight="1" x14ac:dyDescent="0.2">
      <c r="B25" s="36" t="s">
        <v>48</v>
      </c>
      <c r="C25" s="100">
        <f>C14</f>
        <v>91550.221419130437</v>
      </c>
      <c r="D25" s="63" t="s">
        <v>249</v>
      </c>
    </row>
    <row r="26" spans="1:8" ht="14.25" customHeight="1" x14ac:dyDescent="0.2">
      <c r="B26" s="31" t="s">
        <v>50</v>
      </c>
      <c r="C26" s="34">
        <v>0</v>
      </c>
      <c r="D26" s="35" t="s">
        <v>250</v>
      </c>
    </row>
    <row r="27" spans="1:8" ht="15.75" customHeight="1" x14ac:dyDescent="0.2">
      <c r="B27" s="36" t="s">
        <v>52</v>
      </c>
      <c r="C27" s="100">
        <f>SUM(C16:C17)</f>
        <v>384510.92996034789</v>
      </c>
      <c r="D27" s="63" t="s">
        <v>251</v>
      </c>
    </row>
    <row r="28" spans="1:8" ht="15.75" customHeight="1" x14ac:dyDescent="0.2">
      <c r="B28" s="36" t="s">
        <v>54</v>
      </c>
      <c r="C28" s="100">
        <f>C15</f>
        <v>0</v>
      </c>
      <c r="D28" s="63" t="s">
        <v>252</v>
      </c>
    </row>
    <row r="29" spans="1:8" ht="15.75" customHeight="1" x14ac:dyDescent="0.2">
      <c r="B29" s="31" t="s">
        <v>56</v>
      </c>
      <c r="C29" s="62">
        <f t="shared" ref="C29:C33" si="0">C9</f>
        <v>62254.150565008706</v>
      </c>
      <c r="D29" s="65" t="s">
        <v>109</v>
      </c>
    </row>
    <row r="30" spans="1:8" ht="15.75" customHeight="1" x14ac:dyDescent="0.2">
      <c r="B30" s="31" t="s">
        <v>58</v>
      </c>
      <c r="C30" s="62">
        <f t="shared" si="0"/>
        <v>29296.070854121743</v>
      </c>
      <c r="D30" s="65" t="s">
        <v>110</v>
      </c>
    </row>
    <row r="31" spans="1:8" ht="15.75" customHeight="1" x14ac:dyDescent="0.2">
      <c r="B31" s="31" t="s">
        <v>59</v>
      </c>
      <c r="C31" s="62">
        <f t="shared" si="0"/>
        <v>274650.66425739136</v>
      </c>
      <c r="D31" s="65" t="s">
        <v>111</v>
      </c>
    </row>
    <row r="32" spans="1:8" ht="15.75" customHeight="1" x14ac:dyDescent="0.2">
      <c r="B32" s="31" t="s">
        <v>60</v>
      </c>
      <c r="C32" s="62">
        <f t="shared" si="0"/>
        <v>0</v>
      </c>
      <c r="D32" s="65" t="s">
        <v>112</v>
      </c>
    </row>
    <row r="33" spans="2:5" ht="15.75" customHeight="1" x14ac:dyDescent="0.2">
      <c r="B33" s="36" t="s">
        <v>61</v>
      </c>
      <c r="C33" s="100">
        <f t="shared" si="0"/>
        <v>0</v>
      </c>
      <c r="D33" s="65" t="s">
        <v>113</v>
      </c>
    </row>
    <row r="34" spans="2:5" ht="15.75" customHeight="1" x14ac:dyDescent="0.2">
      <c r="B34" s="36" t="s">
        <v>63</v>
      </c>
      <c r="C34" s="101">
        <v>0</v>
      </c>
      <c r="D34" s="65" t="s">
        <v>253</v>
      </c>
    </row>
    <row r="35" spans="2:5" ht="15.75" customHeight="1" x14ac:dyDescent="0.2">
      <c r="B35" s="36" t="s">
        <v>65</v>
      </c>
      <c r="C35" s="101">
        <v>0</v>
      </c>
      <c r="D35" s="65" t="s">
        <v>253</v>
      </c>
    </row>
    <row r="36" spans="2:5" ht="15.75" customHeight="1" x14ac:dyDescent="0.2">
      <c r="B36" s="36" t="s">
        <v>66</v>
      </c>
      <c r="C36" s="102">
        <v>0</v>
      </c>
      <c r="D36" s="65" t="s">
        <v>254</v>
      </c>
    </row>
    <row r="37" spans="2:5" ht="15.75" customHeight="1" x14ac:dyDescent="0.2">
      <c r="B37" s="36" t="s">
        <v>68</v>
      </c>
      <c r="C37" s="102">
        <v>0</v>
      </c>
      <c r="D37" s="65" t="s">
        <v>255</v>
      </c>
    </row>
    <row r="38" spans="2:5" ht="15.75" customHeight="1" x14ac:dyDescent="0.2">
      <c r="B38" s="36" t="s">
        <v>70</v>
      </c>
      <c r="C38" s="102">
        <v>0</v>
      </c>
      <c r="D38" s="65" t="s">
        <v>256</v>
      </c>
    </row>
    <row r="39" spans="2:5" ht="15.75" customHeight="1" x14ac:dyDescent="0.2">
      <c r="B39" s="36" t="s">
        <v>72</v>
      </c>
      <c r="C39" s="102">
        <v>0</v>
      </c>
      <c r="D39" s="65" t="s">
        <v>254</v>
      </c>
    </row>
    <row r="40" spans="2:5" ht="15.75" customHeight="1" x14ac:dyDescent="0.2">
      <c r="B40" s="36" t="s">
        <v>74</v>
      </c>
      <c r="C40" s="100">
        <v>0</v>
      </c>
      <c r="D40" s="26"/>
    </row>
    <row r="41" spans="2:5" ht="15.75" customHeight="1" x14ac:dyDescent="0.2">
      <c r="B41" s="36" t="s">
        <v>76</v>
      </c>
      <c r="C41" s="100">
        <f>IF(C6&gt;0,C6,0)</f>
        <v>0</v>
      </c>
      <c r="D41" s="26" t="s">
        <v>257</v>
      </c>
    </row>
    <row r="42" spans="2:5" ht="15.75" customHeight="1" x14ac:dyDescent="0.2">
      <c r="B42" s="103" t="s">
        <v>78</v>
      </c>
      <c r="C42" s="100">
        <f>C18</f>
        <v>0</v>
      </c>
      <c r="D42" s="104" t="s">
        <v>208</v>
      </c>
    </row>
    <row r="43" spans="2:5" ht="15.75" customHeight="1" x14ac:dyDescent="0.2">
      <c r="B43" s="36" t="s">
        <v>80</v>
      </c>
      <c r="C43" s="100">
        <f>SUM(C25:C42)</f>
        <v>842262.03705600009</v>
      </c>
      <c r="D43" s="26" t="s">
        <v>209</v>
      </c>
      <c r="E43" s="128">
        <f>C4-C45</f>
        <v>0</v>
      </c>
    </row>
    <row r="44" spans="2:5" ht="15.75" customHeight="1" x14ac:dyDescent="0.2">
      <c r="B44" s="36" t="s">
        <v>82</v>
      </c>
      <c r="C44" s="100">
        <f>C5</f>
        <v>0</v>
      </c>
      <c r="D44" s="26" t="s">
        <v>438</v>
      </c>
    </row>
    <row r="45" spans="2:5" ht="15.75" customHeight="1" x14ac:dyDescent="0.2">
      <c r="B45" s="36" t="s">
        <v>258</v>
      </c>
      <c r="C45" s="101">
        <f>-1*(C44-C43)</f>
        <v>842262.03705600009</v>
      </c>
    </row>
    <row r="46" spans="2:5" ht="15.75" customHeight="1" x14ac:dyDescent="0.2">
      <c r="B46" s="36" t="s">
        <v>259</v>
      </c>
      <c r="C46" s="105">
        <f>C45/C43</f>
        <v>1</v>
      </c>
    </row>
    <row r="47" spans="2:5" ht="15.75" customHeight="1" x14ac:dyDescent="0.2">
      <c r="B47" s="103" t="s">
        <v>78</v>
      </c>
      <c r="C47" s="106"/>
    </row>
    <row r="48" spans="2:5" ht="15.75" customHeight="1" x14ac:dyDescent="0.2">
      <c r="B48" s="107" t="s">
        <v>211</v>
      </c>
      <c r="C48" s="1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89" t="s">
        <v>1</v>
      </c>
      <c r="C58" s="90" t="s">
        <v>2</v>
      </c>
      <c r="D58" s="91" t="s">
        <v>3</v>
      </c>
      <c r="E58" s="91" t="s">
        <v>4</v>
      </c>
      <c r="F58" s="91" t="s">
        <v>5</v>
      </c>
      <c r="G58" s="91" t="s">
        <v>6</v>
      </c>
    </row>
    <row r="59" spans="2:8" ht="26.25" customHeight="1" x14ac:dyDescent="0.2">
      <c r="B59" s="92" t="s">
        <v>91</v>
      </c>
      <c r="C59" s="136">
        <f>C9</f>
        <v>62254.150565008706</v>
      </c>
      <c r="D59" s="10" t="s">
        <v>402</v>
      </c>
      <c r="E59" s="10">
        <v>0</v>
      </c>
      <c r="F59" s="10">
        <v>10000000</v>
      </c>
      <c r="G59" s="10">
        <v>1</v>
      </c>
      <c r="H59" s="26"/>
    </row>
    <row r="60" spans="2:8" ht="26.25" customHeight="1" x14ac:dyDescent="0.2">
      <c r="B60" s="92" t="s">
        <v>93</v>
      </c>
      <c r="C60" s="136">
        <f t="shared" ref="C60:C62" si="1">C10</f>
        <v>29296.070854121743</v>
      </c>
      <c r="D60" s="10" t="s">
        <v>403</v>
      </c>
      <c r="E60" s="10">
        <v>0</v>
      </c>
      <c r="F60" s="10">
        <v>10000000</v>
      </c>
      <c r="G60" s="10">
        <v>1</v>
      </c>
      <c r="H60" s="272" t="s">
        <v>92</v>
      </c>
    </row>
    <row r="61" spans="2:8" ht="26.25" customHeight="1" x14ac:dyDescent="0.2">
      <c r="B61" s="92" t="s">
        <v>94</v>
      </c>
      <c r="C61" s="136">
        <f t="shared" si="1"/>
        <v>274650.66425739136</v>
      </c>
      <c r="D61" s="10" t="s">
        <v>404</v>
      </c>
      <c r="E61" s="10">
        <v>0</v>
      </c>
      <c r="F61" s="10">
        <v>10000000</v>
      </c>
      <c r="G61" s="10">
        <v>1</v>
      </c>
      <c r="H61" s="272"/>
    </row>
    <row r="62" spans="2:8" ht="26.25" customHeight="1" x14ac:dyDescent="0.2">
      <c r="B62" s="92" t="s">
        <v>95</v>
      </c>
      <c r="C62" s="136">
        <f t="shared" si="1"/>
        <v>0</v>
      </c>
      <c r="D62" s="10" t="s">
        <v>405</v>
      </c>
      <c r="E62" s="10">
        <v>0</v>
      </c>
      <c r="F62" s="10">
        <v>10000000</v>
      </c>
      <c r="G62" s="10">
        <v>1</v>
      </c>
      <c r="H62" s="272"/>
    </row>
    <row r="63" spans="2:8" ht="26.25" customHeight="1" x14ac:dyDescent="0.2">
      <c r="B63" s="76" t="s">
        <v>243</v>
      </c>
      <c r="C63" s="136">
        <f>C13</f>
        <v>0</v>
      </c>
      <c r="D63" s="10" t="s">
        <v>434</v>
      </c>
      <c r="E63" s="10">
        <v>0</v>
      </c>
      <c r="F63" s="10">
        <v>10000000</v>
      </c>
      <c r="G63" s="10">
        <v>1</v>
      </c>
      <c r="H63" s="273"/>
    </row>
    <row r="64" spans="2:8" ht="26.25" customHeight="1" x14ac:dyDescent="0.2">
      <c r="B64" s="212" t="s">
        <v>407</v>
      </c>
      <c r="C64" s="270">
        <f>C14/$C$4*100</f>
        <v>10.869565217391305</v>
      </c>
      <c r="D64" s="10" t="s">
        <v>412</v>
      </c>
      <c r="E64" s="10">
        <v>0</v>
      </c>
      <c r="F64" s="10">
        <v>100</v>
      </c>
      <c r="G64" s="10">
        <v>1</v>
      </c>
      <c r="H64" s="26"/>
    </row>
    <row r="65" spans="2:8" ht="26.25" customHeight="1" x14ac:dyDescent="0.2">
      <c r="B65" s="92" t="s">
        <v>401</v>
      </c>
      <c r="C65" s="271">
        <v>0</v>
      </c>
      <c r="D65" s="10" t="s">
        <v>406</v>
      </c>
      <c r="E65" s="10">
        <v>0</v>
      </c>
      <c r="F65" s="10">
        <v>100</v>
      </c>
      <c r="G65" s="10">
        <v>0.01</v>
      </c>
      <c r="H65" s="26"/>
    </row>
    <row r="66" spans="2:8" ht="26.25" customHeight="1" x14ac:dyDescent="0.2">
      <c r="B66" s="92" t="s">
        <v>408</v>
      </c>
      <c r="C66" s="270">
        <f>C15/$C$4*100</f>
        <v>0</v>
      </c>
      <c r="D66" s="10" t="s">
        <v>413</v>
      </c>
      <c r="E66" s="10">
        <v>0</v>
      </c>
      <c r="F66" s="10">
        <v>100</v>
      </c>
      <c r="G66" s="10">
        <v>1</v>
      </c>
      <c r="H66" s="26"/>
    </row>
    <row r="67" spans="2:8" ht="26.25" customHeight="1" x14ac:dyDescent="0.2">
      <c r="B67" s="92" t="s">
        <v>409</v>
      </c>
      <c r="C67" s="270">
        <f>C16/$C$4*100</f>
        <v>4.3478260869565215</v>
      </c>
      <c r="D67" s="10" t="s">
        <v>414</v>
      </c>
      <c r="E67" s="10">
        <v>0</v>
      </c>
      <c r="F67" s="10">
        <v>100</v>
      </c>
      <c r="G67" s="10">
        <v>1</v>
      </c>
      <c r="H67" s="97"/>
    </row>
    <row r="68" spans="2:8" ht="26.25" customHeight="1" x14ac:dyDescent="0.2">
      <c r="B68" s="92" t="s">
        <v>410</v>
      </c>
      <c r="C68" s="270">
        <f>C17/$C$4*100</f>
        <v>41.304347826086968</v>
      </c>
      <c r="D68" s="10" t="s">
        <v>415</v>
      </c>
      <c r="E68" s="10">
        <v>0</v>
      </c>
      <c r="F68" s="10">
        <v>100</v>
      </c>
      <c r="G68" s="10">
        <v>1</v>
      </c>
    </row>
    <row r="69" spans="2:8" ht="26.25" customHeight="1" x14ac:dyDescent="0.2">
      <c r="B69" s="92" t="s">
        <v>411</v>
      </c>
      <c r="C69" s="270">
        <f>C18/$C$4*100</f>
        <v>0</v>
      </c>
      <c r="D69" s="10" t="s">
        <v>416</v>
      </c>
      <c r="E69" s="10">
        <v>0</v>
      </c>
      <c r="F69" s="10">
        <v>100</v>
      </c>
      <c r="G69" s="10">
        <v>1</v>
      </c>
    </row>
    <row r="70" spans="2:8" ht="26.25" customHeight="1" x14ac:dyDescent="0.2">
      <c r="B70" s="225"/>
      <c r="C70" s="225"/>
      <c r="D70" s="226"/>
      <c r="E70" s="226"/>
      <c r="F70" s="226"/>
      <c r="G70" s="226"/>
    </row>
    <row r="71" spans="2:8" ht="26.25" customHeight="1" x14ac:dyDescent="0.2">
      <c r="B71" s="225"/>
      <c r="C71" s="225"/>
      <c r="D71" s="226"/>
      <c r="E71" s="226"/>
      <c r="F71" s="226"/>
      <c r="G71" s="226"/>
    </row>
    <row r="72" spans="2:8" ht="26.25" customHeight="1" x14ac:dyDescent="0.2">
      <c r="B72" s="225"/>
      <c r="C72" s="225"/>
      <c r="D72" s="226"/>
      <c r="E72" s="226"/>
      <c r="F72" s="226"/>
      <c r="G72" s="226"/>
    </row>
    <row r="73" spans="2:8" ht="26.25" customHeight="1" x14ac:dyDescent="0.2">
      <c r="B73" s="225"/>
      <c r="C73" s="225"/>
      <c r="D73" s="226"/>
      <c r="E73" s="226"/>
      <c r="F73" s="226"/>
      <c r="G73" s="226"/>
    </row>
    <row r="74" spans="2:8" ht="26.25" customHeight="1" x14ac:dyDescent="0.2">
      <c r="B74" s="115" t="s">
        <v>436</v>
      </c>
    </row>
    <row r="75" spans="2:8" ht="26.25" customHeight="1" x14ac:dyDescent="0.2">
      <c r="B75" s="217" t="s">
        <v>192</v>
      </c>
      <c r="C75" s="218">
        <f>C14</f>
        <v>91550.221419130437</v>
      </c>
      <c r="D75" s="219" t="s">
        <v>265</v>
      </c>
      <c r="E75" s="219">
        <v>0</v>
      </c>
      <c r="F75" s="219">
        <v>10000000</v>
      </c>
      <c r="G75" s="219">
        <v>1</v>
      </c>
      <c r="H75" s="118"/>
    </row>
    <row r="76" spans="2:8" ht="26.25" customHeight="1" x14ac:dyDescent="0.2">
      <c r="B76" s="220" t="s">
        <v>401</v>
      </c>
      <c r="C76" s="221">
        <v>0</v>
      </c>
      <c r="D76" s="219" t="s">
        <v>406</v>
      </c>
      <c r="E76" s="219">
        <v>0</v>
      </c>
      <c r="F76" s="219">
        <v>10000000</v>
      </c>
      <c r="G76" s="219">
        <v>0.01</v>
      </c>
    </row>
    <row r="77" spans="2:8" ht="26.25" customHeight="1" x14ac:dyDescent="0.2">
      <c r="B77" s="217" t="s">
        <v>244</v>
      </c>
      <c r="C77" s="218">
        <f>C15</f>
        <v>0</v>
      </c>
      <c r="D77" s="219" t="s">
        <v>266</v>
      </c>
      <c r="E77" s="219">
        <v>0</v>
      </c>
      <c r="F77" s="219">
        <v>10000000</v>
      </c>
      <c r="G77" s="219">
        <v>1</v>
      </c>
    </row>
    <row r="78" spans="2:8" ht="26.25" customHeight="1" x14ac:dyDescent="0.2">
      <c r="B78" s="217" t="s">
        <v>193</v>
      </c>
      <c r="C78" s="218">
        <v>500</v>
      </c>
      <c r="D78" s="219" t="s">
        <v>267</v>
      </c>
      <c r="E78" s="219">
        <v>0</v>
      </c>
      <c r="F78" s="219">
        <v>10000000</v>
      </c>
      <c r="G78" s="219">
        <v>1</v>
      </c>
    </row>
    <row r="79" spans="2:8" ht="26.25" customHeight="1" x14ac:dyDescent="0.2">
      <c r="B79" s="217" t="s">
        <v>133</v>
      </c>
      <c r="C79" s="218">
        <v>1500</v>
      </c>
      <c r="D79" s="219" t="s">
        <v>268</v>
      </c>
      <c r="E79" s="219">
        <v>0</v>
      </c>
      <c r="F79" s="219">
        <v>10000000</v>
      </c>
      <c r="G79" s="219">
        <v>1</v>
      </c>
    </row>
    <row r="80" spans="2:8" ht="26.25" customHeight="1" x14ac:dyDescent="0.2">
      <c r="B80" s="217" t="s">
        <v>245</v>
      </c>
      <c r="C80" s="218">
        <v>318924.2</v>
      </c>
      <c r="D80" s="219" t="s">
        <v>269</v>
      </c>
      <c r="E80" s="219">
        <v>0</v>
      </c>
      <c r="F80" s="219">
        <v>10000000</v>
      </c>
      <c r="G80" s="219">
        <v>1</v>
      </c>
    </row>
    <row r="81" spans="2:7" ht="26.25" customHeight="1" x14ac:dyDescent="0.2">
      <c r="B81" s="222" t="s">
        <v>246</v>
      </c>
      <c r="C81" s="223">
        <v>1</v>
      </c>
      <c r="D81" s="224" t="s">
        <v>270</v>
      </c>
      <c r="E81" s="224">
        <v>0</v>
      </c>
      <c r="F81" s="224">
        <v>10000000</v>
      </c>
      <c r="G81" s="224">
        <v>1</v>
      </c>
    </row>
    <row r="82" spans="2:7" ht="26.25" customHeight="1" x14ac:dyDescent="0.2"/>
    <row r="83" spans="2:7" ht="26.25" customHeight="1" x14ac:dyDescent="0.2"/>
    <row r="84" spans="2:7" ht="26.25" customHeight="1" x14ac:dyDescent="0.2"/>
    <row r="85" spans="2:7" ht="26.25" customHeight="1" x14ac:dyDescent="0.2"/>
    <row r="86" spans="2:7" ht="26.25" customHeight="1" x14ac:dyDescent="0.2"/>
    <row r="87" spans="2:7" ht="26.25" customHeight="1" x14ac:dyDescent="0.2"/>
    <row r="88" spans="2:7" ht="26.25" customHeight="1" x14ac:dyDescent="0.2"/>
    <row r="89" spans="2:7" ht="26.25" customHeight="1" x14ac:dyDescent="0.2"/>
    <row r="90" spans="2:7" ht="26.25" customHeight="1" x14ac:dyDescent="0.2"/>
    <row r="91" spans="2:7" ht="26.25" customHeight="1" x14ac:dyDescent="0.2"/>
    <row r="92" spans="2:7" ht="26.25" customHeight="1" x14ac:dyDescent="0.2"/>
    <row r="93" spans="2:7" ht="26.25" customHeight="1" x14ac:dyDescent="0.2"/>
    <row r="94" spans="2:7" ht="26.25" customHeight="1" x14ac:dyDescent="0.2"/>
    <row r="95" spans="2:7" ht="26.25" customHeight="1" x14ac:dyDescent="0.2"/>
    <row r="96" spans="2:7"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1" zoomScale="125" workbookViewId="0">
      <selection activeCell="G7" sqref="G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7"/>
      <c r="B1" s="137" t="s">
        <v>271</v>
      </c>
      <c r="C1" s="138" t="s">
        <v>272</v>
      </c>
      <c r="D1" s="138" t="s">
        <v>273</v>
      </c>
      <c r="F1" s="1" t="s">
        <v>274</v>
      </c>
      <c r="H1" s="1">
        <v>590</v>
      </c>
      <c r="I1" s="1" t="s">
        <v>275</v>
      </c>
      <c r="J1" s="1" t="s">
        <v>276</v>
      </c>
    </row>
    <row r="2" spans="1:11" ht="14.25" customHeight="1" x14ac:dyDescent="0.2">
      <c r="A2" s="43" t="s">
        <v>8</v>
      </c>
      <c r="B2" s="139" t="s">
        <v>277</v>
      </c>
      <c r="C2" s="140">
        <v>29452.7</v>
      </c>
      <c r="D2" s="140">
        <v>47447.3</v>
      </c>
      <c r="F2" s="141">
        <v>4.2</v>
      </c>
      <c r="G2" s="142">
        <v>3.44</v>
      </c>
      <c r="H2" s="143">
        <v>0.14199999999999999</v>
      </c>
      <c r="I2" s="1" t="s">
        <v>278</v>
      </c>
      <c r="J2" s="1">
        <v>2840.6945945945945</v>
      </c>
      <c r="K2" s="1">
        <v>7820.8297297297295</v>
      </c>
    </row>
    <row r="3" spans="1:11" ht="14.25" customHeight="1" x14ac:dyDescent="0.2">
      <c r="A3" s="43" t="s">
        <v>11</v>
      </c>
      <c r="B3" s="139" t="s">
        <v>279</v>
      </c>
      <c r="C3" s="140">
        <v>4691.5803648998108</v>
      </c>
      <c r="D3" s="140">
        <v>10584.396796704888</v>
      </c>
    </row>
    <row r="4" spans="1:11" ht="14.25" customHeight="1" x14ac:dyDescent="0.2">
      <c r="A4" s="43" t="s">
        <v>14</v>
      </c>
      <c r="B4" s="139" t="s">
        <v>280</v>
      </c>
      <c r="C4" s="144">
        <v>110.15215893266695</v>
      </c>
      <c r="D4" s="144">
        <v>342.12947874289029</v>
      </c>
    </row>
    <row r="5" spans="1:11" ht="14.25" customHeight="1" x14ac:dyDescent="0.2">
      <c r="A5" s="43" t="s">
        <v>17</v>
      </c>
      <c r="B5" s="139" t="s">
        <v>281</v>
      </c>
      <c r="C5" s="144">
        <v>0</v>
      </c>
      <c r="D5" s="144">
        <v>9.3094769999999993</v>
      </c>
      <c r="F5" s="1" t="s">
        <v>282</v>
      </c>
      <c r="G5" s="1" t="s">
        <v>283</v>
      </c>
      <c r="H5" s="1"/>
    </row>
    <row r="6" spans="1:11" ht="14.25" customHeight="1" x14ac:dyDescent="0.2">
      <c r="A6" s="43" t="s">
        <v>20</v>
      </c>
      <c r="B6" s="139" t="s">
        <v>284</v>
      </c>
      <c r="C6" s="145">
        <v>0.1</v>
      </c>
      <c r="D6" s="145">
        <v>0.08</v>
      </c>
      <c r="E6" s="146" t="s">
        <v>285</v>
      </c>
      <c r="F6" s="1" t="s">
        <v>286</v>
      </c>
      <c r="G6" s="147" t="s">
        <v>56</v>
      </c>
      <c r="H6" s="147" t="s">
        <v>59</v>
      </c>
      <c r="I6" s="147" t="s">
        <v>58</v>
      </c>
      <c r="J6" s="147" t="s">
        <v>60</v>
      </c>
      <c r="K6" s="148" t="s">
        <v>287</v>
      </c>
    </row>
    <row r="7" spans="1:11" ht="14.25" customHeight="1" x14ac:dyDescent="0.2">
      <c r="B7" s="139" t="s">
        <v>288</v>
      </c>
      <c r="C7" s="145">
        <v>0.05</v>
      </c>
      <c r="D7" s="145">
        <v>0.08</v>
      </c>
      <c r="F7" s="149" t="s">
        <v>63</v>
      </c>
      <c r="G7" s="143">
        <f>$C$6/SUM($C$6:$C$11)*$C$2*$C$4/($C$6/SUM($C$6:$C$11)*$C$2*$C$4+$D$6/SUM($D$6:$D$11)*$D$2*$D$4)</f>
        <v>0.2069326976244531</v>
      </c>
      <c r="H7" s="143">
        <f>$C$7/SUM($C$6:$C$11)*$C$2*$C$4/($C$7/SUM($C$6:$C$11)*$C$2*$C$4+$D$7/SUM($D$6:$D$11)*$D$2*$D$4)</f>
        <v>0.11540710008503202</v>
      </c>
      <c r="I7" s="143">
        <f>$C$8/SUM($C$6:$C$11)*$C$2*$C$4/($C$8/SUM($C$6:$C$11)*$C$2*$C$4+$D$8/SUM($D$6:$D$11)*$D$2*$D$4)</f>
        <v>0.34290677190492669</v>
      </c>
      <c r="J7" s="143">
        <f>$C$9/SUM($C$6:$C$11)*$C$2*$C$4/($C$9/SUM($C$6:$C$11)*$C$2*$C$4+$D$9/SUM($D$6:$D$11)*$D$2*$D$4)</f>
        <v>0.30905990962339219</v>
      </c>
      <c r="K7" s="70">
        <f>$C$10/SUM($C$6:$C$11)*$C$2*$C$4/($C$10/SUM($C$6:$C$11)*$C$2*$C$4+$D$10/SUM($D$6:$D$11)*$D$2*$D$4)</f>
        <v>4.6201189986377074E-2</v>
      </c>
    </row>
    <row r="8" spans="1:11" ht="14.25" customHeight="1" x14ac:dyDescent="0.2">
      <c r="B8" s="139" t="s">
        <v>289</v>
      </c>
      <c r="C8" s="145">
        <v>0.2</v>
      </c>
      <c r="D8" s="145">
        <v>0.08</v>
      </c>
      <c r="F8" s="149" t="s">
        <v>65</v>
      </c>
      <c r="G8" s="143">
        <f>$D$6/SUM($D$6:$D$11)*$D$2*$D$4/($C$6/SUM($C$6:$C$11)*$C$2*$C$4+$D$6/SUM($D$6:$D$11)*$D$2*$D$4)</f>
        <v>0.7930673023755469</v>
      </c>
      <c r="H8" s="143">
        <f>$D$7/SUM($D$6:$D$11)*$D$2*$D$4/($C$7/SUM($C$6:$C$11)*$C$2*$C$4+$D$7/SUM($D$6:$D$11)*$D$2*$D$4)</f>
        <v>0.88459289991496803</v>
      </c>
      <c r="I8" s="143">
        <f>$D$8/SUM($D$6:$D$11)*$D$2*$D$4/($C$8/SUM($C$6:$C$11)*$C$2*$C$4+$D$8/SUM($D$6:$D$11)*$D$2*$D$4)</f>
        <v>0.65709322809507331</v>
      </c>
      <c r="J8" s="143">
        <f>$D$9/SUM($D$6:$D$11)*$D$2*$D$4/($C$9/SUM($C$6:$C$11)*$C$2*$C$4+$D$9/SUM($D$6:$D$11)*$D$2*$D$4)</f>
        <v>0.69094009037660786</v>
      </c>
      <c r="K8" s="70">
        <f>$D$10/SUM($D$6:$D$11)*$D$2*$D$4/($C$10/SUM($C$6:$C$11)*$C$2*$C$4+$D$10/SUM($D$6:$D$11)*$D$2*$D$4)</f>
        <v>0.95379881001362288</v>
      </c>
    </row>
    <row r="9" spans="1:11" ht="14.25" customHeight="1" x14ac:dyDescent="0.2">
      <c r="B9" s="139" t="s">
        <v>290</v>
      </c>
      <c r="C9" s="145">
        <v>0.15</v>
      </c>
      <c r="D9" s="145">
        <v>7.0000000000000007E-2</v>
      </c>
      <c r="F9" s="149"/>
      <c r="G9" s="213">
        <f>G8+G7</f>
        <v>1</v>
      </c>
      <c r="H9" s="213">
        <f t="shared" ref="H9:K9" si="0">H8+H7</f>
        <v>1</v>
      </c>
      <c r="I9" s="213">
        <f t="shared" si="0"/>
        <v>1</v>
      </c>
      <c r="J9" s="213">
        <f t="shared" si="0"/>
        <v>1</v>
      </c>
      <c r="K9" s="213">
        <f t="shared" si="0"/>
        <v>1</v>
      </c>
    </row>
    <row r="10" spans="1:11" ht="14.25" customHeight="1" x14ac:dyDescent="0.2">
      <c r="A10" s="43" t="s">
        <v>23</v>
      </c>
      <c r="B10" s="139" t="s">
        <v>291</v>
      </c>
      <c r="C10" s="145">
        <v>5.61865E-2</v>
      </c>
      <c r="D10" s="145">
        <v>0.2421278</v>
      </c>
      <c r="E10" s="146"/>
      <c r="G10" s="70"/>
      <c r="H10" s="70"/>
    </row>
    <row r="11" spans="1:11" ht="14.25" customHeight="1" x14ac:dyDescent="0.2">
      <c r="A11" s="43" t="s">
        <v>25</v>
      </c>
      <c r="B11" s="139" t="s">
        <v>292</v>
      </c>
      <c r="C11" s="145">
        <v>1.06572E-2</v>
      </c>
      <c r="D11" s="145">
        <v>3.9919299999999998E-2</v>
      </c>
      <c r="E11" s="214"/>
      <c r="G11" s="1" t="s">
        <v>293</v>
      </c>
      <c r="H11" s="70"/>
    </row>
    <row r="12" spans="1:11" ht="14.25" customHeight="1" x14ac:dyDescent="0.2">
      <c r="A12" s="43" t="s">
        <v>29</v>
      </c>
      <c r="B12" s="139" t="s">
        <v>294</v>
      </c>
      <c r="C12" s="139"/>
      <c r="D12" s="139"/>
      <c r="F12" s="1" t="s">
        <v>295</v>
      </c>
      <c r="G12" s="150">
        <f>$C$6/SUM($C$6:$C$11)*$C$2*$C$4</f>
        <v>572340.92773654545</v>
      </c>
      <c r="H12" s="150">
        <f>$D$6/SUM($D$6:$D$11)*$D$2*$D$4</f>
        <v>2193490.3512585452</v>
      </c>
    </row>
    <row r="13" spans="1:11" ht="14.25" customHeight="1" x14ac:dyDescent="0.2">
      <c r="A13" s="43" t="s">
        <v>33</v>
      </c>
      <c r="B13" s="151" t="s">
        <v>296</v>
      </c>
      <c r="C13" s="145">
        <v>9.1366799999999998E-2</v>
      </c>
      <c r="D13" s="145">
        <v>0.11561250000000001</v>
      </c>
      <c r="E13" s="152"/>
      <c r="F13" s="70" t="s">
        <v>287</v>
      </c>
      <c r="G13" s="150">
        <f>$C$10/SUM($C$6:$C$11)*$C$2*$C$4</f>
        <v>321578.33536269405</v>
      </c>
      <c r="H13" s="150">
        <f>$D$10/SUM($D$6:$D$11)*$D$2*$D$4</f>
        <v>6638812.4133932348</v>
      </c>
    </row>
    <row r="14" spans="1:11" ht="14.25" customHeight="1" x14ac:dyDescent="0.2">
      <c r="A14" s="43" t="s">
        <v>36</v>
      </c>
      <c r="B14" s="151" t="s">
        <v>297</v>
      </c>
      <c r="C14" s="145">
        <v>0</v>
      </c>
      <c r="D14" s="145">
        <v>0</v>
      </c>
      <c r="F14" s="70" t="s">
        <v>298</v>
      </c>
      <c r="G14" s="153">
        <f t="shared" ref="G14:H14" si="1">C11/SUM(C6:C11)*C2*C4</f>
        <v>60995.517350739108</v>
      </c>
      <c r="H14" s="153">
        <f t="shared" si="1"/>
        <v>1094532.4922374405</v>
      </c>
    </row>
    <row r="15" spans="1:11" ht="14.25" customHeight="1" x14ac:dyDescent="0.2">
      <c r="A15" s="43" t="s">
        <v>39</v>
      </c>
      <c r="B15" s="151" t="s">
        <v>299</v>
      </c>
      <c r="C15" s="145">
        <v>0</v>
      </c>
      <c r="D15" s="145">
        <v>0</v>
      </c>
      <c r="E15" s="70"/>
      <c r="F15" s="70" t="s">
        <v>211</v>
      </c>
      <c r="G15" s="153">
        <f t="shared" ref="G15:H15" si="2">C2*C4</f>
        <v>3244278.4913961599</v>
      </c>
      <c r="H15" s="153">
        <f t="shared" si="2"/>
        <v>16233120.016757539</v>
      </c>
    </row>
    <row r="16" spans="1:11" ht="14.25" customHeight="1" x14ac:dyDescent="0.2">
      <c r="A16" s="43" t="s">
        <v>42</v>
      </c>
      <c r="B16" s="151" t="s">
        <v>300</v>
      </c>
      <c r="C16" s="145">
        <v>0.41068729999999998</v>
      </c>
      <c r="D16" s="145">
        <v>0.35118470000000002</v>
      </c>
      <c r="G16" s="150">
        <f t="shared" ref="G16:H16" si="3">SUM(G12:G14)</f>
        <v>954914.78044997854</v>
      </c>
      <c r="H16" s="150">
        <f t="shared" si="3"/>
        <v>9926835.2568892203</v>
      </c>
    </row>
    <row r="17" spans="1:5" ht="14.25" customHeight="1" x14ac:dyDescent="0.2">
      <c r="A17" s="43" t="s">
        <v>301</v>
      </c>
      <c r="B17" s="151" t="s">
        <v>302</v>
      </c>
      <c r="C17" s="145">
        <v>0</v>
      </c>
      <c r="D17" s="145">
        <v>0</v>
      </c>
    </row>
    <row r="18" spans="1:5" ht="14.25" customHeight="1" x14ac:dyDescent="0.2">
      <c r="A18" s="43" t="s">
        <v>303</v>
      </c>
      <c r="B18" s="151" t="s">
        <v>304</v>
      </c>
      <c r="C18" s="145">
        <v>0</v>
      </c>
      <c r="D18" s="145">
        <v>0</v>
      </c>
    </row>
    <row r="19" spans="1:5" ht="14.25" customHeight="1" x14ac:dyDescent="0.2">
      <c r="A19" s="43" t="s">
        <v>305</v>
      </c>
      <c r="B19" s="151" t="s">
        <v>306</v>
      </c>
      <c r="C19" s="145">
        <v>0</v>
      </c>
      <c r="D19" s="145">
        <v>5.1514000000000004E-3</v>
      </c>
    </row>
    <row r="20" spans="1:5" ht="14.25" customHeight="1" x14ac:dyDescent="0.2">
      <c r="A20" s="43" t="s">
        <v>307</v>
      </c>
      <c r="B20" s="151" t="s">
        <v>308</v>
      </c>
      <c r="C20" s="145">
        <v>0.32233099999999998</v>
      </c>
      <c r="D20" s="145">
        <v>0.40070909999999998</v>
      </c>
    </row>
    <row r="21" spans="1:5" ht="14.25" customHeight="1" x14ac:dyDescent="0.2">
      <c r="A21" s="43" t="s">
        <v>309</v>
      </c>
      <c r="B21" s="151" t="s">
        <v>310</v>
      </c>
      <c r="C21" s="145">
        <v>3.7947300000000003E-2</v>
      </c>
      <c r="D21" s="145">
        <v>2.4188999999999999E-2</v>
      </c>
    </row>
    <row r="22" spans="1:5" ht="14.25" customHeight="1" x14ac:dyDescent="0.2">
      <c r="A22" s="59"/>
      <c r="B22" s="154" t="s">
        <v>311</v>
      </c>
      <c r="C22" s="155">
        <v>0</v>
      </c>
      <c r="D22" s="155">
        <v>1.8204E-3</v>
      </c>
    </row>
    <row r="23" spans="1:5" ht="14.25" customHeight="1" x14ac:dyDescent="0.2">
      <c r="A23" s="59"/>
      <c r="B23" s="154" t="s">
        <v>312</v>
      </c>
      <c r="C23" s="155">
        <v>0</v>
      </c>
      <c r="D23" s="155">
        <v>2.7959999999999999E-3</v>
      </c>
    </row>
    <row r="24" spans="1:5" ht="14.25" customHeight="1" x14ac:dyDescent="0.2">
      <c r="B24" s="154" t="s">
        <v>313</v>
      </c>
      <c r="C24" s="155">
        <f>SUM(C13:C23)</f>
        <v>0.8623324</v>
      </c>
      <c r="D24" s="155">
        <f>SUM(D13:D23)</f>
        <v>0.90146310000000007</v>
      </c>
      <c r="E24" s="71" t="s">
        <v>519</v>
      </c>
    </row>
    <row r="25" spans="1:5" ht="14.25" customHeight="1" x14ac:dyDescent="0.2">
      <c r="B25" s="26"/>
    </row>
    <row r="26" spans="1:5" ht="14.25" customHeight="1" x14ac:dyDescent="0.2">
      <c r="B26" s="26" t="s">
        <v>314</v>
      </c>
      <c r="C26" s="156"/>
      <c r="D26" s="156"/>
    </row>
    <row r="27" spans="1:5" ht="14.25" customHeight="1" x14ac:dyDescent="0.2">
      <c r="B27" s="157" t="s">
        <v>315</v>
      </c>
      <c r="C27" s="158" t="s">
        <v>63</v>
      </c>
      <c r="D27" s="159" t="s">
        <v>65</v>
      </c>
    </row>
    <row r="28" spans="1:5" ht="14.25" customHeight="1" x14ac:dyDescent="0.2">
      <c r="B28" s="36" t="s">
        <v>48</v>
      </c>
      <c r="C28" s="160">
        <f t="shared" ref="C28:D28" si="4">C$2*C$4*C16/SUM(C13:C23)</f>
        <v>1545093.2541553143</v>
      </c>
      <c r="D28" s="160">
        <f t="shared" si="4"/>
        <v>6323967.5402675839</v>
      </c>
      <c r="E28" s="1" t="s">
        <v>316</v>
      </c>
    </row>
    <row r="29" spans="1:5" ht="14.25" customHeight="1" x14ac:dyDescent="0.2">
      <c r="B29" s="31" t="s">
        <v>50</v>
      </c>
      <c r="C29" s="161">
        <v>0</v>
      </c>
      <c r="D29" s="35" t="s">
        <v>317</v>
      </c>
    </row>
    <row r="30" spans="1:5" ht="14.25" customHeight="1" x14ac:dyDescent="0.2">
      <c r="B30" s="36" t="s">
        <v>52</v>
      </c>
      <c r="C30" s="160">
        <f t="shared" ref="C30:D30" si="5">C2*C4*SUM(C13:C15,C18,C20)/SUM(C13:C23)</f>
        <v>1556419.3975292013</v>
      </c>
      <c r="D30" s="160">
        <f t="shared" si="5"/>
        <v>9297674.5249409284</v>
      </c>
      <c r="E30" s="1" t="s">
        <v>318</v>
      </c>
    </row>
    <row r="31" spans="1:5" ht="14.25" customHeight="1" x14ac:dyDescent="0.2">
      <c r="B31" s="36" t="s">
        <v>54</v>
      </c>
      <c r="C31" s="160">
        <f t="shared" ref="C31:D31" si="6">C2*C4*C17/SUM(C13:C23)</f>
        <v>0</v>
      </c>
      <c r="D31" s="160">
        <f t="shared" si="6"/>
        <v>0</v>
      </c>
      <c r="E31" s="1" t="s">
        <v>319</v>
      </c>
    </row>
    <row r="32" spans="1:5" ht="14.25" customHeight="1" x14ac:dyDescent="0.2">
      <c r="B32" s="31" t="s">
        <v>56</v>
      </c>
      <c r="C32" s="160">
        <v>0</v>
      </c>
      <c r="D32" s="160">
        <v>0</v>
      </c>
      <c r="E32" s="1" t="s">
        <v>320</v>
      </c>
    </row>
    <row r="33" spans="2:5" ht="14.25" customHeight="1" x14ac:dyDescent="0.2">
      <c r="B33" s="31" t="s">
        <v>58</v>
      </c>
      <c r="C33" s="160">
        <v>0</v>
      </c>
      <c r="D33" s="160">
        <v>0</v>
      </c>
      <c r="E33" s="1" t="s">
        <v>320</v>
      </c>
    </row>
    <row r="34" spans="2:5" ht="14.25" customHeight="1" x14ac:dyDescent="0.2">
      <c r="B34" s="31" t="s">
        <v>59</v>
      </c>
      <c r="C34" s="160">
        <v>0</v>
      </c>
      <c r="D34" s="160">
        <v>0</v>
      </c>
      <c r="E34" s="1" t="s">
        <v>320</v>
      </c>
    </row>
    <row r="35" spans="2:5" ht="14.25" customHeight="1" x14ac:dyDescent="0.2">
      <c r="B35" s="31" t="s">
        <v>60</v>
      </c>
      <c r="C35" s="160">
        <v>0</v>
      </c>
      <c r="D35" s="160">
        <v>0</v>
      </c>
      <c r="E35" s="1" t="s">
        <v>320</v>
      </c>
    </row>
    <row r="36" spans="2:5" ht="14.25" customHeight="1" x14ac:dyDescent="0.2">
      <c r="B36" s="36" t="s">
        <v>61</v>
      </c>
      <c r="C36" s="160">
        <f t="shared" ref="C36:D36" si="7">C2*C4*C22/SUM(C13:C23)</f>
        <v>0</v>
      </c>
      <c r="D36" s="160">
        <f t="shared" si="7"/>
        <v>32780.899937563081</v>
      </c>
      <c r="E36" s="1" t="s">
        <v>321</v>
      </c>
    </row>
    <row r="37" spans="2:5" ht="14.25" customHeight="1" x14ac:dyDescent="0.2">
      <c r="B37" s="36" t="s">
        <v>63</v>
      </c>
      <c r="C37" s="160">
        <v>0</v>
      </c>
      <c r="D37" s="160">
        <v>0</v>
      </c>
      <c r="E37" s="1" t="s">
        <v>322</v>
      </c>
    </row>
    <row r="38" spans="2:5" ht="14.25" customHeight="1" x14ac:dyDescent="0.2">
      <c r="B38" s="36" t="s">
        <v>65</v>
      </c>
      <c r="C38" s="160">
        <v>0</v>
      </c>
      <c r="D38" s="160">
        <v>0</v>
      </c>
      <c r="E38" s="1" t="s">
        <v>322</v>
      </c>
    </row>
    <row r="39" spans="2:5" ht="14.25" customHeight="1" x14ac:dyDescent="0.2">
      <c r="B39" s="36" t="s">
        <v>66</v>
      </c>
      <c r="C39" s="160">
        <f t="shared" ref="C39:D39" si="8">C2*C4*C19/SUM(C13:C23)</f>
        <v>0</v>
      </c>
      <c r="D39" s="160">
        <f t="shared" si="8"/>
        <v>92763.968324743168</v>
      </c>
      <c r="E39" s="1" t="s">
        <v>323</v>
      </c>
    </row>
    <row r="40" spans="2:5" ht="14.25" customHeight="1" x14ac:dyDescent="0.2">
      <c r="B40" s="36" t="s">
        <v>68</v>
      </c>
      <c r="C40" s="160">
        <v>0</v>
      </c>
      <c r="D40" s="160">
        <v>0</v>
      </c>
      <c r="E40" s="1" t="s">
        <v>324</v>
      </c>
    </row>
    <row r="41" spans="2:5" ht="14.25" customHeight="1" x14ac:dyDescent="0.2">
      <c r="B41" s="36" t="s">
        <v>70</v>
      </c>
      <c r="C41" s="160">
        <v>0</v>
      </c>
      <c r="D41" s="160">
        <v>0</v>
      </c>
      <c r="E41" s="1" t="s">
        <v>325</v>
      </c>
    </row>
    <row r="42" spans="2:5" ht="14.25" customHeight="1" x14ac:dyDescent="0.2">
      <c r="B42" s="36" t="s">
        <v>72</v>
      </c>
      <c r="C42" s="160">
        <v>0</v>
      </c>
      <c r="D42" s="160">
        <v>0</v>
      </c>
      <c r="E42" s="1" t="s">
        <v>326</v>
      </c>
    </row>
    <row r="43" spans="2:5" ht="14.25" customHeight="1" x14ac:dyDescent="0.2">
      <c r="B43" s="36" t="s">
        <v>76</v>
      </c>
      <c r="C43" s="160">
        <f t="shared" ref="C43:D43" si="9">C2*C4*C23/SUM(C13:C23)</f>
        <v>0</v>
      </c>
      <c r="D43" s="160">
        <f t="shared" si="9"/>
        <v>50349.042092631491</v>
      </c>
      <c r="E43" s="1" t="s">
        <v>327</v>
      </c>
    </row>
    <row r="44" spans="2:5" ht="14.25" customHeight="1" x14ac:dyDescent="0.2">
      <c r="B44" s="103" t="s">
        <v>78</v>
      </c>
      <c r="C44" s="160">
        <f t="shared" ref="C44:D44" si="10">C2*C4*C21/SUM(C13:C23)</f>
        <v>142765.83971164425</v>
      </c>
      <c r="D44" s="160">
        <f t="shared" si="10"/>
        <v>435584.04119408556</v>
      </c>
      <c r="E44" s="1" t="s">
        <v>328</v>
      </c>
    </row>
    <row r="45" spans="2:5" ht="14.25" customHeight="1" x14ac:dyDescent="0.2">
      <c r="B45" s="36" t="s">
        <v>80</v>
      </c>
      <c r="C45" s="160">
        <f t="shared" ref="C45:D45" si="11">SUM(C28:C44)</f>
        <v>3244278.4913961599</v>
      </c>
      <c r="D45" s="162">
        <f t="shared" si="11"/>
        <v>16233120.016757535</v>
      </c>
      <c r="E45" s="1" t="s">
        <v>329</v>
      </c>
    </row>
    <row r="46" spans="2:5" ht="14.25" customHeight="1" x14ac:dyDescent="0.2">
      <c r="B46" s="36" t="s">
        <v>82</v>
      </c>
      <c r="C46" s="163">
        <f t="shared" ref="C46:D46" si="12">C2*C4</f>
        <v>3244278.4913961599</v>
      </c>
      <c r="D46" s="100">
        <f t="shared" si="12"/>
        <v>16233120.016757539</v>
      </c>
      <c r="E46" s="1" t="s">
        <v>330</v>
      </c>
    </row>
    <row r="47" spans="2:5" ht="14.25" customHeight="1" x14ac:dyDescent="0.2">
      <c r="B47" s="36" t="s">
        <v>84</v>
      </c>
      <c r="C47" s="160">
        <f t="shared" ref="C47:D47" si="13">C46-C45</f>
        <v>0</v>
      </c>
      <c r="D47" s="162">
        <f t="shared" si="13"/>
        <v>0</v>
      </c>
    </row>
    <row r="48" spans="2:5" ht="14.25" customHeight="1" x14ac:dyDescent="0.2">
      <c r="B48" s="107" t="s">
        <v>86</v>
      </c>
      <c r="C48" s="164">
        <f t="shared" ref="C48:D48" si="14">C47/C46</f>
        <v>0</v>
      </c>
      <c r="D48" s="110">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71" t="s">
        <v>331</v>
      </c>
      <c r="I53" s="71" t="s">
        <v>331</v>
      </c>
    </row>
    <row r="54" spans="2:14" ht="14.25" customHeight="1" x14ac:dyDescent="0.2">
      <c r="B54" s="89" t="s">
        <v>1</v>
      </c>
      <c r="C54" s="90" t="s">
        <v>2</v>
      </c>
      <c r="D54" s="91" t="s">
        <v>3</v>
      </c>
      <c r="E54" s="91" t="s">
        <v>4</v>
      </c>
      <c r="F54" s="91" t="s">
        <v>5</v>
      </c>
      <c r="G54" s="91" t="s">
        <v>6</v>
      </c>
      <c r="I54" s="89" t="s">
        <v>1</v>
      </c>
      <c r="J54" s="90" t="s">
        <v>2</v>
      </c>
      <c r="K54" s="91" t="s">
        <v>3</v>
      </c>
      <c r="L54" s="91" t="s">
        <v>4</v>
      </c>
      <c r="M54" s="91" t="s">
        <v>5</v>
      </c>
      <c r="N54" s="91" t="s">
        <v>6</v>
      </c>
    </row>
    <row r="55" spans="2:14" ht="14.25" customHeight="1" x14ac:dyDescent="0.2">
      <c r="B55" s="10" t="str">
        <f t="shared" ref="B55:C55" si="15">B2</f>
        <v>What is the population of the communities constituting this local economy? (Number of people)</v>
      </c>
      <c r="C55" s="166">
        <f t="shared" si="15"/>
        <v>29452.7</v>
      </c>
      <c r="D55" s="10" t="s">
        <v>333</v>
      </c>
      <c r="E55" s="10">
        <v>0</v>
      </c>
      <c r="F55" s="10">
        <v>1000000</v>
      </c>
      <c r="G55" s="10">
        <v>1</v>
      </c>
      <c r="I55" s="10" t="str">
        <f>B2</f>
        <v>What is the population of the communities constituting this local economy? (Number of people)</v>
      </c>
      <c r="J55" s="165">
        <f>D2</f>
        <v>47447.3</v>
      </c>
      <c r="K55" s="10" t="s">
        <v>332</v>
      </c>
      <c r="L55" s="10">
        <v>0</v>
      </c>
      <c r="M55" s="10">
        <v>1000000</v>
      </c>
      <c r="N55" s="10">
        <v>1</v>
      </c>
    </row>
    <row r="56" spans="2:14" ht="14.25" customHeight="1" x14ac:dyDescent="0.2">
      <c r="B56" s="10" t="str">
        <f t="shared" ref="B56:C56" si="16">B3</f>
        <v>How many households are in this local economy? (Number of households)</v>
      </c>
      <c r="C56" s="166">
        <f t="shared" si="16"/>
        <v>4691.5803648998108</v>
      </c>
      <c r="D56" s="10" t="s">
        <v>335</v>
      </c>
      <c r="E56" s="10">
        <v>0</v>
      </c>
      <c r="F56" s="10">
        <v>1000000</v>
      </c>
      <c r="G56" s="10">
        <v>1</v>
      </c>
      <c r="I56" s="10" t="str">
        <f>B3</f>
        <v>How many households are in this local economy? (Number of households)</v>
      </c>
      <c r="J56" s="165">
        <f>D3</f>
        <v>10584.396796704888</v>
      </c>
      <c r="K56" s="10" t="s">
        <v>334</v>
      </c>
      <c r="L56" s="10">
        <v>0</v>
      </c>
      <c r="M56" s="10">
        <v>1000000</v>
      </c>
      <c r="N56" s="10">
        <v>1</v>
      </c>
    </row>
    <row r="57" spans="2:14" ht="14.25" customHeight="1" x14ac:dyDescent="0.2">
      <c r="B57" s="10" t="str">
        <f t="shared" ref="B57:C57" si="17">B4</f>
        <v>About what is the average annual per-capita income of households in this region (US$)?</v>
      </c>
      <c r="C57" s="166">
        <f t="shared" si="17"/>
        <v>110.15215893266695</v>
      </c>
      <c r="D57" s="10" t="s">
        <v>337</v>
      </c>
      <c r="E57" s="10">
        <v>0</v>
      </c>
      <c r="F57" s="10">
        <v>1000000</v>
      </c>
      <c r="G57" s="10">
        <v>1</v>
      </c>
      <c r="I57" s="10" t="str">
        <f>B4</f>
        <v>About what is the average annual per-capita income of households in this region (US$)?</v>
      </c>
      <c r="J57" s="166">
        <f>D4</f>
        <v>342.12947874289029</v>
      </c>
      <c r="K57" s="10" t="s">
        <v>336</v>
      </c>
      <c r="L57" s="10">
        <v>0</v>
      </c>
      <c r="M57" s="10">
        <v>1000000</v>
      </c>
      <c r="N57" s="10">
        <v>1</v>
      </c>
    </row>
    <row r="58" spans="2:14" ht="14.25" customHeight="1" x14ac:dyDescent="0.2">
      <c r="B58" s="10" t="str">
        <f t="shared" ref="B58:C58" si="18">B5</f>
        <v>About what is the average annual government transfers (e.g., SCTs) to households in this region?</v>
      </c>
      <c r="C58" s="166">
        <f t="shared" si="18"/>
        <v>0</v>
      </c>
      <c r="D58" s="10" t="s">
        <v>339</v>
      </c>
      <c r="E58" s="10">
        <v>0</v>
      </c>
      <c r="F58" s="10">
        <v>1000000</v>
      </c>
      <c r="G58" s="10">
        <v>1</v>
      </c>
      <c r="I58" s="10" t="str">
        <f>B5</f>
        <v>About what is the average annual government transfers (e.g., SCTs) to households in this region?</v>
      </c>
      <c r="J58" s="166">
        <f>D5</f>
        <v>9.3094769999999993</v>
      </c>
      <c r="K58" s="10" t="s">
        <v>338</v>
      </c>
      <c r="L58" s="10">
        <v>0</v>
      </c>
      <c r="M58" s="10">
        <v>1000000</v>
      </c>
      <c r="N58" s="10">
        <v>1</v>
      </c>
    </row>
    <row r="59" spans="2:14" ht="14.25" customHeight="1" x14ac:dyDescent="0.2">
      <c r="B59" s="89" t="s">
        <v>1</v>
      </c>
      <c r="C59" s="90" t="s">
        <v>2</v>
      </c>
      <c r="D59" s="91" t="s">
        <v>3</v>
      </c>
      <c r="E59" s="91" t="s">
        <v>4</v>
      </c>
      <c r="F59" s="91" t="s">
        <v>5</v>
      </c>
      <c r="G59" s="91" t="s">
        <v>6</v>
      </c>
      <c r="I59" s="89" t="s">
        <v>1</v>
      </c>
      <c r="J59" s="90" t="s">
        <v>2</v>
      </c>
      <c r="K59" s="91" t="s">
        <v>3</v>
      </c>
      <c r="L59" s="91" t="s">
        <v>4</v>
      </c>
      <c r="M59" s="91" t="s">
        <v>5</v>
      </c>
      <c r="N59" s="91" t="s">
        <v>6</v>
      </c>
    </row>
    <row r="60" spans="2:14" ht="14.25" customHeight="1" x14ac:dyDescent="0.2">
      <c r="B60" s="10" t="str">
        <f>B6</f>
        <v>About what % of household income comes from wages earned by male unskilled workers in the household?</v>
      </c>
      <c r="C60" s="10">
        <f>C6*100</f>
        <v>10</v>
      </c>
      <c r="D60" s="10" t="s">
        <v>422</v>
      </c>
      <c r="E60" s="10">
        <v>0</v>
      </c>
      <c r="F60" s="10">
        <v>100</v>
      </c>
      <c r="G60" s="10">
        <v>0.01</v>
      </c>
      <c r="I60" s="10" t="str">
        <f>B60</f>
        <v>About what % of household income comes from wages earned by male unskilled workers in the household?</v>
      </c>
      <c r="J60" s="10">
        <f>D6*100</f>
        <v>8</v>
      </c>
      <c r="K60" s="10" t="s">
        <v>426</v>
      </c>
      <c r="L60" s="10">
        <v>0</v>
      </c>
      <c r="M60" s="10">
        <v>100</v>
      </c>
      <c r="N60" s="10">
        <v>0.01</v>
      </c>
    </row>
    <row r="61" spans="2:14" ht="14.25" customHeight="1" x14ac:dyDescent="0.2">
      <c r="B61" s="10" t="str">
        <f t="shared" ref="B61:B63" si="19">B7</f>
        <v>About what % of household income comes from wages earned by male skilled workers in the household?</v>
      </c>
      <c r="C61" s="10">
        <f t="shared" ref="C61:C63" si="20">C7*100</f>
        <v>5</v>
      </c>
      <c r="D61" s="10" t="s">
        <v>423</v>
      </c>
      <c r="E61" s="10">
        <v>0</v>
      </c>
      <c r="F61" s="10">
        <v>100</v>
      </c>
      <c r="G61" s="10">
        <v>0.01</v>
      </c>
      <c r="I61" s="10" t="str">
        <f t="shared" ref="I61:I65" si="21">B61</f>
        <v>About what % of household income comes from wages earned by male skilled workers in the household?</v>
      </c>
      <c r="J61" s="10">
        <f t="shared" ref="J61:J65" si="22">D7*100</f>
        <v>8</v>
      </c>
      <c r="K61" s="10" t="s">
        <v>427</v>
      </c>
      <c r="L61" s="10">
        <v>0</v>
      </c>
      <c r="M61" s="10">
        <v>100</v>
      </c>
      <c r="N61" s="10">
        <v>0.01</v>
      </c>
    </row>
    <row r="62" spans="2:14" ht="14.25" customHeight="1" x14ac:dyDescent="0.2">
      <c r="B62" s="10" t="str">
        <f t="shared" si="19"/>
        <v>About what % of household income comes from wages earned by female unskilled workers in the household?</v>
      </c>
      <c r="C62" s="10">
        <f t="shared" si="20"/>
        <v>20</v>
      </c>
      <c r="D62" s="10" t="s">
        <v>424</v>
      </c>
      <c r="E62" s="10">
        <v>0</v>
      </c>
      <c r="F62" s="10">
        <v>100</v>
      </c>
      <c r="G62" s="10">
        <v>0.01</v>
      </c>
      <c r="I62" s="10" t="str">
        <f t="shared" si="21"/>
        <v>About what % of household income comes from wages earned by female unskilled workers in the household?</v>
      </c>
      <c r="J62" s="10">
        <f t="shared" si="22"/>
        <v>8</v>
      </c>
      <c r="K62" s="10" t="s">
        <v>428</v>
      </c>
      <c r="L62" s="10">
        <v>0</v>
      </c>
      <c r="M62" s="10">
        <v>100</v>
      </c>
      <c r="N62" s="10">
        <v>0.01</v>
      </c>
    </row>
    <row r="63" spans="2:14" ht="14.25" customHeight="1" x14ac:dyDescent="0.2">
      <c r="B63" s="10" t="str">
        <f t="shared" si="19"/>
        <v>About what % of household income comes from wages earned by female skilled workers in the household?</v>
      </c>
      <c r="C63" s="10">
        <f t="shared" si="20"/>
        <v>15</v>
      </c>
      <c r="D63" s="10" t="s">
        <v>425</v>
      </c>
      <c r="E63" s="10">
        <v>0</v>
      </c>
      <c r="F63" s="10">
        <v>100</v>
      </c>
      <c r="G63" s="10">
        <v>0.01</v>
      </c>
      <c r="I63" s="10" t="str">
        <f t="shared" si="21"/>
        <v>About what % of household income comes from wages earned by female skilled workers in the household?</v>
      </c>
      <c r="J63" s="10">
        <f t="shared" si="22"/>
        <v>7.0000000000000009</v>
      </c>
      <c r="K63" s="10" t="s">
        <v>429</v>
      </c>
      <c r="L63" s="10">
        <v>0</v>
      </c>
      <c r="M63" s="10">
        <v>100</v>
      </c>
      <c r="N63" s="10">
        <v>0.01</v>
      </c>
    </row>
    <row r="64" spans="2:14" ht="14.25" customHeight="1" x14ac:dyDescent="0.2">
      <c r="B64" s="10" t="str">
        <f t="shared" ref="B64:B66" si="23">B10</f>
        <v>About what % of household incomes comes from profits from household-owned farms or businesses or renting property the household owns?</v>
      </c>
      <c r="C64" s="10">
        <f t="shared" ref="C64:C65" si="24">C10*100</f>
        <v>5.6186499999999997</v>
      </c>
      <c r="D64" s="10" t="s">
        <v>341</v>
      </c>
      <c r="E64" s="10">
        <v>0</v>
      </c>
      <c r="F64" s="10">
        <v>100</v>
      </c>
      <c r="G64" s="10">
        <v>0.01</v>
      </c>
      <c r="I64" s="10" t="str">
        <f t="shared" si="21"/>
        <v>About what % of household incomes comes from profits from household-owned farms or businesses or renting property the household owns?</v>
      </c>
      <c r="J64" s="10">
        <f t="shared" si="22"/>
        <v>24.212780000000002</v>
      </c>
      <c r="K64" s="10" t="s">
        <v>340</v>
      </c>
      <c r="L64" s="10">
        <v>0</v>
      </c>
      <c r="M64" s="10">
        <v>100</v>
      </c>
      <c r="N64" s="10">
        <v>0.01</v>
      </c>
    </row>
    <row r="65" spans="2:14" ht="14.25" customHeight="1" x14ac:dyDescent="0.2">
      <c r="B65" s="10" t="str">
        <f t="shared" si="23"/>
        <v>About what % of household incomes comes from migrant remittances (domestic and foreign?</v>
      </c>
      <c r="C65" s="10">
        <f t="shared" si="24"/>
        <v>1.06572</v>
      </c>
      <c r="D65" s="10" t="s">
        <v>343</v>
      </c>
      <c r="E65" s="10">
        <v>0</v>
      </c>
      <c r="F65" s="10">
        <v>100</v>
      </c>
      <c r="G65" s="10">
        <v>0.01</v>
      </c>
      <c r="I65" s="10" t="str">
        <f t="shared" si="21"/>
        <v>About what % of household incomes comes from migrant remittances (domestic and foreign?</v>
      </c>
      <c r="J65" s="10">
        <f t="shared" si="22"/>
        <v>3.99193</v>
      </c>
      <c r="K65" s="10" t="s">
        <v>342</v>
      </c>
      <c r="L65" s="10">
        <v>0</v>
      </c>
      <c r="M65" s="10">
        <v>100</v>
      </c>
      <c r="N65" s="10">
        <v>0.01</v>
      </c>
    </row>
    <row r="66" spans="2:14" ht="14.25" customHeight="1" x14ac:dyDescent="0.2">
      <c r="B66" s="167" t="str">
        <f t="shared" si="23"/>
        <v>About what percentage of households' spending each month is on…Do your best to make these add up to 100%</v>
      </c>
      <c r="C66" s="1">
        <f>C12</f>
        <v>0</v>
      </c>
      <c r="I66" s="167" t="str">
        <f>B12</f>
        <v>About what percentage of households' spending each month is on…Do your best to make these add up to 100%</v>
      </c>
      <c r="J66" s="1">
        <f>D12</f>
        <v>0</v>
      </c>
    </row>
    <row r="67" spans="2:14" ht="14.25" customHeight="1" x14ac:dyDescent="0.2">
      <c r="B67" s="89" t="s">
        <v>1</v>
      </c>
      <c r="C67" s="90" t="s">
        <v>2</v>
      </c>
      <c r="D67" s="91" t="s">
        <v>3</v>
      </c>
      <c r="E67" s="91" t="s">
        <v>4</v>
      </c>
      <c r="F67" s="91" t="s">
        <v>5</v>
      </c>
      <c r="G67" s="91" t="s">
        <v>6</v>
      </c>
      <c r="I67" s="89" t="s">
        <v>1</v>
      </c>
      <c r="J67" s="90" t="s">
        <v>2</v>
      </c>
      <c r="K67" s="91" t="s">
        <v>3</v>
      </c>
      <c r="L67" s="91" t="s">
        <v>4</v>
      </c>
      <c r="M67" s="91" t="s">
        <v>5</v>
      </c>
      <c r="N67" s="91" t="s">
        <v>6</v>
      </c>
    </row>
    <row r="68" spans="2:14" ht="14.25" customHeight="1" x14ac:dyDescent="0.2">
      <c r="B68" s="10" t="str">
        <f t="shared" ref="B68:B79" si="25">B13</f>
        <v>Food bought from Local grocery stores</v>
      </c>
      <c r="C68" s="10">
        <f t="shared" ref="C68:C79" si="26">C13*100</f>
        <v>9.1366800000000001</v>
      </c>
      <c r="D68" s="10" t="s">
        <v>345</v>
      </c>
      <c r="E68" s="10">
        <v>0</v>
      </c>
      <c r="F68" s="10">
        <v>100</v>
      </c>
      <c r="G68" s="10">
        <v>0.01</v>
      </c>
      <c r="I68" s="10" t="str">
        <f t="shared" ref="I68:I79" si="27">B13</f>
        <v>Food bought from Local grocery stores</v>
      </c>
      <c r="J68" s="10">
        <f t="shared" ref="J68:J79" si="28">D13*100</f>
        <v>11.561250000000001</v>
      </c>
      <c r="K68" s="10" t="s">
        <v>344</v>
      </c>
      <c r="L68" s="10">
        <v>0</v>
      </c>
      <c r="M68" s="10">
        <v>100</v>
      </c>
      <c r="N68" s="10">
        <v>0.01</v>
      </c>
    </row>
    <row r="69" spans="2:14" ht="14.25" customHeight="1" x14ac:dyDescent="0.2">
      <c r="B69" s="10" t="str">
        <f t="shared" si="25"/>
        <v>Other goods from local grocery stores</v>
      </c>
      <c r="C69" s="10">
        <f t="shared" si="26"/>
        <v>0</v>
      </c>
      <c r="D69" s="10" t="s">
        <v>347</v>
      </c>
      <c r="E69" s="10">
        <v>0</v>
      </c>
      <c r="F69" s="10">
        <v>100</v>
      </c>
      <c r="G69" s="10">
        <v>0.01</v>
      </c>
      <c r="I69" s="10" t="str">
        <f t="shared" si="27"/>
        <v>Other goods from local grocery stores</v>
      </c>
      <c r="J69" s="10">
        <f t="shared" si="28"/>
        <v>0</v>
      </c>
      <c r="K69" s="10" t="s">
        <v>346</v>
      </c>
      <c r="L69" s="10">
        <v>0</v>
      </c>
      <c r="M69" s="10">
        <v>100</v>
      </c>
      <c r="N69" s="10">
        <v>0.01</v>
      </c>
    </row>
    <row r="70" spans="2:14" ht="14.25" customHeight="1" x14ac:dyDescent="0.2">
      <c r="B70" s="10" t="str">
        <f t="shared" si="25"/>
        <v>Food from Periodic markets</v>
      </c>
      <c r="C70" s="10">
        <f t="shared" si="26"/>
        <v>0</v>
      </c>
      <c r="D70" s="10" t="s">
        <v>349</v>
      </c>
      <c r="E70" s="10">
        <v>0</v>
      </c>
      <c r="F70" s="10">
        <v>100</v>
      </c>
      <c r="G70" s="10">
        <v>0.01</v>
      </c>
      <c r="I70" s="10" t="str">
        <f t="shared" si="27"/>
        <v>Food from Periodic markets</v>
      </c>
      <c r="J70" s="10">
        <f t="shared" si="28"/>
        <v>0</v>
      </c>
      <c r="K70" s="10" t="s">
        <v>348</v>
      </c>
      <c r="L70" s="10">
        <v>0</v>
      </c>
      <c r="M70" s="10">
        <v>100</v>
      </c>
      <c r="N70" s="10">
        <v>0.01</v>
      </c>
    </row>
    <row r="71" spans="2:14" ht="14.25" customHeight="1" x14ac:dyDescent="0.2">
      <c r="B71" s="10" t="str">
        <f t="shared" si="25"/>
        <v>Buying food direct from local farmers or your own farm</v>
      </c>
      <c r="C71" s="10">
        <f t="shared" si="26"/>
        <v>41.068729999999995</v>
      </c>
      <c r="D71" s="10" t="s">
        <v>351</v>
      </c>
      <c r="E71" s="10">
        <v>0</v>
      </c>
      <c r="F71" s="10">
        <v>100</v>
      </c>
      <c r="G71" s="10">
        <v>0.01</v>
      </c>
      <c r="I71" s="10" t="str">
        <f t="shared" si="27"/>
        <v>Buying food direct from local farmers or your own farm</v>
      </c>
      <c r="J71" s="10">
        <f t="shared" si="28"/>
        <v>35.118470000000002</v>
      </c>
      <c r="K71" s="10" t="s">
        <v>350</v>
      </c>
      <c r="L71" s="10">
        <v>0</v>
      </c>
      <c r="M71" s="10">
        <v>100</v>
      </c>
      <c r="N71" s="10">
        <v>0.01</v>
      </c>
    </row>
    <row r="72" spans="2:14" ht="14.25" customHeight="1" x14ac:dyDescent="0.2">
      <c r="B72" s="10" t="str">
        <f t="shared" si="25"/>
        <v>Buying local fish</v>
      </c>
      <c r="C72" s="10">
        <f t="shared" si="26"/>
        <v>0</v>
      </c>
      <c r="D72" s="10" t="s">
        <v>353</v>
      </c>
      <c r="E72" s="10">
        <v>0</v>
      </c>
      <c r="F72" s="10">
        <v>100</v>
      </c>
      <c r="G72" s="10">
        <v>0.01</v>
      </c>
      <c r="I72" s="10" t="str">
        <f t="shared" si="27"/>
        <v>Buying local fish</v>
      </c>
      <c r="J72" s="10">
        <f t="shared" si="28"/>
        <v>0</v>
      </c>
      <c r="K72" s="10" t="s">
        <v>352</v>
      </c>
      <c r="L72" s="10">
        <v>0</v>
      </c>
      <c r="M72" s="10">
        <v>100</v>
      </c>
      <c r="N72" s="10">
        <v>0.01</v>
      </c>
    </row>
    <row r="73" spans="2:14" ht="14.25" customHeight="1" x14ac:dyDescent="0.2">
      <c r="B73" s="10" t="str">
        <f t="shared" si="25"/>
        <v>Buying from local food processors, including neighbors who sell foods they prepare for sale</v>
      </c>
      <c r="C73" s="10">
        <f t="shared" si="26"/>
        <v>0</v>
      </c>
      <c r="D73" s="10" t="s">
        <v>355</v>
      </c>
      <c r="E73" s="10">
        <v>0</v>
      </c>
      <c r="F73" s="10">
        <v>100</v>
      </c>
      <c r="G73" s="10">
        <v>0.01</v>
      </c>
      <c r="I73" s="10" t="str">
        <f t="shared" si="27"/>
        <v>Buying from local food processors, including neighbors who sell foods they prepare for sale</v>
      </c>
      <c r="J73" s="10">
        <f t="shared" si="28"/>
        <v>0</v>
      </c>
      <c r="K73" s="10" t="s">
        <v>354</v>
      </c>
      <c r="L73" s="10">
        <v>0</v>
      </c>
      <c r="M73" s="10">
        <v>100</v>
      </c>
      <c r="N73" s="10">
        <v>0.01</v>
      </c>
    </row>
    <row r="74" spans="2:14" ht="14.25" customHeight="1" x14ac:dyDescent="0.2">
      <c r="B74" s="10" t="str">
        <f t="shared" si="25"/>
        <v>Buying food and drink at local restaurants (food and drink)</v>
      </c>
      <c r="C74" s="10">
        <f t="shared" si="26"/>
        <v>0</v>
      </c>
      <c r="D74" s="10" t="s">
        <v>357</v>
      </c>
      <c r="E74" s="10">
        <v>0</v>
      </c>
      <c r="F74" s="10">
        <v>100</v>
      </c>
      <c r="G74" s="10">
        <v>0.01</v>
      </c>
      <c r="I74" s="10" t="str">
        <f t="shared" si="27"/>
        <v>Buying food and drink at local restaurants (food and drink)</v>
      </c>
      <c r="J74" s="10">
        <f t="shared" si="28"/>
        <v>0.51514000000000004</v>
      </c>
      <c r="K74" s="10" t="s">
        <v>356</v>
      </c>
      <c r="L74" s="10">
        <v>0</v>
      </c>
      <c r="M74" s="10">
        <v>100</v>
      </c>
      <c r="N74" s="10">
        <v>0.01</v>
      </c>
    </row>
    <row r="75" spans="2:14" ht="14.25" customHeight="1" x14ac:dyDescent="0.2">
      <c r="B75" s="10" t="str">
        <f t="shared" si="25"/>
        <v>Things besides food that are sold by people or businesses in your community, including services</v>
      </c>
      <c r="C75" s="10">
        <f t="shared" si="26"/>
        <v>32.2331</v>
      </c>
      <c r="D75" s="10" t="s">
        <v>359</v>
      </c>
      <c r="E75" s="10">
        <v>0</v>
      </c>
      <c r="F75" s="10">
        <v>100</v>
      </c>
      <c r="G75" s="10">
        <v>0.01</v>
      </c>
      <c r="I75" s="10" t="str">
        <f t="shared" si="27"/>
        <v>Things besides food that are sold by people or businesses in your community, including services</v>
      </c>
      <c r="J75" s="10">
        <f t="shared" si="28"/>
        <v>40.070909999999998</v>
      </c>
      <c r="K75" s="10" t="s">
        <v>358</v>
      </c>
      <c r="L75" s="10">
        <v>0</v>
      </c>
      <c r="M75" s="10">
        <v>100</v>
      </c>
      <c r="N75" s="10">
        <v>0.01</v>
      </c>
    </row>
    <row r="76" spans="2:14" ht="14.25" customHeight="1" x14ac:dyDescent="0.2">
      <c r="B76" s="10" t="str">
        <f t="shared" si="25"/>
        <v>Things you buy from businesses, etc., in places outside your community</v>
      </c>
      <c r="C76" s="10">
        <f t="shared" si="26"/>
        <v>3.7947300000000004</v>
      </c>
      <c r="D76" s="10" t="s">
        <v>361</v>
      </c>
      <c r="E76" s="10">
        <v>0</v>
      </c>
      <c r="F76" s="10">
        <v>100</v>
      </c>
      <c r="G76" s="10">
        <v>0.01</v>
      </c>
      <c r="I76" s="10" t="str">
        <f t="shared" si="27"/>
        <v>Things you buy from businesses, etc., in places outside your community</v>
      </c>
      <c r="J76" s="10">
        <f t="shared" si="28"/>
        <v>2.4188999999999998</v>
      </c>
      <c r="K76" s="10" t="s">
        <v>360</v>
      </c>
      <c r="L76" s="10">
        <v>0</v>
      </c>
      <c r="M76" s="10">
        <v>100</v>
      </c>
      <c r="N76" s="10">
        <v>0.01</v>
      </c>
    </row>
    <row r="77" spans="2:14" ht="14.25" customHeight="1" x14ac:dyDescent="0.2">
      <c r="B77" s="10" t="str">
        <f t="shared" si="25"/>
        <v>Rent (if household rents its house; don't include business rentals here)</v>
      </c>
      <c r="C77" s="10">
        <f t="shared" si="26"/>
        <v>0</v>
      </c>
      <c r="D77" s="10" t="s">
        <v>363</v>
      </c>
      <c r="E77" s="10">
        <v>0</v>
      </c>
      <c r="F77" s="10">
        <v>100</v>
      </c>
      <c r="G77" s="10">
        <v>0.01</v>
      </c>
      <c r="I77" s="10" t="str">
        <f t="shared" si="27"/>
        <v>Rent (if household rents its house; don't include business rentals here)</v>
      </c>
      <c r="J77" s="10">
        <f t="shared" si="28"/>
        <v>0.18204000000000001</v>
      </c>
      <c r="K77" s="10" t="s">
        <v>362</v>
      </c>
      <c r="L77" s="10">
        <v>0</v>
      </c>
      <c r="M77" s="10">
        <v>100</v>
      </c>
      <c r="N77" s="10">
        <v>0.01</v>
      </c>
    </row>
    <row r="78" spans="2:14" ht="14.25" customHeight="1" x14ac:dyDescent="0.2">
      <c r="B78" s="10" t="str">
        <f t="shared" si="25"/>
        <v>Household income tax payments</v>
      </c>
      <c r="C78" s="10">
        <f t="shared" si="26"/>
        <v>0</v>
      </c>
      <c r="D78" s="10" t="s">
        <v>365</v>
      </c>
      <c r="E78" s="10">
        <v>0</v>
      </c>
      <c r="F78" s="10">
        <v>100</v>
      </c>
      <c r="G78" s="10">
        <v>0.01</v>
      </c>
      <c r="I78" s="10" t="str">
        <f t="shared" si="27"/>
        <v>Household income tax payments</v>
      </c>
      <c r="J78" s="10">
        <f t="shared" si="28"/>
        <v>0.27959999999999996</v>
      </c>
      <c r="K78" s="10" t="s">
        <v>364</v>
      </c>
      <c r="L78" s="10">
        <v>0</v>
      </c>
      <c r="M78" s="10">
        <v>100</v>
      </c>
      <c r="N78" s="10">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
    </row>
    <row r="82" spans="4:11" ht="14.25" customHeight="1" x14ac:dyDescent="0.2"/>
    <row r="83" spans="4:11" ht="14.25" customHeight="1" x14ac:dyDescent="0.2"/>
    <row r="84" spans="4:11" ht="14.25" customHeight="1" x14ac:dyDescent="0.2">
      <c r="D84" s="10"/>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zoomScale="87" workbookViewId="0">
      <selection activeCell="C4" sqref="C4"/>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2" customWidth="1"/>
    <col min="6" max="6" width="17.83203125" customWidth="1"/>
    <col min="7" max="7" width="8.83203125" customWidth="1"/>
    <col min="8" max="8" width="36" customWidth="1"/>
  </cols>
  <sheetData>
    <row r="1" spans="1:7" ht="26.25" customHeight="1" x14ac:dyDescent="0.2">
      <c r="B1" s="1" t="s">
        <v>366</v>
      </c>
    </row>
    <row r="2" spans="1:7" ht="26.25" customHeight="1" x14ac:dyDescent="0.2">
      <c r="A2" s="7"/>
      <c r="B2" s="1" t="s">
        <v>239</v>
      </c>
    </row>
    <row r="3" spans="1:7" ht="26.25" customHeight="1" x14ac:dyDescent="0.2">
      <c r="B3" s="17" t="s">
        <v>1</v>
      </c>
      <c r="C3" s="81" t="s">
        <v>2</v>
      </c>
      <c r="E3" s="25"/>
      <c r="F3" s="25"/>
      <c r="G3" s="25"/>
    </row>
    <row r="4" spans="1:7" ht="26.25" customHeight="1" x14ac:dyDescent="0.2">
      <c r="B4" s="113" t="s">
        <v>260</v>
      </c>
      <c r="C4" s="114">
        <v>2276283.9823680003</v>
      </c>
      <c r="E4" s="116"/>
      <c r="F4" s="16"/>
      <c r="G4" s="57"/>
    </row>
    <row r="5" spans="1:7" ht="26.25" customHeight="1" x14ac:dyDescent="0.2">
      <c r="A5" s="7" t="s">
        <v>8</v>
      </c>
      <c r="B5" s="117" t="s">
        <v>262</v>
      </c>
      <c r="C5" s="168">
        <f>Tourists!C39</f>
        <v>26565124.610706765</v>
      </c>
      <c r="D5" s="118" t="s">
        <v>247</v>
      </c>
      <c r="E5" s="119"/>
      <c r="F5" s="119"/>
      <c r="G5" s="120"/>
    </row>
    <row r="6" spans="1:7" ht="26.25" customHeight="1" x14ac:dyDescent="0.2">
      <c r="B6" s="117" t="s">
        <v>263</v>
      </c>
      <c r="C6" s="114">
        <f>C4-C5</f>
        <v>-24288840.628338765</v>
      </c>
      <c r="E6" s="121"/>
      <c r="F6" s="122"/>
      <c r="G6" s="122"/>
    </row>
    <row r="7" spans="1:7" ht="26.25" customHeight="1" x14ac:dyDescent="0.2">
      <c r="A7" s="7" t="s">
        <v>11</v>
      </c>
      <c r="B7" s="45" t="s">
        <v>367</v>
      </c>
      <c r="C7" s="45"/>
    </row>
    <row r="8" spans="1:7" ht="37.5" customHeight="1" x14ac:dyDescent="0.2">
      <c r="A8" s="7"/>
      <c r="B8" s="17" t="s">
        <v>1</v>
      </c>
      <c r="C8" s="81" t="s">
        <v>2</v>
      </c>
      <c r="E8" s="25"/>
      <c r="F8" s="25"/>
      <c r="G8" s="25"/>
    </row>
    <row r="9" spans="1:7" ht="34.5" customHeight="1" x14ac:dyDescent="0.2">
      <c r="A9" s="7" t="s">
        <v>14</v>
      </c>
      <c r="B9" s="50" t="s">
        <v>91</v>
      </c>
      <c r="C9" s="123">
        <v>38012.150880000001</v>
      </c>
      <c r="D9" s="26"/>
    </row>
    <row r="10" spans="1:7" ht="34.5" customHeight="1" x14ac:dyDescent="0.2">
      <c r="A10" s="7" t="s">
        <v>17</v>
      </c>
      <c r="B10" s="50" t="s">
        <v>93</v>
      </c>
      <c r="C10" s="123">
        <v>4223.5723200000002</v>
      </c>
      <c r="D10" s="272" t="s">
        <v>92</v>
      </c>
    </row>
    <row r="11" spans="1:7" ht="30.75" customHeight="1" x14ac:dyDescent="0.2">
      <c r="A11" s="7"/>
      <c r="B11" s="50" t="s">
        <v>94</v>
      </c>
      <c r="C11" s="123">
        <v>836820.67392000009</v>
      </c>
      <c r="D11" s="273"/>
      <c r="F11" s="255"/>
    </row>
    <row r="12" spans="1:7" ht="30.75" customHeight="1" x14ac:dyDescent="0.2">
      <c r="A12" s="7"/>
      <c r="B12" s="50" t="s">
        <v>95</v>
      </c>
      <c r="C12" s="123">
        <v>174807.07200000001</v>
      </c>
      <c r="D12" s="273"/>
    </row>
    <row r="13" spans="1:7" ht="30.75" customHeight="1" x14ac:dyDescent="0.2">
      <c r="A13" s="7" t="s">
        <v>20</v>
      </c>
      <c r="B13" s="50" t="s">
        <v>243</v>
      </c>
      <c r="C13" s="123">
        <v>10929.6</v>
      </c>
      <c r="D13" s="273"/>
    </row>
    <row r="14" spans="1:7" ht="27" customHeight="1" x14ac:dyDescent="0.2">
      <c r="A14" s="7" t="s">
        <v>23</v>
      </c>
      <c r="B14" s="50" t="s">
        <v>192</v>
      </c>
      <c r="C14" s="123">
        <v>103757.84284800001</v>
      </c>
      <c r="D14" s="26"/>
    </row>
    <row r="15" spans="1:7" ht="26.25" customHeight="1" x14ac:dyDescent="0.2">
      <c r="A15" s="7" t="s">
        <v>25</v>
      </c>
      <c r="B15" s="50" t="s">
        <v>244</v>
      </c>
      <c r="C15" s="123"/>
      <c r="D15" s="272"/>
    </row>
    <row r="16" spans="1:7" ht="26.25" customHeight="1" x14ac:dyDescent="0.2">
      <c r="A16" s="7" t="s">
        <v>29</v>
      </c>
      <c r="B16" s="50" t="s">
        <v>193</v>
      </c>
      <c r="C16" s="123">
        <v>339089.9952</v>
      </c>
      <c r="D16" s="273"/>
    </row>
    <row r="17" spans="1:8" ht="33" customHeight="1" x14ac:dyDescent="0.2">
      <c r="A17" s="7" t="s">
        <v>33</v>
      </c>
      <c r="B17" s="50" t="s">
        <v>133</v>
      </c>
      <c r="C17" s="123">
        <v>636795.17404800002</v>
      </c>
      <c r="D17" s="273"/>
    </row>
    <row r="18" spans="1:8" ht="20.25" customHeight="1" x14ac:dyDescent="0.2">
      <c r="A18" s="7" t="s">
        <v>36</v>
      </c>
      <c r="B18" s="50" t="s">
        <v>245</v>
      </c>
      <c r="C18" s="123">
        <v>131847.90115200001</v>
      </c>
      <c r="D18" s="273"/>
    </row>
    <row r="19" spans="1:8" ht="20.25" customHeight="1" x14ac:dyDescent="0.2">
      <c r="A19" s="7" t="s">
        <v>39</v>
      </c>
      <c r="B19" s="45" t="s">
        <v>246</v>
      </c>
      <c r="C19" s="124">
        <v>0.46300000000000002</v>
      </c>
      <c r="D19" s="118" t="s">
        <v>247</v>
      </c>
    </row>
    <row r="20" spans="1:8" ht="20.25" customHeight="1" x14ac:dyDescent="0.2">
      <c r="H20" s="125"/>
    </row>
    <row r="21" spans="1:8" ht="26.25" customHeight="1" x14ac:dyDescent="0.2">
      <c r="C21" s="126"/>
      <c r="D21" s="125"/>
    </row>
    <row r="22" spans="1:8" ht="15.75" customHeight="1" x14ac:dyDescent="0.2">
      <c r="B22" s="26"/>
      <c r="D22" s="127"/>
    </row>
    <row r="23" spans="1:8" ht="15.75" customHeight="1" x14ac:dyDescent="0.2">
      <c r="B23" s="26" t="s">
        <v>45</v>
      </c>
      <c r="D23" s="127"/>
    </row>
    <row r="24" spans="1:8" ht="15.75" customHeight="1" x14ac:dyDescent="0.2">
      <c r="B24" s="98" t="s">
        <v>197</v>
      </c>
      <c r="C24" s="99" t="s">
        <v>248</v>
      </c>
    </row>
    <row r="25" spans="1:8" ht="15.75" customHeight="1" x14ac:dyDescent="0.2">
      <c r="B25" s="36" t="s">
        <v>48</v>
      </c>
      <c r="C25" s="100">
        <f>C14</f>
        <v>103757.84284800001</v>
      </c>
      <c r="D25" s="169" t="s">
        <v>368</v>
      </c>
    </row>
    <row r="26" spans="1:8" ht="14.25" customHeight="1" x14ac:dyDescent="0.2">
      <c r="B26" s="31" t="s">
        <v>50</v>
      </c>
      <c r="C26" s="170">
        <v>0</v>
      </c>
      <c r="D26" s="1" t="s">
        <v>369</v>
      </c>
    </row>
    <row r="27" spans="1:8" ht="15.75" customHeight="1" x14ac:dyDescent="0.2">
      <c r="B27" s="36" t="s">
        <v>52</v>
      </c>
      <c r="C27" s="100">
        <f>SUM(C16:C17)</f>
        <v>975885.16924800002</v>
      </c>
      <c r="D27" s="169" t="s">
        <v>370</v>
      </c>
    </row>
    <row r="28" spans="1:8" ht="15.75" customHeight="1" x14ac:dyDescent="0.2">
      <c r="B28" s="36" t="s">
        <v>54</v>
      </c>
      <c r="C28" s="100">
        <f>C15</f>
        <v>0</v>
      </c>
      <c r="D28" s="169" t="s">
        <v>371</v>
      </c>
    </row>
    <row r="29" spans="1:8" ht="15.75" customHeight="1" x14ac:dyDescent="0.2">
      <c r="B29" s="31" t="s">
        <v>56</v>
      </c>
      <c r="C29" s="100">
        <f t="shared" ref="C29:C33" si="0">C9</f>
        <v>38012.150880000001</v>
      </c>
      <c r="D29" s="65" t="s">
        <v>109</v>
      </c>
    </row>
    <row r="30" spans="1:8" ht="15.75" customHeight="1" x14ac:dyDescent="0.2">
      <c r="B30" s="31" t="s">
        <v>58</v>
      </c>
      <c r="C30" s="100">
        <f t="shared" si="0"/>
        <v>4223.5723200000002</v>
      </c>
      <c r="D30" s="65" t="s">
        <v>110</v>
      </c>
    </row>
    <row r="31" spans="1:8" ht="15.75" customHeight="1" x14ac:dyDescent="0.2">
      <c r="B31" s="31" t="s">
        <v>59</v>
      </c>
      <c r="C31" s="100">
        <f t="shared" si="0"/>
        <v>836820.67392000009</v>
      </c>
      <c r="D31" s="65" t="s">
        <v>111</v>
      </c>
    </row>
    <row r="32" spans="1:8" ht="15.75" customHeight="1" x14ac:dyDescent="0.2">
      <c r="B32" s="31" t="s">
        <v>60</v>
      </c>
      <c r="C32" s="100">
        <f t="shared" si="0"/>
        <v>174807.07200000001</v>
      </c>
      <c r="D32" s="65" t="s">
        <v>112</v>
      </c>
    </row>
    <row r="33" spans="2:6" ht="15.75" customHeight="1" x14ac:dyDescent="0.2">
      <c r="B33" s="36" t="s">
        <v>61</v>
      </c>
      <c r="C33" s="100">
        <f t="shared" si="0"/>
        <v>10929.6</v>
      </c>
      <c r="D33" s="22" t="s">
        <v>113</v>
      </c>
    </row>
    <row r="34" spans="2:6" ht="15.75" customHeight="1" x14ac:dyDescent="0.2">
      <c r="B34" s="36" t="s">
        <v>63</v>
      </c>
      <c r="C34" s="101">
        <v>0</v>
      </c>
      <c r="D34" s="22" t="s">
        <v>372</v>
      </c>
    </row>
    <row r="35" spans="2:6" ht="15.75" customHeight="1" x14ac:dyDescent="0.2">
      <c r="B35" s="36" t="s">
        <v>65</v>
      </c>
      <c r="C35" s="101">
        <v>0</v>
      </c>
      <c r="D35" s="22" t="s">
        <v>372</v>
      </c>
    </row>
    <row r="36" spans="2:6" ht="15.75" customHeight="1" x14ac:dyDescent="0.2">
      <c r="B36" s="36" t="s">
        <v>66</v>
      </c>
      <c r="C36" s="102">
        <v>0</v>
      </c>
      <c r="D36" s="22" t="s">
        <v>373</v>
      </c>
    </row>
    <row r="37" spans="2:6" ht="15.75" customHeight="1" x14ac:dyDescent="0.2">
      <c r="B37" s="36" t="s">
        <v>68</v>
      </c>
      <c r="C37" s="102">
        <v>0</v>
      </c>
      <c r="D37" s="22" t="s">
        <v>374</v>
      </c>
    </row>
    <row r="38" spans="2:6" ht="15.75" customHeight="1" x14ac:dyDescent="0.2">
      <c r="B38" s="36" t="s">
        <v>70</v>
      </c>
      <c r="C38" s="102">
        <v>0</v>
      </c>
      <c r="D38" s="22" t="s">
        <v>375</v>
      </c>
    </row>
    <row r="39" spans="2:6" ht="15.75" customHeight="1" x14ac:dyDescent="0.2">
      <c r="B39" s="36" t="s">
        <v>72</v>
      </c>
      <c r="C39" s="102">
        <v>0</v>
      </c>
      <c r="D39" s="22" t="s">
        <v>373</v>
      </c>
    </row>
    <row r="40" spans="2:6" ht="15.75" customHeight="1" x14ac:dyDescent="0.2">
      <c r="B40" s="36" t="s">
        <v>376</v>
      </c>
      <c r="C40" s="100">
        <f>0.2*C5</f>
        <v>5313024.9221413536</v>
      </c>
      <c r="D40" s="26" t="s">
        <v>377</v>
      </c>
    </row>
    <row r="41" spans="2:6" ht="15.75" customHeight="1" x14ac:dyDescent="0.2">
      <c r="B41" s="36" t="s">
        <v>76</v>
      </c>
      <c r="C41" s="100">
        <f>IF(C6&gt;0,C6,0)</f>
        <v>0</v>
      </c>
      <c r="D41" s="26" t="s">
        <v>378</v>
      </c>
    </row>
    <row r="42" spans="2:6" ht="15.75" customHeight="1" x14ac:dyDescent="0.2">
      <c r="B42" s="103" t="s">
        <v>78</v>
      </c>
      <c r="C42" s="100">
        <f>C18</f>
        <v>131847.90115200001</v>
      </c>
      <c r="D42" s="104" t="s">
        <v>208</v>
      </c>
    </row>
    <row r="43" spans="2:6" ht="15.75" customHeight="1" x14ac:dyDescent="0.2">
      <c r="B43" s="36" t="s">
        <v>80</v>
      </c>
      <c r="C43" s="100">
        <f>SUM(C25:C42)</f>
        <v>7589308.9045093544</v>
      </c>
      <c r="D43" s="26" t="s">
        <v>209</v>
      </c>
      <c r="F43" s="215">
        <f>C43-C4</f>
        <v>5313024.9221413545</v>
      </c>
    </row>
    <row r="44" spans="2:6" ht="15.75" customHeight="1" x14ac:dyDescent="0.2">
      <c r="B44" s="36" t="s">
        <v>82</v>
      </c>
      <c r="C44" s="100">
        <f>C5</f>
        <v>26565124.610706765</v>
      </c>
      <c r="D44" s="26" t="s">
        <v>210</v>
      </c>
    </row>
    <row r="45" spans="2:6" ht="15.75" customHeight="1" x14ac:dyDescent="0.2">
      <c r="B45" s="36" t="s">
        <v>258</v>
      </c>
      <c r="C45" s="101">
        <f>-1*(C44-C43)</f>
        <v>-18975815.706197411</v>
      </c>
    </row>
    <row r="46" spans="2:6" ht="15.75" customHeight="1" x14ac:dyDescent="0.2"/>
    <row r="47" spans="2:6" ht="15.75" customHeight="1" x14ac:dyDescent="0.2">
      <c r="B47" s="171" t="s">
        <v>259</v>
      </c>
      <c r="C47" s="70">
        <f>C45/C43</f>
        <v>-2.5003351352482852</v>
      </c>
    </row>
    <row r="48" spans="2:6" ht="15.75" customHeight="1" x14ac:dyDescent="0.2"/>
    <row r="49" spans="2:8" ht="15.75" customHeight="1" x14ac:dyDescent="0.2"/>
    <row r="50" spans="2:8" ht="15.75" customHeight="1" x14ac:dyDescent="0.2"/>
    <row r="51" spans="2:8" ht="15.75" customHeight="1" x14ac:dyDescent="0.2"/>
    <row r="52" spans="2:8" ht="15.75" customHeight="1" x14ac:dyDescent="0.2">
      <c r="B52" s="89" t="s">
        <v>1</v>
      </c>
      <c r="C52" s="90" t="s">
        <v>2</v>
      </c>
      <c r="D52" s="91" t="s">
        <v>3</v>
      </c>
      <c r="E52" s="91" t="s">
        <v>4</v>
      </c>
      <c r="F52" s="91" t="s">
        <v>5</v>
      </c>
      <c r="G52" s="91" t="s">
        <v>6</v>
      </c>
    </row>
    <row r="53" spans="2:8" ht="15.75" customHeight="1" x14ac:dyDescent="0.2">
      <c r="B53" s="129" t="s">
        <v>260</v>
      </c>
      <c r="C53" s="130">
        <v>637848</v>
      </c>
      <c r="D53" s="14" t="s">
        <v>261</v>
      </c>
      <c r="E53" s="131">
        <v>0</v>
      </c>
      <c r="F53" s="14">
        <v>100000000</v>
      </c>
      <c r="G53" s="15">
        <v>1</v>
      </c>
    </row>
    <row r="54" spans="2:8" ht="15.75" customHeight="1" x14ac:dyDescent="0.2">
      <c r="B54" s="113" t="s">
        <v>262</v>
      </c>
      <c r="C54" s="132">
        <f>Tourists!C82</f>
        <v>0</v>
      </c>
      <c r="D54" s="83"/>
      <c r="E54" s="83">
        <v>0</v>
      </c>
      <c r="F54" s="83">
        <v>100000000</v>
      </c>
      <c r="G54" s="84">
        <v>1</v>
      </c>
      <c r="H54" s="118" t="s">
        <v>247</v>
      </c>
    </row>
    <row r="55" spans="2:8" ht="15.75" customHeight="1" x14ac:dyDescent="0.2">
      <c r="B55" s="133" t="s">
        <v>263</v>
      </c>
      <c r="C55" s="132">
        <f>C54-C53</f>
        <v>-637848</v>
      </c>
      <c r="D55" s="134"/>
      <c r="E55" s="135"/>
      <c r="F55" s="134"/>
      <c r="G55" s="134">
        <v>1</v>
      </c>
    </row>
    <row r="56" spans="2:8" ht="26.25" customHeight="1" x14ac:dyDescent="0.2">
      <c r="B56" s="45" t="s">
        <v>379</v>
      </c>
      <c r="C56" s="45"/>
    </row>
    <row r="57" spans="2:8" ht="26.25" customHeight="1" x14ac:dyDescent="0.2">
      <c r="B57" s="89" t="s">
        <v>1</v>
      </c>
      <c r="C57" s="90" t="s">
        <v>2</v>
      </c>
      <c r="D57" s="91" t="s">
        <v>3</v>
      </c>
      <c r="E57" s="91" t="s">
        <v>4</v>
      </c>
      <c r="F57" s="91" t="s">
        <v>5</v>
      </c>
      <c r="G57" s="91" t="s">
        <v>6</v>
      </c>
    </row>
    <row r="58" spans="2:8" ht="26.25" customHeight="1" x14ac:dyDescent="0.2">
      <c r="B58" s="92" t="s">
        <v>91</v>
      </c>
      <c r="C58" s="136">
        <f>C9</f>
        <v>38012.150880000001</v>
      </c>
      <c r="D58" s="10" t="s">
        <v>417</v>
      </c>
      <c r="E58" s="10">
        <v>0</v>
      </c>
      <c r="F58" s="10">
        <v>10000000</v>
      </c>
      <c r="G58" s="10">
        <v>1</v>
      </c>
      <c r="H58" s="26"/>
    </row>
    <row r="59" spans="2:8" ht="26.25" customHeight="1" x14ac:dyDescent="0.2">
      <c r="B59" s="92" t="s">
        <v>93</v>
      </c>
      <c r="C59" s="136">
        <f t="shared" ref="C59:C62" si="1">C10</f>
        <v>4223.5723200000002</v>
      </c>
      <c r="D59" s="10" t="s">
        <v>418</v>
      </c>
      <c r="E59" s="10">
        <v>0</v>
      </c>
      <c r="F59" s="10">
        <v>10000000</v>
      </c>
      <c r="G59" s="10">
        <v>1</v>
      </c>
      <c r="H59" s="272" t="s">
        <v>92</v>
      </c>
    </row>
    <row r="60" spans="2:8" ht="26.25" customHeight="1" x14ac:dyDescent="0.2">
      <c r="B60" s="92" t="s">
        <v>94</v>
      </c>
      <c r="C60" s="136">
        <f t="shared" si="1"/>
        <v>836820.67392000009</v>
      </c>
      <c r="D60" s="10" t="s">
        <v>419</v>
      </c>
      <c r="E60" s="10">
        <v>0</v>
      </c>
      <c r="F60" s="10">
        <v>10000000</v>
      </c>
      <c r="G60" s="10">
        <v>1</v>
      </c>
      <c r="H60" s="272"/>
    </row>
    <row r="61" spans="2:8" ht="26.25" customHeight="1" x14ac:dyDescent="0.2">
      <c r="B61" s="92" t="s">
        <v>95</v>
      </c>
      <c r="C61" s="136">
        <f t="shared" si="1"/>
        <v>174807.07200000001</v>
      </c>
      <c r="D61" s="10" t="s">
        <v>420</v>
      </c>
      <c r="E61" s="10">
        <v>0</v>
      </c>
      <c r="F61" s="10">
        <v>10000000</v>
      </c>
      <c r="G61" s="10">
        <v>1</v>
      </c>
      <c r="H61" s="272"/>
    </row>
    <row r="62" spans="2:8" ht="26.25" customHeight="1" x14ac:dyDescent="0.2">
      <c r="B62" s="76" t="s">
        <v>243</v>
      </c>
      <c r="C62" s="136">
        <f t="shared" si="1"/>
        <v>10929.6</v>
      </c>
      <c r="D62" s="10" t="s">
        <v>264</v>
      </c>
      <c r="E62" s="10">
        <v>0</v>
      </c>
      <c r="F62" s="10">
        <v>10000000</v>
      </c>
      <c r="G62" s="10">
        <v>1</v>
      </c>
      <c r="H62" s="273"/>
    </row>
    <row r="63" spans="2:8" ht="26.25" customHeight="1" x14ac:dyDescent="0.2">
      <c r="B63" s="76" t="s">
        <v>192</v>
      </c>
      <c r="C63" s="136">
        <f>C14</f>
        <v>103757.84284800001</v>
      </c>
      <c r="D63" s="10" t="s">
        <v>265</v>
      </c>
      <c r="E63" s="10">
        <v>0</v>
      </c>
      <c r="F63" s="10">
        <v>10000000</v>
      </c>
      <c r="G63" s="10">
        <v>1</v>
      </c>
      <c r="H63" s="26"/>
    </row>
    <row r="64" spans="2:8" ht="26.25" customHeight="1" x14ac:dyDescent="0.2">
      <c r="B64" s="92" t="s">
        <v>401</v>
      </c>
      <c r="C64" s="93">
        <v>0</v>
      </c>
      <c r="D64" s="10" t="s">
        <v>421</v>
      </c>
      <c r="E64" s="10">
        <v>0</v>
      </c>
      <c r="F64" s="10">
        <v>10000000</v>
      </c>
      <c r="G64" s="10">
        <v>1</v>
      </c>
      <c r="H64" s="26"/>
    </row>
    <row r="65" spans="2:8" ht="26.25" customHeight="1" x14ac:dyDescent="0.2">
      <c r="B65" s="76" t="s">
        <v>244</v>
      </c>
      <c r="C65" s="136">
        <f>C15</f>
        <v>0</v>
      </c>
      <c r="D65" s="10" t="s">
        <v>266</v>
      </c>
      <c r="E65" s="10">
        <v>0</v>
      </c>
      <c r="F65" s="10">
        <v>10000000</v>
      </c>
      <c r="G65" s="10">
        <v>1</v>
      </c>
      <c r="H65" s="26"/>
    </row>
    <row r="66" spans="2:8" ht="26.25" customHeight="1" x14ac:dyDescent="0.2">
      <c r="B66" s="76" t="s">
        <v>193</v>
      </c>
      <c r="C66" s="136">
        <f>C16</f>
        <v>339089.9952</v>
      </c>
      <c r="D66" s="10" t="s">
        <v>267</v>
      </c>
      <c r="E66" s="10">
        <v>0</v>
      </c>
      <c r="F66" s="10">
        <v>10000000</v>
      </c>
      <c r="G66" s="10">
        <v>1</v>
      </c>
    </row>
    <row r="67" spans="2:8" ht="26.25" customHeight="1" x14ac:dyDescent="0.2">
      <c r="B67" s="76" t="s">
        <v>133</v>
      </c>
      <c r="C67" s="136">
        <f>C17</f>
        <v>636795.17404800002</v>
      </c>
      <c r="D67" s="10" t="s">
        <v>268</v>
      </c>
      <c r="E67" s="10">
        <v>0</v>
      </c>
      <c r="F67" s="10">
        <v>10000000</v>
      </c>
      <c r="G67" s="10">
        <v>1</v>
      </c>
    </row>
    <row r="68" spans="2:8" ht="26.25" customHeight="1" x14ac:dyDescent="0.2">
      <c r="B68" s="76" t="s">
        <v>430</v>
      </c>
      <c r="C68" s="136">
        <f>C40</f>
        <v>5313024.9221413536</v>
      </c>
      <c r="D68" s="10" t="s">
        <v>431</v>
      </c>
      <c r="E68" s="10">
        <v>0</v>
      </c>
      <c r="F68" s="10">
        <v>10000000</v>
      </c>
      <c r="G68" s="10">
        <v>1</v>
      </c>
      <c r="H68" s="118" t="s">
        <v>247</v>
      </c>
    </row>
    <row r="69" spans="2:8" ht="26.25" customHeight="1" x14ac:dyDescent="0.2">
      <c r="B69" s="76" t="s">
        <v>245</v>
      </c>
      <c r="C69" s="136">
        <f>C18</f>
        <v>131847.90115200001</v>
      </c>
      <c r="D69" s="10" t="s">
        <v>269</v>
      </c>
      <c r="E69" s="10">
        <v>0</v>
      </c>
      <c r="F69" s="10">
        <v>10000000</v>
      </c>
      <c r="G69" s="10">
        <v>1</v>
      </c>
    </row>
    <row r="70" spans="2:8" ht="26.25" customHeight="1" x14ac:dyDescent="0.2">
      <c r="B70" s="45" t="s">
        <v>435</v>
      </c>
      <c r="C70" s="216">
        <v>100</v>
      </c>
      <c r="D70" s="1" t="s">
        <v>270</v>
      </c>
      <c r="E70" s="1">
        <v>0</v>
      </c>
      <c r="F70" s="1">
        <v>10000000</v>
      </c>
      <c r="G70" s="1">
        <v>1</v>
      </c>
      <c r="H70" s="118" t="s">
        <v>247</v>
      </c>
    </row>
    <row r="71" spans="2:8" ht="26.25" customHeight="1" x14ac:dyDescent="0.2">
      <c r="C71" s="215"/>
    </row>
    <row r="72" spans="2:8" ht="26.25" customHeight="1" x14ac:dyDescent="0.2">
      <c r="D72" s="215"/>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3">
    <mergeCell ref="D10:D13"/>
    <mergeCell ref="D15:D18"/>
    <mergeCell ref="H59:H62"/>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F12" sqref="F12"/>
    </sheetView>
  </sheetViews>
  <sheetFormatPr baseColWidth="10" defaultColWidth="14.5" defaultRowHeight="15" customHeight="1" x14ac:dyDescent="0.2"/>
  <cols>
    <col min="1" max="1" width="15.5" customWidth="1"/>
    <col min="2" max="5" width="11.33203125" customWidth="1"/>
    <col min="6" max="10" width="10.83203125" customWidth="1"/>
    <col min="11" max="11" width="9.6640625" customWidth="1"/>
    <col min="12" max="12" width="10.5" customWidth="1"/>
    <col min="13" max="19" width="10.83203125" customWidth="1"/>
    <col min="20" max="20" width="14.33203125" customWidth="1"/>
    <col min="21" max="21" width="10.5" customWidth="1"/>
    <col min="22" max="22" width="96.33203125" customWidth="1"/>
    <col min="23" max="31" width="8.5" customWidth="1"/>
  </cols>
  <sheetData>
    <row r="1" spans="1:31" ht="14.25" customHeight="1" x14ac:dyDescent="0.2">
      <c r="A1" s="172" t="s">
        <v>380</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row>
    <row r="2" spans="1:31" ht="14.25" customHeight="1" x14ac:dyDescent="0.2">
      <c r="A2" s="173"/>
      <c r="B2" s="174" t="s">
        <v>48</v>
      </c>
      <c r="C2" s="174" t="s">
        <v>50</v>
      </c>
      <c r="D2" s="174" t="s">
        <v>52</v>
      </c>
      <c r="E2" s="174" t="s">
        <v>54</v>
      </c>
      <c r="F2" s="31" t="str">
        <f>Households!G6</f>
        <v>L-MUSK</v>
      </c>
      <c r="G2" s="31" t="str">
        <f>Households!H6</f>
        <v>L-MSK</v>
      </c>
      <c r="H2" s="31" t="str">
        <f>Households!I6</f>
        <v>L-FUSK</v>
      </c>
      <c r="I2" s="31" t="str">
        <f>Households!J6</f>
        <v>L-FSK</v>
      </c>
      <c r="J2" s="174" t="s">
        <v>61</v>
      </c>
      <c r="K2" s="174" t="s">
        <v>63</v>
      </c>
      <c r="L2" s="174" t="s">
        <v>65</v>
      </c>
      <c r="M2" s="174" t="s">
        <v>66</v>
      </c>
      <c r="N2" s="174" t="s">
        <v>68</v>
      </c>
      <c r="O2" s="174" t="s">
        <v>70</v>
      </c>
      <c r="P2" s="174" t="s">
        <v>72</v>
      </c>
      <c r="Q2" s="174" t="s">
        <v>381</v>
      </c>
      <c r="R2" s="174" t="s">
        <v>76</v>
      </c>
      <c r="S2" s="175" t="s">
        <v>78</v>
      </c>
      <c r="T2" s="176" t="s">
        <v>211</v>
      </c>
      <c r="U2" s="177" t="s">
        <v>382</v>
      </c>
      <c r="V2" s="177" t="s">
        <v>383</v>
      </c>
      <c r="W2" s="150"/>
      <c r="X2" s="150"/>
      <c r="Y2" s="150"/>
      <c r="Z2" s="150"/>
      <c r="AA2" s="150"/>
      <c r="AB2" s="150"/>
      <c r="AC2" s="150"/>
      <c r="AD2" s="150"/>
      <c r="AE2" s="150"/>
    </row>
    <row r="3" spans="1:31" ht="14.25" customHeight="1" x14ac:dyDescent="0.2">
      <c r="A3" s="178" t="s">
        <v>48</v>
      </c>
      <c r="B3" s="179">
        <f>Ag!C25</f>
        <v>3603631.1130012372</v>
      </c>
      <c r="C3" s="179">
        <f>Tourism!C25</f>
        <v>9188159.1074739527</v>
      </c>
      <c r="D3" s="179">
        <f>Nonag!C25</f>
        <v>15016297.320475062</v>
      </c>
      <c r="E3" s="179">
        <f>Fishing!C25</f>
        <v>0</v>
      </c>
      <c r="F3" s="179">
        <v>0</v>
      </c>
      <c r="G3" s="179"/>
      <c r="H3" s="179"/>
      <c r="I3" s="179"/>
      <c r="J3" s="179">
        <v>0</v>
      </c>
      <c r="K3" s="180">
        <f>Households!C28</f>
        <v>1545093.2541553143</v>
      </c>
      <c r="L3" s="180">
        <f>Households!D28</f>
        <v>6323967.5402675839</v>
      </c>
      <c r="M3" s="181">
        <f>Restaurants!C25</f>
        <v>1977845.3242602397</v>
      </c>
      <c r="N3" s="181">
        <f>Lodges!C25</f>
        <v>164509.21887101635</v>
      </c>
      <c r="O3" s="181">
        <f>Tourists!C25</f>
        <v>0</v>
      </c>
      <c r="P3" s="181">
        <f>NatParkPA!C25</f>
        <v>103757.84284800001</v>
      </c>
      <c r="Q3" s="181">
        <f>ComRevSh!C25</f>
        <v>91550.221419130437</v>
      </c>
      <c r="R3" s="181">
        <v>0</v>
      </c>
      <c r="S3" s="182"/>
      <c r="T3" s="179">
        <f t="shared" ref="T3:T20" si="0">SUM(B3:S3)</f>
        <v>38014810.942771554</v>
      </c>
      <c r="U3" s="127">
        <f>T3/B21</f>
        <v>1.0466631614659709</v>
      </c>
      <c r="V3" s="127"/>
      <c r="W3" s="150"/>
      <c r="X3" s="150"/>
      <c r="Y3" s="150"/>
      <c r="Z3" s="150"/>
      <c r="AA3" s="150"/>
      <c r="AB3" s="150"/>
      <c r="AC3" s="150"/>
      <c r="AD3" s="150"/>
      <c r="AE3" s="150"/>
    </row>
    <row r="4" spans="1:31" ht="14.25" customHeight="1" x14ac:dyDescent="0.2">
      <c r="A4" s="178" t="s">
        <v>50</v>
      </c>
      <c r="B4" s="179"/>
      <c r="C4" s="179">
        <f>Tourism!C26</f>
        <v>0</v>
      </c>
      <c r="D4" s="179"/>
      <c r="E4" s="179"/>
      <c r="F4" s="179"/>
      <c r="G4" s="179"/>
      <c r="H4" s="179"/>
      <c r="I4" s="179"/>
      <c r="J4" s="179"/>
      <c r="K4" s="180"/>
      <c r="L4" s="180"/>
      <c r="M4" s="181"/>
      <c r="N4" s="181"/>
      <c r="O4" s="181">
        <f>Tourists!C26</f>
        <v>44174948.006385349</v>
      </c>
      <c r="P4" s="181">
        <f>NatParkPA!C26</f>
        <v>0</v>
      </c>
      <c r="Q4" s="181">
        <f>ComRevSh!C26</f>
        <v>0</v>
      </c>
      <c r="R4" s="181"/>
      <c r="S4" s="181"/>
      <c r="T4" s="179">
        <f t="shared" si="0"/>
        <v>44174948.006385349</v>
      </c>
      <c r="U4" s="127">
        <f>T4/C21</f>
        <v>1</v>
      </c>
      <c r="V4" s="127"/>
      <c r="W4" s="150"/>
      <c r="X4" s="150"/>
      <c r="Y4" s="150"/>
      <c r="Z4" s="150"/>
      <c r="AA4" s="150"/>
      <c r="AB4" s="150"/>
      <c r="AC4" s="150"/>
      <c r="AD4" s="150"/>
      <c r="AE4" s="150"/>
    </row>
    <row r="5" spans="1:31" ht="14.25" customHeight="1" x14ac:dyDescent="0.2">
      <c r="A5" s="178" t="s">
        <v>52</v>
      </c>
      <c r="B5" s="179">
        <f>Ag!C27</f>
        <v>7892824.9017647319</v>
      </c>
      <c r="C5" s="179">
        <f>Tourism!C27</f>
        <v>12720912.527572097</v>
      </c>
      <c r="D5" s="179">
        <f>Nonag!C27</f>
        <v>31592386.087971274</v>
      </c>
      <c r="E5" s="179">
        <f>Fishing!C27</f>
        <v>122652.71155971098</v>
      </c>
      <c r="F5" s="179">
        <v>0</v>
      </c>
      <c r="G5" s="179"/>
      <c r="H5" s="179"/>
      <c r="I5" s="179"/>
      <c r="J5" s="179">
        <v>0</v>
      </c>
      <c r="K5" s="180">
        <f>Households!C30</f>
        <v>1556419.3975292013</v>
      </c>
      <c r="L5" s="180">
        <f>Households!D30</f>
        <v>9297674.5249409284</v>
      </c>
      <c r="M5" s="181">
        <f>Restaurants!C27</f>
        <v>2074703.5761267429</v>
      </c>
      <c r="N5" s="181">
        <f>Lodges!C27</f>
        <v>658036.87548406515</v>
      </c>
      <c r="O5" s="181">
        <f>Tourists!C27</f>
        <v>29216271.797187515</v>
      </c>
      <c r="P5" s="181">
        <f>NatParkPA!C27</f>
        <v>975885.16924800002</v>
      </c>
      <c r="Q5" s="181">
        <f>ComRevSh!C27</f>
        <v>384510.92996034789</v>
      </c>
      <c r="R5" s="181">
        <v>0</v>
      </c>
      <c r="S5" s="181">
        <v>0</v>
      </c>
      <c r="T5" s="179">
        <f t="shared" si="0"/>
        <v>96492278.499344617</v>
      </c>
      <c r="U5" s="127">
        <f>T5/D21</f>
        <v>0.86623709491025735</v>
      </c>
      <c r="V5" s="127"/>
      <c r="W5" s="150"/>
      <c r="X5" s="150"/>
      <c r="Y5" s="150"/>
      <c r="Z5" s="150"/>
      <c r="AA5" s="150"/>
      <c r="AB5" s="150"/>
      <c r="AC5" s="150"/>
      <c r="AD5" s="150"/>
      <c r="AE5" s="150"/>
    </row>
    <row r="6" spans="1:31" ht="14.25" customHeight="1" x14ac:dyDescent="0.2">
      <c r="A6" s="178" t="s">
        <v>54</v>
      </c>
      <c r="B6" s="179">
        <f>Ag!C28</f>
        <v>292186.30645955983</v>
      </c>
      <c r="C6" s="179">
        <f>Tourism!C28</f>
        <v>612543.94049826358</v>
      </c>
      <c r="D6" s="179">
        <f>Nonag!C28</f>
        <v>1903474.3082292331</v>
      </c>
      <c r="E6" s="179">
        <f>Fishing!C28</f>
        <v>14098.012822955288</v>
      </c>
      <c r="F6" s="179"/>
      <c r="G6" s="179"/>
      <c r="H6" s="179"/>
      <c r="I6" s="179"/>
      <c r="J6" s="179"/>
      <c r="K6" s="180">
        <f>Households!C31</f>
        <v>0</v>
      </c>
      <c r="L6" s="180">
        <f>Households!D31</f>
        <v>0</v>
      </c>
      <c r="M6" s="181">
        <f>Restaurants!C28</f>
        <v>318636.91000418947</v>
      </c>
      <c r="N6" s="181">
        <f>Lodges!C28</f>
        <v>65803.687548406524</v>
      </c>
      <c r="O6" s="181">
        <f>Tourists!C28</f>
        <v>0</v>
      </c>
      <c r="P6" s="181">
        <f>NatParkPA!C28</f>
        <v>0</v>
      </c>
      <c r="Q6" s="181">
        <f>ComRevSh!C28</f>
        <v>0</v>
      </c>
      <c r="R6" s="181">
        <v>0</v>
      </c>
      <c r="S6" s="181"/>
      <c r="T6" s="179">
        <f t="shared" si="0"/>
        <v>3206743.1655626083</v>
      </c>
      <c r="U6" s="127">
        <f>T6/E21</f>
        <v>2.9044473289066359</v>
      </c>
      <c r="V6" s="127"/>
      <c r="W6" s="150"/>
      <c r="X6" s="150"/>
      <c r="Y6" s="150"/>
      <c r="Z6" s="150"/>
      <c r="AA6" s="150"/>
      <c r="AB6" s="150"/>
      <c r="AC6" s="150"/>
      <c r="AD6" s="150"/>
      <c r="AE6" s="150"/>
    </row>
    <row r="7" spans="1:31" ht="14.25" customHeight="1" x14ac:dyDescent="0.2">
      <c r="A7" s="31" t="s">
        <v>56</v>
      </c>
      <c r="B7" s="179">
        <f>Ag!C29</f>
        <v>4604147.8593627606</v>
      </c>
      <c r="C7" s="179">
        <f>Tourism!C29</f>
        <v>0</v>
      </c>
      <c r="D7" s="179">
        <f>Nonag!C29</f>
        <v>528742.86339700792</v>
      </c>
      <c r="E7" s="179">
        <f>Fishing!C29</f>
        <v>422940.38468865858</v>
      </c>
      <c r="F7" s="179">
        <v>0</v>
      </c>
      <c r="G7" s="179"/>
      <c r="H7" s="179"/>
      <c r="I7" s="179"/>
      <c r="J7" s="179">
        <v>0</v>
      </c>
      <c r="K7" s="180">
        <f>Households!C32</f>
        <v>0</v>
      </c>
      <c r="L7" s="180">
        <f>Households!D32</f>
        <v>0</v>
      </c>
      <c r="M7" s="181">
        <f>Restaurants!C29</f>
        <v>307628.46128775837</v>
      </c>
      <c r="N7" s="181">
        <f>Lodges!C29</f>
        <v>197411.06264521959</v>
      </c>
      <c r="O7" s="181">
        <f>Tourists!C29</f>
        <v>0</v>
      </c>
      <c r="P7" s="181">
        <f>NatParkPA!C29</f>
        <v>38012.150880000001</v>
      </c>
      <c r="Q7" s="181">
        <f>ComRevSh!C29</f>
        <v>62254.150565008706</v>
      </c>
      <c r="R7" s="181">
        <v>0</v>
      </c>
      <c r="S7" s="181">
        <v>0</v>
      </c>
      <c r="T7" s="179">
        <f t="shared" si="0"/>
        <v>6161136.9328264128</v>
      </c>
      <c r="U7" s="127">
        <f>T7/F21</f>
        <v>1</v>
      </c>
      <c r="V7" s="274" t="s">
        <v>384</v>
      </c>
      <c r="W7" s="150"/>
      <c r="X7" s="150"/>
      <c r="Y7" s="150"/>
      <c r="Z7" s="150"/>
      <c r="AA7" s="150"/>
      <c r="AB7" s="150"/>
      <c r="AC7" s="150"/>
      <c r="AD7" s="150"/>
      <c r="AE7" s="150"/>
    </row>
    <row r="8" spans="1:31" ht="14.25" customHeight="1" x14ac:dyDescent="0.2">
      <c r="A8" s="31" t="s">
        <v>58</v>
      </c>
      <c r="B8" s="179">
        <f>Ag!C30</f>
        <v>3035701.8852941277</v>
      </c>
      <c r="C8" s="179">
        <f>Tourism!C30</f>
        <v>160011.47833424003</v>
      </c>
      <c r="D8" s="179">
        <f>Nonag!C30</f>
        <v>4692592.9126484441</v>
      </c>
      <c r="E8" s="179">
        <f>Fishing!C30</f>
        <v>211470.19234432929</v>
      </c>
      <c r="F8" s="179"/>
      <c r="G8" s="179"/>
      <c r="H8" s="179"/>
      <c r="I8" s="179"/>
      <c r="J8" s="179"/>
      <c r="K8" s="180"/>
      <c r="L8" s="180"/>
      <c r="M8" s="181">
        <f>Restaurants!C30</f>
        <v>250395.25918771041</v>
      </c>
      <c r="N8" s="181">
        <f>Lodges!C30</f>
        <v>296116.59396782937</v>
      </c>
      <c r="O8" s="181"/>
      <c r="P8" s="181">
        <f>NatParkPA!C30</f>
        <v>4223.5723200000002</v>
      </c>
      <c r="Q8" s="181">
        <f>ComRevSh!C30</f>
        <v>29296.070854121743</v>
      </c>
      <c r="R8" s="181"/>
      <c r="S8" s="181"/>
      <c r="T8" s="179">
        <f t="shared" si="0"/>
        <v>8679807.9649508018</v>
      </c>
      <c r="U8" s="127">
        <f>T8/G21</f>
        <v>1</v>
      </c>
      <c r="V8" s="273"/>
      <c r="W8" s="150"/>
      <c r="X8" s="150"/>
      <c r="Y8" s="150"/>
      <c r="Z8" s="150"/>
      <c r="AA8" s="150"/>
      <c r="AB8" s="150"/>
      <c r="AC8" s="150"/>
      <c r="AD8" s="150"/>
      <c r="AE8" s="150"/>
    </row>
    <row r="9" spans="1:31" ht="14.25" customHeight="1" x14ac:dyDescent="0.2">
      <c r="A9" s="31" t="s">
        <v>59</v>
      </c>
      <c r="B9" s="179">
        <f>Ag!C31</f>
        <v>505950.31421568798</v>
      </c>
      <c r="C9" s="179">
        <f>Tourism!C31</f>
        <v>500035.86979450146</v>
      </c>
      <c r="D9" s="179">
        <f>Nonag!C31</f>
        <v>0</v>
      </c>
      <c r="E9" s="179">
        <f>Fishing!C31</f>
        <v>28196.025645910577</v>
      </c>
      <c r="F9" s="179"/>
      <c r="G9" s="179"/>
      <c r="H9" s="179"/>
      <c r="I9" s="179"/>
      <c r="J9" s="179"/>
      <c r="K9" s="180"/>
      <c r="L9" s="180"/>
      <c r="M9" s="181">
        <f>Restaurants!C31</f>
        <v>522252.96916293871</v>
      </c>
      <c r="N9" s="181">
        <f>Lodges!C31</f>
        <v>131607.37509681305</v>
      </c>
      <c r="O9" s="181"/>
      <c r="P9" s="181">
        <f>NatParkPA!C31</f>
        <v>836820.67392000009</v>
      </c>
      <c r="Q9" s="181">
        <f>ComRevSh!C31</f>
        <v>274650.66425739136</v>
      </c>
      <c r="R9" s="181"/>
      <c r="S9" s="181"/>
      <c r="T9" s="179">
        <f t="shared" si="0"/>
        <v>2799513.8920932431</v>
      </c>
      <c r="U9" s="127">
        <f>T9/H21</f>
        <v>1</v>
      </c>
      <c r="V9" s="273"/>
      <c r="W9" s="150"/>
      <c r="X9" s="150"/>
      <c r="Y9" s="150"/>
      <c r="Z9" s="150"/>
      <c r="AA9" s="150"/>
      <c r="AB9" s="150"/>
      <c r="AC9" s="150"/>
      <c r="AD9" s="150"/>
      <c r="AE9" s="150"/>
    </row>
    <row r="10" spans="1:31" ht="14.25" customHeight="1" x14ac:dyDescent="0.2">
      <c r="A10" s="31" t="s">
        <v>60</v>
      </c>
      <c r="B10" s="179">
        <f>Ag!C32</f>
        <v>252975.15710784399</v>
      </c>
      <c r="C10" s="179">
        <f>Tourism!C32</f>
        <v>1160083.2179232419</v>
      </c>
      <c r="D10" s="179">
        <f>Nonag!C32</f>
        <v>991392.86886939057</v>
      </c>
      <c r="E10" s="179">
        <f>Fishing!C32</f>
        <v>42294.03846886586</v>
      </c>
      <c r="F10" s="179"/>
      <c r="G10" s="179"/>
      <c r="H10" s="179"/>
      <c r="I10" s="179"/>
      <c r="J10" s="179"/>
      <c r="K10" s="180"/>
      <c r="L10" s="180"/>
      <c r="M10" s="181">
        <f>Restaurants!C32</f>
        <v>515098.81890043273</v>
      </c>
      <c r="N10" s="181">
        <f>Lodges!C32</f>
        <v>197411.06264521959</v>
      </c>
      <c r="O10" s="181"/>
      <c r="P10" s="181">
        <f>NatParkPA!C32</f>
        <v>174807.07200000001</v>
      </c>
      <c r="Q10" s="181">
        <f>ComRevSh!C32</f>
        <v>0</v>
      </c>
      <c r="R10" s="181"/>
      <c r="S10" s="181"/>
      <c r="T10" s="179">
        <f t="shared" si="0"/>
        <v>3334062.235914995</v>
      </c>
      <c r="U10" s="127">
        <f>T10/I21</f>
        <v>1</v>
      </c>
      <c r="V10" s="273"/>
      <c r="W10" s="150"/>
      <c r="X10" s="150"/>
      <c r="Y10" s="150"/>
      <c r="Z10" s="150"/>
      <c r="AA10" s="150"/>
      <c r="AB10" s="150"/>
      <c r="AC10" s="150"/>
      <c r="AD10" s="150"/>
      <c r="AE10" s="150"/>
    </row>
    <row r="11" spans="1:31" ht="14.25" customHeight="1" x14ac:dyDescent="0.2">
      <c r="A11" s="178" t="s">
        <v>61</v>
      </c>
      <c r="B11" s="179">
        <f>Ag!C33</f>
        <v>10896001.409716424</v>
      </c>
      <c r="C11" s="179">
        <f>Tourism!C33</f>
        <v>14172795.8187153</v>
      </c>
      <c r="D11" s="179">
        <f>Nonag!C33</f>
        <v>12253170.28939697</v>
      </c>
      <c r="E11" s="179">
        <f>Fishing!C33</f>
        <v>121448.83630741369</v>
      </c>
      <c r="F11" s="179">
        <v>0</v>
      </c>
      <c r="G11" s="179"/>
      <c r="H11" s="179"/>
      <c r="I11" s="179"/>
      <c r="J11" s="179">
        <v>0</v>
      </c>
      <c r="K11" s="180">
        <f>Households!C36</f>
        <v>0</v>
      </c>
      <c r="L11" s="180">
        <f>Households!D36</f>
        <v>32780.899937563081</v>
      </c>
      <c r="M11" s="181">
        <f>Restaurants!C33</f>
        <v>2384716.7541686697</v>
      </c>
      <c r="N11" s="181">
        <f>Lodges!C33</f>
        <v>2158117.2342264438</v>
      </c>
      <c r="O11" s="181">
        <f>Tourists!C33</f>
        <v>0</v>
      </c>
      <c r="P11" s="181">
        <f>NatParkPA!C33</f>
        <v>10929.6</v>
      </c>
      <c r="Q11" s="181">
        <f>ComRevSh!C33</f>
        <v>0</v>
      </c>
      <c r="R11" s="181">
        <v>0</v>
      </c>
      <c r="S11" s="181">
        <v>0</v>
      </c>
      <c r="T11" s="179">
        <f t="shared" si="0"/>
        <v>42029960.842468783</v>
      </c>
      <c r="U11" s="127">
        <f>T11/J21</f>
        <v>1</v>
      </c>
      <c r="V11" s="273"/>
      <c r="W11" s="150"/>
      <c r="X11" s="150"/>
      <c r="Y11" s="150"/>
      <c r="Z11" s="150"/>
      <c r="AA11" s="150"/>
      <c r="AB11" s="150"/>
      <c r="AC11" s="150"/>
      <c r="AD11" s="150"/>
      <c r="AE11" s="150"/>
    </row>
    <row r="12" spans="1:31" ht="14.25" customHeight="1" x14ac:dyDescent="0.2">
      <c r="A12" s="178" t="s">
        <v>63</v>
      </c>
      <c r="B12" s="179">
        <f>Ag!C34</f>
        <v>0</v>
      </c>
      <c r="C12" s="179">
        <f>Tourism!C34</f>
        <v>0</v>
      </c>
      <c r="D12" s="179">
        <f>Nonag!C34</f>
        <v>0</v>
      </c>
      <c r="E12" s="179">
        <f>Fishing!C34</f>
        <v>0</v>
      </c>
      <c r="F12" s="183">
        <f>Households!G7*SUM($B$7:$S$7)</f>
        <v>1274940.6859434184</v>
      </c>
      <c r="G12" s="183">
        <f>Households!H7*SUM($B$8:$S$8)</f>
        <v>1001711.4665299352</v>
      </c>
      <c r="H12" s="183">
        <f>Households!I7*SUM($B$9:$S$9)</f>
        <v>959972.27164069121</v>
      </c>
      <c r="I12" s="183">
        <f>Households!J7*SUM($B$10:$S$10)</f>
        <v>1030424.9733106532</v>
      </c>
      <c r="J12" s="228">
        <f>Households!K7*SUM($B$11:$S$11)</f>
        <v>1941834.2060028892</v>
      </c>
      <c r="K12" s="180">
        <f>Households!C37</f>
        <v>0</v>
      </c>
      <c r="L12" s="180">
        <f>Households!D37</f>
        <v>0</v>
      </c>
      <c r="M12" s="181">
        <f>Restaurants!C34</f>
        <v>0</v>
      </c>
      <c r="N12" s="181">
        <f>Lodges!C34</f>
        <v>0</v>
      </c>
      <c r="O12" s="181">
        <f>Tourists!C34</f>
        <v>0</v>
      </c>
      <c r="P12" s="181">
        <f>NatParkPA!C34</f>
        <v>0</v>
      </c>
      <c r="Q12" s="181">
        <f>ComRevSh!C34</f>
        <v>0</v>
      </c>
      <c r="R12" s="181">
        <v>0</v>
      </c>
      <c r="S12" s="184">
        <f>Households!G14</f>
        <v>60995.517350739108</v>
      </c>
      <c r="T12" s="179">
        <f t="shared" si="0"/>
        <v>6269879.1207783259</v>
      </c>
      <c r="U12" s="127">
        <f>T12/K21</f>
        <v>1.9325958413884849</v>
      </c>
      <c r="V12" s="273"/>
      <c r="W12" s="150"/>
      <c r="X12" s="150"/>
      <c r="Y12" s="150"/>
      <c r="Z12" s="150"/>
      <c r="AA12" s="150"/>
      <c r="AB12" s="150"/>
      <c r="AC12" s="150"/>
      <c r="AD12" s="150"/>
      <c r="AE12" s="150"/>
    </row>
    <row r="13" spans="1:31" ht="14.25" customHeight="1" x14ac:dyDescent="0.2">
      <c r="A13" s="178" t="s">
        <v>65</v>
      </c>
      <c r="B13" s="179">
        <f>Ag!C35</f>
        <v>0</v>
      </c>
      <c r="C13" s="179">
        <f>Tourism!C35</f>
        <v>0</v>
      </c>
      <c r="D13" s="179">
        <f>Nonag!C35</f>
        <v>0</v>
      </c>
      <c r="E13" s="179">
        <f>Fishing!C35</f>
        <v>0</v>
      </c>
      <c r="F13" s="183">
        <f>Households!G8*SUM($B$7:$S$7)</f>
        <v>4886196.2468829947</v>
      </c>
      <c r="G13" s="183">
        <f>Households!H8*SUM($B$8:$S$8)</f>
        <v>7678096.4984208671</v>
      </c>
      <c r="H13" s="183">
        <f>Households!I8*SUM($B$9:$S$9)</f>
        <v>1839541.6204525519</v>
      </c>
      <c r="I13" s="183">
        <f>Households!J8*SUM($B$10:$S$10)</f>
        <v>2303637.2626043418</v>
      </c>
      <c r="J13" s="228">
        <f>Households!K8*SUM($B$11:$S$11)</f>
        <v>40088126.636465892</v>
      </c>
      <c r="K13" s="180">
        <f>Households!C38</f>
        <v>0</v>
      </c>
      <c r="L13" s="180">
        <f>Households!D38</f>
        <v>0</v>
      </c>
      <c r="M13" s="181">
        <f>Restaurants!C35</f>
        <v>0</v>
      </c>
      <c r="N13" s="181">
        <f>Lodges!C35</f>
        <v>0</v>
      </c>
      <c r="O13" s="181">
        <f>Tourists!C35</f>
        <v>0</v>
      </c>
      <c r="P13" s="181">
        <f>NatParkPA!C35</f>
        <v>0</v>
      </c>
      <c r="Q13" s="181">
        <f>ComRevSh!C35</f>
        <v>0</v>
      </c>
      <c r="R13" s="181">
        <v>0</v>
      </c>
      <c r="S13" s="181">
        <f>Households!H14</f>
        <v>1094532.4922374405</v>
      </c>
      <c r="T13" s="179">
        <f t="shared" si="0"/>
        <v>57890130.757064089</v>
      </c>
      <c r="U13" s="127">
        <f>T13/L21</f>
        <v>3.5661740132090323</v>
      </c>
      <c r="V13" s="273"/>
      <c r="W13" s="150"/>
      <c r="X13" s="150"/>
      <c r="Y13" s="150"/>
      <c r="Z13" s="150"/>
      <c r="AA13" s="150"/>
      <c r="AB13" s="150"/>
      <c r="AC13" s="150"/>
      <c r="AD13" s="150"/>
      <c r="AE13" s="150"/>
    </row>
    <row r="14" spans="1:31" ht="14.25" customHeight="1" x14ac:dyDescent="0.2">
      <c r="A14" s="178" t="s">
        <v>66</v>
      </c>
      <c r="B14" s="179">
        <f>Ag!C36</f>
        <v>0</v>
      </c>
      <c r="C14" s="179">
        <f>Tourism!C36</f>
        <v>0</v>
      </c>
      <c r="D14" s="179">
        <f>Nonag!C36</f>
        <v>0</v>
      </c>
      <c r="E14" s="179">
        <f>Fishing!C36</f>
        <v>0</v>
      </c>
      <c r="F14" s="181"/>
      <c r="G14" s="181"/>
      <c r="H14" s="181"/>
      <c r="I14" s="181"/>
      <c r="J14" s="181"/>
      <c r="K14" s="180">
        <f>Households!C39</f>
        <v>0</v>
      </c>
      <c r="L14" s="180">
        <f>Households!D39</f>
        <v>92763.968324743168</v>
      </c>
      <c r="M14" s="181">
        <f>Restaurants!C36</f>
        <v>0</v>
      </c>
      <c r="N14" s="181">
        <f>Lodges!C36</f>
        <v>0</v>
      </c>
      <c r="O14" s="181">
        <f>Tourists!C36</f>
        <v>9446103.0483499356</v>
      </c>
      <c r="P14" s="181">
        <f>NatParkPA!C36</f>
        <v>0</v>
      </c>
      <c r="Q14" s="181">
        <f>ComRevSh!C36</f>
        <v>0</v>
      </c>
      <c r="R14" s="181">
        <v>0</v>
      </c>
      <c r="S14" s="179"/>
      <c r="T14" s="185">
        <f t="shared" si="0"/>
        <v>9538867.0166746788</v>
      </c>
      <c r="U14" s="127">
        <f>T14/M21</f>
        <v>0.99999999999999978</v>
      </c>
      <c r="V14" s="273"/>
      <c r="W14" s="150"/>
      <c r="X14" s="150"/>
      <c r="Y14" s="150"/>
      <c r="Z14" s="150"/>
      <c r="AA14" s="150"/>
      <c r="AB14" s="150"/>
      <c r="AC14" s="150"/>
      <c r="AD14" s="150"/>
      <c r="AE14" s="150"/>
    </row>
    <row r="15" spans="1:31" ht="14.25" customHeight="1" x14ac:dyDescent="0.2">
      <c r="A15" s="178" t="s">
        <v>68</v>
      </c>
      <c r="B15" s="179">
        <f>Ag!C37</f>
        <v>0</v>
      </c>
      <c r="C15" s="179">
        <f>Tourism!C37</f>
        <v>0</v>
      </c>
      <c r="D15" s="179">
        <f>Nonag!C37</f>
        <v>0</v>
      </c>
      <c r="E15" s="179">
        <f>Fishing!C37</f>
        <v>0</v>
      </c>
      <c r="F15" s="181"/>
      <c r="G15" s="181"/>
      <c r="H15" s="181"/>
      <c r="I15" s="181"/>
      <c r="J15" s="181"/>
      <c r="K15" s="180">
        <f>Households!C40</f>
        <v>0</v>
      </c>
      <c r="L15" s="180">
        <f>Households!D40</f>
        <v>0</v>
      </c>
      <c r="M15" s="181">
        <f>Restaurants!C37</f>
        <v>0</v>
      </c>
      <c r="N15" s="181">
        <f>Lodges!C37</f>
        <v>0</v>
      </c>
      <c r="O15" s="181">
        <f>Tourists!C37</f>
        <v>4691559.2048400948</v>
      </c>
      <c r="P15" s="181">
        <f>NatParkPA!C37</f>
        <v>0</v>
      </c>
      <c r="Q15" s="181">
        <f>ComRevSh!C37</f>
        <v>0</v>
      </c>
      <c r="R15" s="181">
        <v>0</v>
      </c>
      <c r="S15" s="179"/>
      <c r="T15" s="185">
        <f t="shared" si="0"/>
        <v>4691559.2048400948</v>
      </c>
      <c r="U15" s="127">
        <f>T15/N21</f>
        <v>0.99999999999999978</v>
      </c>
      <c r="V15" s="273"/>
      <c r="W15" s="150"/>
      <c r="X15" s="150"/>
      <c r="Y15" s="150"/>
      <c r="Z15" s="150"/>
      <c r="AA15" s="150"/>
      <c r="AB15" s="150"/>
      <c r="AC15" s="150"/>
      <c r="AD15" s="150"/>
      <c r="AE15" s="150"/>
    </row>
    <row r="16" spans="1:31" ht="14.25" customHeight="1" x14ac:dyDescent="0.2">
      <c r="A16" s="178" t="s">
        <v>70</v>
      </c>
      <c r="B16" s="179">
        <f>Ag!C38</f>
        <v>0</v>
      </c>
      <c r="C16" s="179">
        <f>Tourism!C38</f>
        <v>0</v>
      </c>
      <c r="D16" s="179">
        <f>Nonag!C38</f>
        <v>0</v>
      </c>
      <c r="E16" s="179">
        <f>Fishing!C38</f>
        <v>0</v>
      </c>
      <c r="F16" s="181">
        <v>0</v>
      </c>
      <c r="G16" s="181"/>
      <c r="H16" s="181"/>
      <c r="I16" s="181"/>
      <c r="J16" s="181">
        <v>0</v>
      </c>
      <c r="K16" s="180">
        <f>Households!C41</f>
        <v>0</v>
      </c>
      <c r="L16" s="180">
        <f>Households!D41</f>
        <v>0</v>
      </c>
      <c r="M16" s="181">
        <f>Restaurants!C38</f>
        <v>0</v>
      </c>
      <c r="N16" s="181">
        <f>Lodges!C38</f>
        <v>0</v>
      </c>
      <c r="O16" s="181">
        <f>Tourists!C38</f>
        <v>0</v>
      </c>
      <c r="P16" s="181">
        <f>NatParkPA!C38</f>
        <v>0</v>
      </c>
      <c r="Q16" s="181">
        <f>ComRevSh!C38</f>
        <v>0</v>
      </c>
      <c r="R16" s="181">
        <v>0</v>
      </c>
      <c r="S16" s="230">
        <f>O21</f>
        <v>114094006.66746965</v>
      </c>
      <c r="T16" s="179">
        <f t="shared" si="0"/>
        <v>114094006.66746965</v>
      </c>
      <c r="U16" s="127">
        <f>T16/O21</f>
        <v>1</v>
      </c>
      <c r="V16" s="273"/>
      <c r="W16" s="150"/>
      <c r="X16" s="150"/>
      <c r="Y16" s="150"/>
      <c r="Z16" s="150"/>
      <c r="AA16" s="150"/>
      <c r="AB16" s="150"/>
      <c r="AC16" s="150"/>
      <c r="AD16" s="150"/>
      <c r="AE16" s="150"/>
    </row>
    <row r="17" spans="1:31" ht="14.25" customHeight="1" x14ac:dyDescent="0.2">
      <c r="A17" s="178" t="s">
        <v>72</v>
      </c>
      <c r="B17" s="179">
        <f>Ag!C39</f>
        <v>0</v>
      </c>
      <c r="C17" s="179">
        <f>Tourism!C39</f>
        <v>0</v>
      </c>
      <c r="D17" s="179">
        <f>Nonag!C39</f>
        <v>0</v>
      </c>
      <c r="E17" s="179">
        <f>Fishing!C39</f>
        <v>0</v>
      </c>
      <c r="F17" s="181"/>
      <c r="G17" s="181"/>
      <c r="H17" s="181"/>
      <c r="I17" s="181"/>
      <c r="J17" s="181"/>
      <c r="K17" s="180">
        <f>Households!C42</f>
        <v>0</v>
      </c>
      <c r="L17" s="180">
        <f>Households!D42</f>
        <v>0</v>
      </c>
      <c r="M17" s="181">
        <f>Restaurants!C39</f>
        <v>0</v>
      </c>
      <c r="N17" s="181">
        <f>Lodges!C39</f>
        <v>0</v>
      </c>
      <c r="O17" s="229">
        <f>Tourists!C39</f>
        <v>26565124.610706765</v>
      </c>
      <c r="P17" s="181">
        <f>NatParkPA!C39</f>
        <v>0</v>
      </c>
      <c r="Q17" s="181">
        <f>ComRevSh!C39</f>
        <v>0</v>
      </c>
      <c r="R17" s="229">
        <f>NatParkPA!C45</f>
        <v>-18975815.706197411</v>
      </c>
      <c r="S17" s="179"/>
      <c r="T17" s="179">
        <f t="shared" si="0"/>
        <v>7589308.9045093544</v>
      </c>
      <c r="U17" s="127">
        <f>T17/P21</f>
        <v>1</v>
      </c>
      <c r="V17" s="273"/>
      <c r="W17" s="150"/>
      <c r="X17" s="150"/>
      <c r="Y17" s="150"/>
      <c r="Z17" s="150"/>
      <c r="AA17" s="150"/>
      <c r="AB17" s="150"/>
      <c r="AC17" s="150"/>
      <c r="AD17" s="150"/>
      <c r="AE17" s="150"/>
    </row>
    <row r="18" spans="1:31" ht="14.25" customHeight="1" x14ac:dyDescent="0.2">
      <c r="A18" s="186" t="s">
        <v>74</v>
      </c>
      <c r="B18" s="179"/>
      <c r="C18" s="179">
        <f>Tourism!C40</f>
        <v>0</v>
      </c>
      <c r="D18" s="179"/>
      <c r="E18" s="179"/>
      <c r="F18" s="181"/>
      <c r="G18" s="181"/>
      <c r="H18" s="181"/>
      <c r="I18" s="181"/>
      <c r="J18" s="181"/>
      <c r="K18" s="180"/>
      <c r="L18" s="180"/>
      <c r="M18" s="181"/>
      <c r="N18" s="181"/>
      <c r="O18" s="181"/>
      <c r="P18" s="181">
        <f>NatParkPA!C40</f>
        <v>5313024.9221413536</v>
      </c>
      <c r="Q18" s="181">
        <f>ComRevSh!C40</f>
        <v>0</v>
      </c>
      <c r="R18" s="181"/>
      <c r="S18" s="179"/>
      <c r="T18" s="179">
        <f t="shared" si="0"/>
        <v>5313024.9221413536</v>
      </c>
      <c r="U18" s="127">
        <f>T18/Q21</f>
        <v>6.3080427330100628</v>
      </c>
      <c r="V18" s="273"/>
      <c r="W18" s="150"/>
      <c r="X18" s="150"/>
      <c r="Y18" s="150"/>
      <c r="Z18" s="150"/>
      <c r="AA18" s="150"/>
      <c r="AB18" s="150"/>
      <c r="AC18" s="150"/>
      <c r="AD18" s="150"/>
      <c r="AE18" s="150"/>
    </row>
    <row r="19" spans="1:31" ht="14.25" customHeight="1" x14ac:dyDescent="0.2">
      <c r="A19" s="178" t="s">
        <v>76</v>
      </c>
      <c r="B19" s="179">
        <f>Ag!C40</f>
        <v>1264875.7855392199</v>
      </c>
      <c r="C19" s="179">
        <f>Tourism!C41</f>
        <v>820058.82646297978</v>
      </c>
      <c r="D19" s="179">
        <f>Nonag!C40</f>
        <v>2445435.743211166</v>
      </c>
      <c r="E19" s="179">
        <f>Fishing!C40</f>
        <v>0</v>
      </c>
      <c r="F19" s="181"/>
      <c r="G19" s="181"/>
      <c r="H19" s="181"/>
      <c r="I19" s="181"/>
      <c r="J19" s="181"/>
      <c r="K19" s="180">
        <f>Households!C43</f>
        <v>0</v>
      </c>
      <c r="L19" s="180">
        <f>Households!D43</f>
        <v>50349.042092631491</v>
      </c>
      <c r="M19" s="181">
        <f>Restaurants!C40</f>
        <v>128774.70472510818</v>
      </c>
      <c r="N19" s="181">
        <f>Lodges!C40</f>
        <v>329018.43774203269</v>
      </c>
      <c r="O19" s="181">
        <f>Tourists!C41</f>
        <v>0</v>
      </c>
      <c r="P19" s="181">
        <f>NatParkPA!C41</f>
        <v>0</v>
      </c>
      <c r="Q19" s="181">
        <f>ComRevSh!C41</f>
        <v>0</v>
      </c>
      <c r="R19" s="181">
        <v>0</v>
      </c>
      <c r="S19" s="179"/>
      <c r="T19" s="185">
        <f t="shared" si="0"/>
        <v>5038512.5397731382</v>
      </c>
      <c r="U19" s="127">
        <f>T19/R21</f>
        <v>1.0000000000000004</v>
      </c>
      <c r="V19" s="273"/>
      <c r="W19" s="150"/>
      <c r="X19" s="150"/>
      <c r="Y19" s="150"/>
      <c r="Z19" s="150"/>
      <c r="AA19" s="150"/>
      <c r="AB19" s="150"/>
      <c r="AC19" s="150"/>
      <c r="AD19" s="150"/>
      <c r="AE19" s="150"/>
    </row>
    <row r="20" spans="1:31" ht="14.25" customHeight="1" x14ac:dyDescent="0.2">
      <c r="A20" s="187" t="s">
        <v>78</v>
      </c>
      <c r="B20" s="179">
        <f>Ag!C41</f>
        <v>3971709.9665931505</v>
      </c>
      <c r="C20" s="179">
        <f>Tourism!C42</f>
        <v>4840347.2196107758</v>
      </c>
      <c r="D20" s="179">
        <f>Nonag!C41</f>
        <v>41968964.782137528</v>
      </c>
      <c r="E20" s="179">
        <f>Fishing!C41</f>
        <v>140980.12822955288</v>
      </c>
      <c r="F20" s="181">
        <v>0</v>
      </c>
      <c r="G20" s="181"/>
      <c r="H20" s="181"/>
      <c r="I20" s="181"/>
      <c r="J20" s="181">
        <v>0</v>
      </c>
      <c r="K20" s="180">
        <f>Households!C44</f>
        <v>142765.83971164425</v>
      </c>
      <c r="L20" s="180">
        <f>Households!D44</f>
        <v>435584.04119408556</v>
      </c>
      <c r="M20" s="181">
        <f>Restaurants!C41</f>
        <v>1058814.2388508895</v>
      </c>
      <c r="N20" s="181">
        <f>Lodges!C41</f>
        <v>493527.65661304892</v>
      </c>
      <c r="O20" s="181">
        <f>Tourists!C42</f>
        <v>0</v>
      </c>
      <c r="P20" s="181">
        <f>NatParkPA!C42</f>
        <v>131847.90115200001</v>
      </c>
      <c r="Q20" s="181">
        <f>ComRevSh!C42</f>
        <v>0</v>
      </c>
      <c r="R20" s="227">
        <f>IF(SUM(B19:P19)-SUM(R3:R17)&gt;0,SUM(B19:P19)-SUM(R3:R17),0)</f>
        <v>24014328.245970547</v>
      </c>
      <c r="S20" s="179"/>
      <c r="T20" s="179">
        <f t="shared" si="0"/>
        <v>77198870.020063221</v>
      </c>
      <c r="U20" s="127">
        <f>T20/S21</f>
        <v>0.66984105607352906</v>
      </c>
      <c r="V20" s="273"/>
      <c r="W20" s="150"/>
      <c r="X20" s="150"/>
      <c r="Y20" s="150"/>
      <c r="Z20" s="150"/>
      <c r="AA20" s="150"/>
      <c r="AB20" s="150"/>
      <c r="AC20" s="150"/>
      <c r="AD20" s="150"/>
      <c r="AE20" s="150"/>
    </row>
    <row r="21" spans="1:31" ht="14.25" customHeight="1" x14ac:dyDescent="0.2">
      <c r="A21" s="188" t="s">
        <v>211</v>
      </c>
      <c r="B21" s="179">
        <f t="shared" ref="B21:S21" si="1">SUM(B3:B20)</f>
        <v>36320004.69905474</v>
      </c>
      <c r="C21" s="179">
        <f t="shared" si="1"/>
        <v>44174948.006385349</v>
      </c>
      <c r="D21" s="179">
        <f t="shared" si="1"/>
        <v>111392457.17633608</v>
      </c>
      <c r="E21" s="179">
        <f t="shared" si="1"/>
        <v>1104080.3300673971</v>
      </c>
      <c r="F21" s="179">
        <f t="shared" si="1"/>
        <v>6161136.9328264128</v>
      </c>
      <c r="G21" s="179">
        <f t="shared" si="1"/>
        <v>8679807.9649508018</v>
      </c>
      <c r="H21" s="179">
        <f t="shared" si="1"/>
        <v>2799513.8920932431</v>
      </c>
      <c r="I21" s="179">
        <f t="shared" si="1"/>
        <v>3334062.235914995</v>
      </c>
      <c r="J21" s="179">
        <f t="shared" si="1"/>
        <v>42029960.842468783</v>
      </c>
      <c r="K21" s="179">
        <f t="shared" si="1"/>
        <v>3244278.4913961599</v>
      </c>
      <c r="L21" s="179">
        <f t="shared" si="1"/>
        <v>16233120.016757535</v>
      </c>
      <c r="M21" s="179">
        <f t="shared" si="1"/>
        <v>9538867.0166746806</v>
      </c>
      <c r="N21" s="179">
        <f t="shared" si="1"/>
        <v>4691559.2048400957</v>
      </c>
      <c r="O21" s="179">
        <f t="shared" si="1"/>
        <v>114094006.66746965</v>
      </c>
      <c r="P21" s="179">
        <f t="shared" si="1"/>
        <v>7589308.9045093544</v>
      </c>
      <c r="Q21" s="179">
        <f t="shared" si="1"/>
        <v>842262.03705600009</v>
      </c>
      <c r="R21" s="227">
        <f t="shared" si="1"/>
        <v>5038512.5397731364</v>
      </c>
      <c r="S21" s="230">
        <f t="shared" si="1"/>
        <v>115249534.67705783</v>
      </c>
      <c r="T21" s="179"/>
      <c r="U21" s="150"/>
      <c r="V21" s="150"/>
      <c r="W21" s="150"/>
      <c r="X21" s="150"/>
      <c r="Y21" s="150"/>
      <c r="Z21" s="150"/>
      <c r="AA21" s="150"/>
      <c r="AB21" s="150"/>
      <c r="AC21" s="150"/>
      <c r="AD21" s="150"/>
      <c r="AE21" s="150"/>
    </row>
    <row r="22" spans="1:31" ht="14.25" customHeight="1" x14ac:dyDescent="0.2">
      <c r="A22" s="150"/>
      <c r="B22" s="150"/>
      <c r="C22" s="150"/>
      <c r="D22" s="150"/>
      <c r="E22" s="150"/>
      <c r="F22" s="150"/>
      <c r="G22" s="150"/>
      <c r="H22" s="150"/>
      <c r="I22" s="150"/>
      <c r="J22" s="150"/>
      <c r="K22" s="150"/>
      <c r="L22" s="150"/>
      <c r="M22" s="150"/>
      <c r="N22" s="150"/>
      <c r="O22" s="150"/>
      <c r="P22" s="150"/>
      <c r="Q22" s="150"/>
      <c r="R22" s="150"/>
      <c r="S22" s="150"/>
      <c r="T22" s="150"/>
      <c r="U22" s="150"/>
      <c r="V22" s="150"/>
      <c r="W22" s="150"/>
      <c r="X22" s="150"/>
      <c r="Y22" s="150"/>
      <c r="Z22" s="150"/>
      <c r="AA22" s="150"/>
      <c r="AB22" s="150"/>
      <c r="AC22" s="150"/>
      <c r="AD22" s="150"/>
      <c r="AE22" s="150"/>
    </row>
    <row r="23" spans="1:31" ht="14.25" customHeight="1" x14ac:dyDescent="0.2">
      <c r="A23" s="150"/>
      <c r="B23" s="150"/>
      <c r="C23" s="150"/>
      <c r="D23" s="150"/>
      <c r="E23" s="150"/>
      <c r="F23" s="150"/>
      <c r="G23" s="150"/>
      <c r="H23" s="150"/>
      <c r="I23" s="150"/>
      <c r="J23" s="150"/>
      <c r="K23" s="150"/>
      <c r="L23" s="150"/>
      <c r="M23" s="150"/>
      <c r="N23" s="150"/>
      <c r="O23" s="150"/>
      <c r="P23" s="150"/>
      <c r="Q23" s="150"/>
      <c r="R23" s="150"/>
      <c r="S23" s="150"/>
      <c r="T23" s="150"/>
      <c r="U23" s="150"/>
      <c r="V23" s="150"/>
      <c r="W23" s="150"/>
      <c r="X23" s="150"/>
      <c r="Y23" s="150"/>
      <c r="Z23" s="150"/>
      <c r="AA23" s="150"/>
      <c r="AB23" s="150"/>
      <c r="AC23" s="150"/>
      <c r="AD23" s="150"/>
      <c r="AE23" s="150"/>
    </row>
    <row r="24" spans="1:31" ht="14.25" customHeight="1" x14ac:dyDescent="0.2">
      <c r="A24" s="150"/>
      <c r="B24" s="150">
        <f>B21-853262</f>
        <v>35466742.69905474</v>
      </c>
      <c r="C24" s="150"/>
      <c r="D24" s="150"/>
      <c r="E24" s="150"/>
      <c r="F24" s="150"/>
      <c r="G24" s="150"/>
      <c r="H24" s="150"/>
      <c r="I24" s="150"/>
      <c r="J24" s="150"/>
      <c r="K24" s="150"/>
      <c r="L24" s="150"/>
      <c r="M24" s="150"/>
      <c r="N24" s="150"/>
      <c r="O24" s="150"/>
      <c r="P24" s="150"/>
      <c r="Q24" s="150"/>
      <c r="R24" s="150"/>
      <c r="S24" s="150"/>
      <c r="T24" s="150"/>
      <c r="U24" s="150"/>
      <c r="V24" s="150"/>
      <c r="W24" s="150"/>
      <c r="X24" s="150"/>
      <c r="Y24" s="150"/>
      <c r="Z24" s="150"/>
      <c r="AA24" s="150"/>
      <c r="AB24" s="150"/>
      <c r="AC24" s="150"/>
      <c r="AD24" s="150"/>
      <c r="AE24" s="150"/>
    </row>
    <row r="25" spans="1:31" ht="14.25" customHeight="1" x14ac:dyDescent="0.2">
      <c r="A25" s="150"/>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c r="AA25" s="150"/>
      <c r="AB25" s="150"/>
      <c r="AC25" s="150"/>
      <c r="AD25" s="150"/>
      <c r="AE25" s="150"/>
    </row>
    <row r="26" spans="1:31" ht="14.25" customHeight="1" x14ac:dyDescent="0.2">
      <c r="A26" s="150"/>
      <c r="B26" s="150">
        <f>SUM(K3:Q3)+C3</f>
        <v>19394882.509295236</v>
      </c>
      <c r="C26" s="235">
        <f>B24/B21</f>
        <v>0.9765071065637223</v>
      </c>
      <c r="D26" s="236">
        <f>B24/B26</f>
        <v>1.8286649935650225</v>
      </c>
      <c r="E26" s="150"/>
      <c r="F26" s="150">
        <f>SUM(K6:N6)+C6</f>
        <v>996984.53805085958</v>
      </c>
      <c r="G26" s="150"/>
      <c r="H26" s="150"/>
      <c r="I26" s="150"/>
      <c r="J26" s="150"/>
      <c r="K26" s="150"/>
      <c r="L26" s="150"/>
      <c r="M26" s="150"/>
      <c r="N26" s="150"/>
      <c r="O26" s="150"/>
      <c r="P26" s="150"/>
      <c r="Q26" s="150"/>
      <c r="R26" s="150"/>
      <c r="S26" s="150"/>
      <c r="T26" s="150"/>
      <c r="U26" s="150"/>
      <c r="V26" s="150"/>
      <c r="W26" s="150"/>
      <c r="X26" s="150"/>
      <c r="Y26" s="150"/>
      <c r="Z26" s="150"/>
      <c r="AA26" s="150"/>
      <c r="AB26" s="150"/>
      <c r="AC26" s="150"/>
      <c r="AD26" s="150"/>
      <c r="AE26" s="150"/>
    </row>
    <row r="27" spans="1:31" ht="14.25" customHeight="1" x14ac:dyDescent="0.2">
      <c r="A27" s="150"/>
      <c r="B27" s="150">
        <f>B26/(1-0.05-0.02-0.075)</f>
        <v>22684073.110286828</v>
      </c>
      <c r="C27" s="150"/>
      <c r="D27" s="150"/>
      <c r="E27" s="150"/>
      <c r="F27" s="150"/>
      <c r="G27" s="150"/>
      <c r="H27" s="150"/>
      <c r="I27" s="150"/>
      <c r="J27" s="150"/>
      <c r="K27" s="150"/>
      <c r="L27" s="150"/>
      <c r="M27" s="150"/>
      <c r="N27" s="150"/>
      <c r="O27" s="150"/>
      <c r="P27" s="150"/>
      <c r="Q27" s="150"/>
      <c r="R27" s="150">
        <f>605550 - 606915</f>
        <v>-1365</v>
      </c>
      <c r="S27" s="150"/>
      <c r="T27" s="150"/>
      <c r="U27" s="150"/>
      <c r="V27" s="150"/>
      <c r="W27" s="150"/>
      <c r="X27" s="150"/>
      <c r="Y27" s="150"/>
      <c r="Z27" s="150"/>
      <c r="AA27" s="150"/>
      <c r="AB27" s="150"/>
      <c r="AC27" s="150"/>
      <c r="AD27" s="150"/>
      <c r="AE27" s="150"/>
    </row>
    <row r="28" spans="1:31" ht="14.25" customHeight="1" x14ac:dyDescent="0.2">
      <c r="A28" s="150"/>
      <c r="B28" s="150"/>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row>
    <row r="29" spans="1:31" ht="14.25" customHeight="1" x14ac:dyDescent="0.2">
      <c r="A29" s="150"/>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row>
    <row r="30" spans="1:31" ht="14.25" customHeight="1" x14ac:dyDescent="0.2">
      <c r="A30" s="150"/>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row>
    <row r="31" spans="1:31" ht="14.25" customHeight="1" x14ac:dyDescent="0.2">
      <c r="A31" s="150"/>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row>
    <row r="32" spans="1:31" ht="14.25" customHeight="1" x14ac:dyDescent="0.2">
      <c r="A32" s="150"/>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c r="AA32" s="150"/>
      <c r="AB32" s="150"/>
      <c r="AC32" s="150"/>
      <c r="AD32" s="150"/>
      <c r="AE32" s="150"/>
    </row>
    <row r="33" spans="1:31" ht="14.25" customHeight="1" x14ac:dyDescent="0.2">
      <c r="A33" s="150"/>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AE33" s="150"/>
    </row>
    <row r="34" spans="1:31" ht="14.25" customHeight="1" x14ac:dyDescent="0.2">
      <c r="A34" s="150"/>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row>
    <row r="35" spans="1:31" ht="14.25" customHeight="1" x14ac:dyDescent="0.2">
      <c r="A35" s="150"/>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row>
    <row r="36" spans="1:31" ht="14.25" customHeight="1" x14ac:dyDescent="0.2">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row>
    <row r="37" spans="1:31" ht="14.25" customHeight="1" x14ac:dyDescent="0.2">
      <c r="A37" s="150"/>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row>
    <row r="38" spans="1:31" ht="14.25" customHeight="1" x14ac:dyDescent="0.2">
      <c r="A38" s="150"/>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row>
    <row r="39" spans="1:31" ht="14.25" customHeight="1" x14ac:dyDescent="0.2">
      <c r="A39" s="150"/>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row>
    <row r="40" spans="1:31" ht="14.25" customHeight="1" x14ac:dyDescent="0.2">
      <c r="A40" s="150"/>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row>
    <row r="41" spans="1:31" ht="14.25" customHeight="1" x14ac:dyDescent="0.2">
      <c r="A41" s="150"/>
      <c r="B41" s="150"/>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row>
    <row r="42" spans="1:31" ht="14.25" customHeight="1" x14ac:dyDescent="0.2">
      <c r="A42" s="150"/>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row>
    <row r="43" spans="1:31" ht="14.25" customHeight="1" x14ac:dyDescent="0.2">
      <c r="A43" s="150"/>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row>
    <row r="44" spans="1:31" ht="14.25" customHeight="1" x14ac:dyDescent="0.2">
      <c r="A44" s="150"/>
      <c r="B44" s="150"/>
      <c r="C44" s="150"/>
      <c r="D44" s="150"/>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row>
    <row r="45" spans="1:31" ht="14.25" customHeight="1" x14ac:dyDescent="0.2">
      <c r="A45" s="150"/>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row>
    <row r="46" spans="1:31" ht="14.25" customHeight="1" x14ac:dyDescent="0.2">
      <c r="A46" s="150"/>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row>
    <row r="47" spans="1:31" ht="14.25" customHeight="1" x14ac:dyDescent="0.2">
      <c r="A47" s="150"/>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row>
    <row r="48" spans="1:31" ht="14.25" customHeight="1" x14ac:dyDescent="0.2">
      <c r="A48" s="150"/>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row>
    <row r="49" spans="1:31" ht="14.25" customHeight="1" x14ac:dyDescent="0.2">
      <c r="A49" s="150"/>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row>
    <row r="50" spans="1:31" ht="14.25" customHeight="1" x14ac:dyDescent="0.2">
      <c r="A50" s="150"/>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row>
    <row r="51" spans="1:31" ht="14.25" customHeight="1" x14ac:dyDescent="0.2">
      <c r="A51" s="150"/>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row>
    <row r="52" spans="1:31" ht="14.25" customHeight="1" x14ac:dyDescent="0.2">
      <c r="A52" s="150"/>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row>
    <row r="53" spans="1:31" ht="14.25" customHeight="1" x14ac:dyDescent="0.2">
      <c r="A53" s="150"/>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row>
    <row r="54" spans="1:31" ht="14.25" customHeight="1" x14ac:dyDescent="0.2">
      <c r="A54" s="150"/>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row>
    <row r="55" spans="1:31" ht="14.25" customHeight="1" x14ac:dyDescent="0.2">
      <c r="A55" s="150"/>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row>
    <row r="56" spans="1:31" ht="14.25" customHeight="1" x14ac:dyDescent="0.2">
      <c r="A56" s="150"/>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row>
    <row r="57" spans="1:31" ht="14.25" customHeight="1" x14ac:dyDescent="0.2">
      <c r="A57" s="150"/>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row>
    <row r="58" spans="1:31" ht="14.25" customHeight="1" x14ac:dyDescent="0.2">
      <c r="A58" s="150"/>
      <c r="B58" s="150"/>
      <c r="C58" s="150"/>
      <c r="D58" s="150"/>
      <c r="E58" s="150"/>
      <c r="F58" s="150"/>
      <c r="G58" s="150"/>
      <c r="H58" s="150"/>
      <c r="I58" s="150"/>
      <c r="J58" s="150"/>
      <c r="K58" s="150"/>
      <c r="L58" s="150"/>
      <c r="M58" s="150"/>
      <c r="N58" s="150"/>
      <c r="O58" s="150"/>
      <c r="P58" s="150"/>
      <c r="Q58" s="150"/>
      <c r="R58" s="150"/>
      <c r="S58" s="150"/>
      <c r="T58" s="150"/>
      <c r="U58" s="150"/>
      <c r="V58" s="150"/>
      <c r="W58" s="150"/>
      <c r="X58" s="150"/>
      <c r="Y58" s="150"/>
      <c r="Z58" s="150"/>
      <c r="AA58" s="150"/>
      <c r="AB58" s="150"/>
      <c r="AC58" s="150"/>
      <c r="AD58" s="150"/>
      <c r="AE58" s="150"/>
    </row>
    <row r="59" spans="1:31" ht="14.25" customHeight="1" x14ac:dyDescent="0.2">
      <c r="A59" s="150"/>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row>
    <row r="60" spans="1:31" ht="14.25" customHeight="1" x14ac:dyDescent="0.2">
      <c r="A60" s="150"/>
      <c r="B60" s="150"/>
      <c r="C60" s="150"/>
      <c r="D60" s="150"/>
      <c r="E60" s="150"/>
      <c r="F60" s="150"/>
      <c r="G60" s="150"/>
      <c r="H60" s="150"/>
      <c r="I60" s="150"/>
      <c r="J60" s="150"/>
      <c r="K60" s="150"/>
      <c r="L60" s="150"/>
      <c r="M60" s="150"/>
      <c r="N60" s="150"/>
      <c r="O60" s="150"/>
      <c r="P60" s="150"/>
      <c r="Q60" s="150"/>
      <c r="R60" s="150"/>
      <c r="S60" s="150"/>
      <c r="T60" s="150"/>
      <c r="U60" s="150"/>
      <c r="V60" s="150"/>
      <c r="W60" s="150"/>
      <c r="X60" s="150"/>
      <c r="Y60" s="150"/>
      <c r="Z60" s="150"/>
      <c r="AA60" s="150"/>
      <c r="AB60" s="150"/>
      <c r="AC60" s="150"/>
      <c r="AD60" s="150"/>
      <c r="AE60" s="150"/>
    </row>
    <row r="61" spans="1:31" ht="14.25" customHeight="1" x14ac:dyDescent="0.2">
      <c r="A61" s="150"/>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c r="AA61" s="150"/>
      <c r="AB61" s="150"/>
      <c r="AC61" s="150"/>
      <c r="AD61" s="150"/>
      <c r="AE61" s="150"/>
    </row>
    <row r="62" spans="1:31" ht="14.25" customHeight="1" x14ac:dyDescent="0.2">
      <c r="A62" s="150"/>
      <c r="B62" s="15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c r="AA62" s="150"/>
      <c r="AB62" s="150"/>
      <c r="AC62" s="150"/>
      <c r="AD62" s="150"/>
      <c r="AE62" s="150"/>
    </row>
    <row r="63" spans="1:31" ht="14.25" customHeight="1" x14ac:dyDescent="0.2">
      <c r="A63" s="150"/>
      <c r="B63" s="15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0"/>
      <c r="AE63" s="150"/>
    </row>
    <row r="64" spans="1:31" ht="14.25" customHeight="1" x14ac:dyDescent="0.2">
      <c r="A64" s="150"/>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c r="AA64" s="150"/>
      <c r="AB64" s="150"/>
      <c r="AC64" s="150"/>
      <c r="AD64" s="150"/>
      <c r="AE64" s="150"/>
    </row>
    <row r="65" spans="1:31" ht="14.25" customHeight="1" x14ac:dyDescent="0.2">
      <c r="A65" s="150"/>
      <c r="B65" s="150"/>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150"/>
      <c r="AE65" s="150"/>
    </row>
    <row r="66" spans="1:31" ht="14.25" customHeight="1" x14ac:dyDescent="0.2">
      <c r="A66" s="150"/>
      <c r="B66" s="150"/>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c r="AA66" s="150"/>
      <c r="AB66" s="150"/>
      <c r="AC66" s="150"/>
      <c r="AD66" s="150"/>
      <c r="AE66" s="150"/>
    </row>
    <row r="67" spans="1:31" ht="14.25" customHeight="1" x14ac:dyDescent="0.2">
      <c r="A67" s="150"/>
      <c r="B67" s="150"/>
      <c r="C67" s="150"/>
      <c r="D67" s="150"/>
      <c r="E67" s="150"/>
      <c r="F67" s="150"/>
      <c r="G67" s="150"/>
      <c r="H67" s="150"/>
      <c r="I67" s="150"/>
      <c r="J67" s="150"/>
      <c r="K67" s="150"/>
      <c r="L67" s="150"/>
      <c r="M67" s="150"/>
      <c r="N67" s="150"/>
      <c r="O67" s="150"/>
      <c r="P67" s="150"/>
      <c r="Q67" s="150"/>
      <c r="R67" s="150"/>
      <c r="S67" s="150"/>
      <c r="T67" s="150"/>
      <c r="U67" s="150"/>
      <c r="V67" s="150"/>
      <c r="W67" s="150"/>
      <c r="X67" s="150"/>
      <c r="Y67" s="150"/>
      <c r="Z67" s="150"/>
      <c r="AA67" s="150"/>
      <c r="AB67" s="150"/>
      <c r="AC67" s="150"/>
      <c r="AD67" s="150"/>
      <c r="AE67" s="150"/>
    </row>
    <row r="68" spans="1:31" ht="14.25" customHeight="1" x14ac:dyDescent="0.2">
      <c r="A68" s="150"/>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row>
    <row r="69" spans="1:31" ht="14.25" customHeight="1" x14ac:dyDescent="0.2">
      <c r="A69" s="150"/>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0"/>
    </row>
    <row r="70" spans="1:31" ht="14.25" customHeight="1" x14ac:dyDescent="0.2">
      <c r="A70" s="150"/>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row>
    <row r="71" spans="1:31" ht="14.25" customHeight="1" x14ac:dyDescent="0.2">
      <c r="A71" s="150"/>
      <c r="B71" s="150"/>
      <c r="C71" s="150"/>
      <c r="D71" s="150"/>
      <c r="E71" s="150"/>
      <c r="F71" s="150"/>
      <c r="G71" s="150"/>
      <c r="H71" s="150"/>
      <c r="I71" s="150"/>
      <c r="J71" s="150"/>
      <c r="K71" s="150"/>
      <c r="L71" s="150"/>
      <c r="M71" s="150"/>
      <c r="N71" s="150"/>
      <c r="O71" s="150"/>
      <c r="P71" s="150"/>
      <c r="Q71" s="150"/>
      <c r="R71" s="150"/>
      <c r="S71" s="150"/>
      <c r="T71" s="150"/>
      <c r="U71" s="150"/>
      <c r="V71" s="150"/>
      <c r="W71" s="150"/>
      <c r="X71" s="150"/>
      <c r="Y71" s="150"/>
      <c r="Z71" s="150"/>
      <c r="AA71" s="150"/>
      <c r="AB71" s="150"/>
      <c r="AC71" s="150"/>
      <c r="AD71" s="150"/>
      <c r="AE71" s="150"/>
    </row>
    <row r="72" spans="1:31" ht="14.25" customHeight="1" x14ac:dyDescent="0.2">
      <c r="A72" s="150"/>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c r="AA72" s="150"/>
      <c r="AB72" s="150"/>
      <c r="AC72" s="150"/>
      <c r="AD72" s="150"/>
      <c r="AE72" s="150"/>
    </row>
    <row r="73" spans="1:31" ht="14.25" customHeight="1" x14ac:dyDescent="0.2">
      <c r="A73" s="150"/>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row>
    <row r="74" spans="1:31" ht="14.25" customHeight="1" x14ac:dyDescent="0.2">
      <c r="A74" s="150"/>
      <c r="B74" s="150"/>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c r="AA74" s="150"/>
      <c r="AB74" s="150"/>
      <c r="AC74" s="150"/>
      <c r="AD74" s="150"/>
      <c r="AE74" s="150"/>
    </row>
    <row r="75" spans="1:31" ht="14.25" customHeight="1" x14ac:dyDescent="0.2">
      <c r="A75" s="150"/>
      <c r="B75" s="150"/>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c r="AA75" s="150"/>
      <c r="AB75" s="150"/>
      <c r="AC75" s="150"/>
      <c r="AD75" s="150"/>
      <c r="AE75" s="150"/>
    </row>
    <row r="76" spans="1:31" ht="14.25" customHeight="1" x14ac:dyDescent="0.2">
      <c r="A76" s="150"/>
      <c r="B76" s="150"/>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c r="AA76" s="150"/>
      <c r="AB76" s="150"/>
      <c r="AC76" s="150"/>
      <c r="AD76" s="150"/>
      <c r="AE76" s="150"/>
    </row>
    <row r="77" spans="1:31" ht="14.25" customHeight="1" x14ac:dyDescent="0.2">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c r="AA77" s="150"/>
      <c r="AB77" s="150"/>
      <c r="AC77" s="150"/>
      <c r="AD77" s="150"/>
      <c r="AE77" s="150"/>
    </row>
    <row r="78" spans="1:31" ht="14.25" customHeight="1" x14ac:dyDescent="0.2">
      <c r="A78" s="150"/>
      <c r="B78" s="150"/>
      <c r="C78" s="150"/>
      <c r="D78" s="150"/>
      <c r="E78" s="150"/>
      <c r="F78" s="150"/>
      <c r="G78" s="150"/>
      <c r="H78" s="150"/>
      <c r="I78" s="150"/>
      <c r="J78" s="150"/>
      <c r="K78" s="150"/>
      <c r="L78" s="150"/>
      <c r="M78" s="150"/>
      <c r="N78" s="150"/>
      <c r="O78" s="150"/>
      <c r="P78" s="150"/>
      <c r="Q78" s="150"/>
      <c r="R78" s="150"/>
      <c r="S78" s="150"/>
      <c r="T78" s="150"/>
      <c r="U78" s="150"/>
      <c r="V78" s="150"/>
      <c r="W78" s="150"/>
      <c r="X78" s="150"/>
      <c r="Y78" s="150"/>
      <c r="Z78" s="150"/>
      <c r="AA78" s="150"/>
      <c r="AB78" s="150"/>
      <c r="AC78" s="150"/>
      <c r="AD78" s="150"/>
      <c r="AE78" s="150"/>
    </row>
    <row r="79" spans="1:31" ht="14.25" customHeight="1" x14ac:dyDescent="0.2">
      <c r="A79" s="150"/>
      <c r="B79" s="15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c r="AA79" s="150"/>
      <c r="AB79" s="150"/>
      <c r="AC79" s="150"/>
      <c r="AD79" s="150"/>
      <c r="AE79" s="150"/>
    </row>
    <row r="80" spans="1:31" ht="14.25" customHeight="1" x14ac:dyDescent="0.2">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row>
    <row r="81" spans="1:31" ht="14.25" customHeight="1" x14ac:dyDescent="0.2">
      <c r="A81" s="150"/>
      <c r="B81" s="150"/>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row>
    <row r="82" spans="1:31" ht="14.25" customHeight="1" x14ac:dyDescent="0.2">
      <c r="A82" s="150"/>
      <c r="B82" s="150"/>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c r="AA82" s="150"/>
      <c r="AB82" s="150"/>
      <c r="AC82" s="150"/>
      <c r="AD82" s="150"/>
      <c r="AE82" s="150"/>
    </row>
    <row r="83" spans="1:31" ht="14.25" customHeight="1" x14ac:dyDescent="0.2">
      <c r="A83" s="150"/>
      <c r="B83" s="150"/>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c r="AA83" s="150"/>
      <c r="AB83" s="150"/>
      <c r="AC83" s="150"/>
      <c r="AD83" s="150"/>
      <c r="AE83" s="150"/>
    </row>
    <row r="84" spans="1:31" ht="14.25" customHeight="1" x14ac:dyDescent="0.2">
      <c r="A84" s="150"/>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c r="AA84" s="150"/>
      <c r="AB84" s="150"/>
      <c r="AC84" s="150"/>
      <c r="AD84" s="150"/>
      <c r="AE84" s="150"/>
    </row>
    <row r="85" spans="1:31" ht="14.25" customHeight="1" x14ac:dyDescent="0.2">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row>
    <row r="86" spans="1:31" ht="14.25" customHeight="1" x14ac:dyDescent="0.2">
      <c r="A86" s="150"/>
      <c r="B86" s="150"/>
      <c r="C86" s="150"/>
      <c r="D86" s="150"/>
      <c r="E86" s="150"/>
      <c r="F86" s="150"/>
      <c r="G86" s="150"/>
      <c r="H86" s="150"/>
      <c r="I86" s="150"/>
      <c r="J86" s="150"/>
      <c r="K86" s="150"/>
      <c r="L86" s="150"/>
      <c r="M86" s="150"/>
      <c r="N86" s="150"/>
      <c r="O86" s="150"/>
      <c r="P86" s="150"/>
      <c r="Q86" s="150"/>
      <c r="R86" s="150"/>
      <c r="S86" s="150"/>
      <c r="T86" s="150"/>
      <c r="U86" s="150"/>
      <c r="V86" s="150"/>
      <c r="W86" s="150"/>
      <c r="X86" s="150"/>
      <c r="Y86" s="150"/>
      <c r="Z86" s="150"/>
      <c r="AA86" s="150"/>
      <c r="AB86" s="150"/>
      <c r="AC86" s="150"/>
      <c r="AD86" s="150"/>
      <c r="AE86" s="150"/>
    </row>
    <row r="87" spans="1:31" ht="14.25" customHeight="1" x14ac:dyDescent="0.2">
      <c r="A87" s="150"/>
      <c r="B87" s="150"/>
      <c r="C87" s="150"/>
      <c r="D87" s="150"/>
      <c r="E87" s="150"/>
      <c r="F87" s="150"/>
      <c r="G87" s="150"/>
      <c r="H87" s="150"/>
      <c r="I87" s="150"/>
      <c r="J87" s="150"/>
      <c r="K87" s="150"/>
      <c r="L87" s="150"/>
      <c r="M87" s="150"/>
      <c r="N87" s="150"/>
      <c r="O87" s="150"/>
      <c r="P87" s="150"/>
      <c r="Q87" s="150"/>
      <c r="R87" s="150"/>
      <c r="S87" s="150"/>
      <c r="T87" s="150"/>
      <c r="U87" s="150"/>
      <c r="V87" s="150"/>
      <c r="W87" s="150"/>
      <c r="X87" s="150"/>
      <c r="Y87" s="150"/>
      <c r="Z87" s="150"/>
      <c r="AA87" s="150"/>
      <c r="AB87" s="150"/>
      <c r="AC87" s="150"/>
      <c r="AD87" s="150"/>
      <c r="AE87" s="150"/>
    </row>
    <row r="88" spans="1:31" ht="14.25" customHeight="1" x14ac:dyDescent="0.2">
      <c r="A88" s="150"/>
      <c r="B88" s="150"/>
      <c r="C88" s="150"/>
      <c r="D88" s="150"/>
      <c r="E88" s="150"/>
      <c r="F88" s="150"/>
      <c r="G88" s="150"/>
      <c r="H88" s="150"/>
      <c r="I88" s="150"/>
      <c r="J88" s="150"/>
      <c r="K88" s="150"/>
      <c r="L88" s="150"/>
      <c r="M88" s="150"/>
      <c r="N88" s="150"/>
      <c r="O88" s="150"/>
      <c r="P88" s="150"/>
      <c r="Q88" s="150"/>
      <c r="R88" s="150"/>
      <c r="S88" s="150"/>
      <c r="T88" s="150"/>
      <c r="U88" s="150"/>
      <c r="V88" s="150"/>
      <c r="W88" s="150"/>
      <c r="X88" s="150"/>
      <c r="Y88" s="150"/>
      <c r="Z88" s="150"/>
      <c r="AA88" s="150"/>
      <c r="AB88" s="150"/>
      <c r="AC88" s="150"/>
      <c r="AD88" s="150"/>
      <c r="AE88" s="150"/>
    </row>
    <row r="89" spans="1:31" ht="14.25" customHeight="1" x14ac:dyDescent="0.2">
      <c r="A89" s="150"/>
      <c r="B89" s="150"/>
      <c r="C89" s="150"/>
      <c r="D89" s="150"/>
      <c r="E89" s="150"/>
      <c r="F89" s="150"/>
      <c r="G89" s="150"/>
      <c r="H89" s="150"/>
      <c r="I89" s="150"/>
      <c r="J89" s="150"/>
      <c r="K89" s="150"/>
      <c r="L89" s="150"/>
      <c r="M89" s="150"/>
      <c r="N89" s="150"/>
      <c r="O89" s="150"/>
      <c r="P89" s="150"/>
      <c r="Q89" s="150"/>
      <c r="R89" s="150"/>
      <c r="S89" s="150"/>
      <c r="T89" s="150"/>
      <c r="U89" s="150"/>
      <c r="V89" s="150"/>
      <c r="W89" s="150"/>
      <c r="X89" s="150"/>
      <c r="Y89" s="150"/>
      <c r="Z89" s="150"/>
      <c r="AA89" s="150"/>
      <c r="AB89" s="150"/>
      <c r="AC89" s="150"/>
      <c r="AD89" s="150"/>
      <c r="AE89" s="150"/>
    </row>
    <row r="90" spans="1:31" ht="14.25" customHeight="1" x14ac:dyDescent="0.2">
      <c r="A90" s="150"/>
      <c r="B90" s="150"/>
      <c r="C90" s="150"/>
      <c r="D90" s="150"/>
      <c r="E90" s="150"/>
      <c r="F90" s="150"/>
      <c r="G90" s="150"/>
      <c r="H90" s="150"/>
      <c r="I90" s="150"/>
      <c r="J90" s="150"/>
      <c r="K90" s="150"/>
      <c r="L90" s="150"/>
      <c r="M90" s="150"/>
      <c r="N90" s="150"/>
      <c r="O90" s="150"/>
      <c r="P90" s="150"/>
      <c r="Q90" s="150"/>
      <c r="R90" s="150"/>
      <c r="S90" s="150"/>
      <c r="T90" s="150"/>
      <c r="U90" s="150"/>
      <c r="V90" s="150"/>
      <c r="W90" s="150"/>
      <c r="X90" s="150"/>
      <c r="Y90" s="150"/>
      <c r="Z90" s="150"/>
      <c r="AA90" s="150"/>
      <c r="AB90" s="150"/>
      <c r="AC90" s="150"/>
      <c r="AD90" s="150"/>
      <c r="AE90" s="150"/>
    </row>
    <row r="91" spans="1:31" ht="14.25" customHeight="1" x14ac:dyDescent="0.2">
      <c r="A91" s="150"/>
      <c r="B91" s="150"/>
      <c r="C91" s="150"/>
      <c r="D91" s="150"/>
      <c r="E91" s="150"/>
      <c r="F91" s="150"/>
      <c r="G91" s="150"/>
      <c r="H91" s="150"/>
      <c r="I91" s="150"/>
      <c r="J91" s="150"/>
      <c r="K91" s="150"/>
      <c r="L91" s="150"/>
      <c r="M91" s="150"/>
      <c r="N91" s="150"/>
      <c r="O91" s="150"/>
      <c r="P91" s="150"/>
      <c r="Q91" s="150"/>
      <c r="R91" s="150"/>
      <c r="S91" s="150"/>
      <c r="T91" s="150"/>
      <c r="U91" s="150"/>
      <c r="V91" s="150"/>
      <c r="W91" s="150"/>
      <c r="X91" s="150"/>
      <c r="Y91" s="150"/>
      <c r="Z91" s="150"/>
      <c r="AA91" s="150"/>
      <c r="AB91" s="150"/>
      <c r="AC91" s="150"/>
      <c r="AD91" s="150"/>
      <c r="AE91" s="150"/>
    </row>
    <row r="92" spans="1:31" ht="14.25" customHeight="1" x14ac:dyDescent="0.2">
      <c r="A92" s="150"/>
      <c r="B92" s="15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c r="AA92" s="150"/>
      <c r="AB92" s="150"/>
      <c r="AC92" s="150"/>
      <c r="AD92" s="150"/>
      <c r="AE92" s="150"/>
    </row>
    <row r="93" spans="1:31" ht="14.25" customHeight="1" x14ac:dyDescent="0.2">
      <c r="A93" s="150"/>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row>
    <row r="94" spans="1:31" ht="14.25" customHeight="1" x14ac:dyDescent="0.2">
      <c r="A94" s="150"/>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row>
    <row r="95" spans="1:31" ht="14.25" customHeight="1" x14ac:dyDescent="0.2">
      <c r="A95" s="150"/>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row>
    <row r="96" spans="1:31" ht="14.25" customHeight="1" x14ac:dyDescent="0.2">
      <c r="A96" s="150"/>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row>
    <row r="97" spans="1:31" ht="14.25" customHeight="1" x14ac:dyDescent="0.2">
      <c r="A97" s="150"/>
      <c r="B97" s="150"/>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row>
    <row r="98" spans="1:31" ht="14.25" customHeight="1" x14ac:dyDescent="0.2">
      <c r="A98" s="150"/>
      <c r="B98" s="15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row>
    <row r="99" spans="1:31" ht="14.25" customHeight="1" x14ac:dyDescent="0.2">
      <c r="A99" s="150"/>
      <c r="B99" s="15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row>
    <row r="100" spans="1:31" ht="14.25" customHeight="1" x14ac:dyDescent="0.2">
      <c r="A100" s="150"/>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50"/>
    </row>
    <row r="101" spans="1:31" ht="14.25" customHeight="1" x14ac:dyDescent="0.2">
      <c r="A101" s="150"/>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row>
    <row r="102" spans="1:31" ht="14.25" customHeight="1" x14ac:dyDescent="0.2">
      <c r="A102" s="150"/>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row>
    <row r="103" spans="1:31" ht="14.25" customHeight="1" x14ac:dyDescent="0.2">
      <c r="A103" s="150"/>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c r="AA103" s="150"/>
      <c r="AB103" s="150"/>
      <c r="AC103" s="150"/>
      <c r="AD103" s="150"/>
      <c r="AE103" s="150"/>
    </row>
    <row r="104" spans="1:31" ht="14.25" customHeight="1" x14ac:dyDescent="0.2">
      <c r="A104" s="150"/>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c r="AA104" s="150"/>
      <c r="AB104" s="150"/>
      <c r="AC104" s="150"/>
      <c r="AD104" s="150"/>
      <c r="AE104" s="150"/>
    </row>
    <row r="105" spans="1:31" ht="14.25" customHeight="1" x14ac:dyDescent="0.2">
      <c r="A105" s="150"/>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c r="AA105" s="150"/>
      <c r="AB105" s="150"/>
      <c r="AC105" s="150"/>
      <c r="AD105" s="150"/>
      <c r="AE105" s="150"/>
    </row>
    <row r="106" spans="1:31" ht="14.25" customHeight="1" x14ac:dyDescent="0.2">
      <c r="A106" s="150"/>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c r="AA106" s="150"/>
      <c r="AB106" s="150"/>
      <c r="AC106" s="150"/>
      <c r="AD106" s="150"/>
      <c r="AE106" s="150"/>
    </row>
    <row r="107" spans="1:31" ht="14.25" customHeight="1" x14ac:dyDescent="0.2">
      <c r="A107" s="150"/>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50"/>
    </row>
    <row r="108" spans="1:31" ht="14.25" customHeight="1" x14ac:dyDescent="0.2">
      <c r="A108" s="150"/>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c r="AA108" s="150"/>
      <c r="AB108" s="150"/>
      <c r="AC108" s="150"/>
      <c r="AD108" s="150"/>
      <c r="AE108" s="150"/>
    </row>
    <row r="109" spans="1:31" ht="14.25" customHeight="1" x14ac:dyDescent="0.2">
      <c r="A109" s="150"/>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row>
    <row r="110" spans="1:31" ht="14.25" customHeight="1" x14ac:dyDescent="0.2">
      <c r="A110" s="150"/>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c r="AA110" s="150"/>
      <c r="AB110" s="150"/>
      <c r="AC110" s="150"/>
      <c r="AD110" s="150"/>
      <c r="AE110" s="150"/>
    </row>
    <row r="111" spans="1:31" ht="14.25" customHeight="1" x14ac:dyDescent="0.2">
      <c r="A111" s="150"/>
      <c r="B111" s="150"/>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row>
    <row r="112" spans="1:31" ht="14.25" customHeight="1" x14ac:dyDescent="0.2">
      <c r="A112" s="150"/>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row>
    <row r="113" spans="1:31" ht="14.25" customHeight="1" x14ac:dyDescent="0.2">
      <c r="A113" s="150"/>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row>
    <row r="114" spans="1:31" ht="14.25" customHeight="1" x14ac:dyDescent="0.2">
      <c r="A114" s="150"/>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c r="AA114" s="150"/>
      <c r="AB114" s="150"/>
      <c r="AC114" s="150"/>
      <c r="AD114" s="150"/>
      <c r="AE114" s="150"/>
    </row>
    <row r="115" spans="1:31" ht="14.25" customHeight="1" x14ac:dyDescent="0.2">
      <c r="A115" s="150"/>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c r="AA115" s="150"/>
      <c r="AB115" s="150"/>
      <c r="AC115" s="150"/>
      <c r="AD115" s="150"/>
      <c r="AE115" s="150"/>
    </row>
    <row r="116" spans="1:31" ht="14.25" customHeight="1" x14ac:dyDescent="0.2">
      <c r="A116" s="150"/>
      <c r="B116" s="150"/>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c r="AA116" s="150"/>
      <c r="AB116" s="150"/>
      <c r="AC116" s="150"/>
      <c r="AD116" s="150"/>
      <c r="AE116" s="150"/>
    </row>
    <row r="117" spans="1:31" ht="14.25" customHeight="1" x14ac:dyDescent="0.2">
      <c r="A117" s="150"/>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c r="AA117" s="150"/>
      <c r="AB117" s="150"/>
      <c r="AC117" s="150"/>
      <c r="AD117" s="150"/>
      <c r="AE117" s="150"/>
    </row>
    <row r="118" spans="1:31" ht="14.25" customHeight="1" x14ac:dyDescent="0.2">
      <c r="A118" s="150"/>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c r="AA118" s="150"/>
      <c r="AB118" s="150"/>
      <c r="AC118" s="150"/>
      <c r="AD118" s="150"/>
      <c r="AE118" s="150"/>
    </row>
    <row r="119" spans="1:31" ht="14.25" customHeight="1" x14ac:dyDescent="0.2">
      <c r="A119" s="150"/>
      <c r="B119" s="150"/>
      <c r="C119" s="150"/>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c r="AA119" s="150"/>
      <c r="AB119" s="150"/>
      <c r="AC119" s="150"/>
      <c r="AD119" s="150"/>
      <c r="AE119" s="150"/>
    </row>
    <row r="120" spans="1:31" ht="14.25" customHeight="1" x14ac:dyDescent="0.2">
      <c r="A120" s="150"/>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c r="AA120" s="150"/>
      <c r="AB120" s="150"/>
      <c r="AC120" s="150"/>
      <c r="AD120" s="150"/>
      <c r="AE120" s="150"/>
    </row>
    <row r="121" spans="1:31" ht="14.25" customHeight="1" x14ac:dyDescent="0.2">
      <c r="A121" s="150"/>
      <c r="B121" s="150"/>
      <c r="C121" s="150"/>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c r="AA121" s="150"/>
      <c r="AB121" s="150"/>
      <c r="AC121" s="150"/>
      <c r="AD121" s="150"/>
      <c r="AE121" s="150"/>
    </row>
    <row r="122" spans="1:31" ht="14.25" customHeight="1" x14ac:dyDescent="0.2">
      <c r="A122" s="150"/>
      <c r="B122" s="150"/>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c r="AA122" s="150"/>
      <c r="AB122" s="150"/>
      <c r="AC122" s="150"/>
      <c r="AD122" s="150"/>
      <c r="AE122" s="150"/>
    </row>
    <row r="123" spans="1:31" ht="14.25" customHeight="1" x14ac:dyDescent="0.2">
      <c r="A123" s="150"/>
      <c r="B123" s="150"/>
      <c r="C123" s="150"/>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c r="AA123" s="150"/>
      <c r="AB123" s="150"/>
      <c r="AC123" s="150"/>
      <c r="AD123" s="150"/>
      <c r="AE123" s="150"/>
    </row>
    <row r="124" spans="1:31" ht="14.25" customHeight="1" x14ac:dyDescent="0.2">
      <c r="A124" s="150"/>
      <c r="B124" s="15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c r="AA124" s="150"/>
      <c r="AB124" s="150"/>
      <c r="AC124" s="150"/>
      <c r="AD124" s="150"/>
      <c r="AE124" s="150"/>
    </row>
    <row r="125" spans="1:31" ht="14.25" customHeight="1" x14ac:dyDescent="0.2">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c r="AA125" s="150"/>
      <c r="AB125" s="150"/>
      <c r="AC125" s="150"/>
      <c r="AD125" s="150"/>
      <c r="AE125" s="150"/>
    </row>
    <row r="126" spans="1:31" ht="14.25" customHeight="1" x14ac:dyDescent="0.2">
      <c r="A126" s="150"/>
      <c r="B126" s="150"/>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c r="AA126" s="150"/>
      <c r="AB126" s="150"/>
      <c r="AC126" s="150"/>
      <c r="AD126" s="150"/>
      <c r="AE126" s="150"/>
    </row>
    <row r="127" spans="1:31" ht="14.25" customHeight="1" x14ac:dyDescent="0.2">
      <c r="A127" s="150"/>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c r="AA127" s="150"/>
      <c r="AB127" s="150"/>
      <c r="AC127" s="150"/>
      <c r="AD127" s="150"/>
      <c r="AE127" s="150"/>
    </row>
    <row r="128" spans="1:31" ht="14.25" customHeight="1" x14ac:dyDescent="0.2">
      <c r="A128" s="150"/>
      <c r="B128" s="150"/>
      <c r="C128" s="150"/>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row>
    <row r="129" spans="1:31" ht="14.25" customHeight="1" x14ac:dyDescent="0.2">
      <c r="A129" s="150"/>
      <c r="B129" s="15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c r="AA129" s="150"/>
      <c r="AB129" s="150"/>
      <c r="AC129" s="150"/>
      <c r="AD129" s="150"/>
      <c r="AE129" s="150"/>
    </row>
    <row r="130" spans="1:31" ht="14.25" customHeight="1" x14ac:dyDescent="0.2">
      <c r="A130" s="150"/>
      <c r="B130" s="15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c r="AA130" s="150"/>
      <c r="AB130" s="150"/>
      <c r="AC130" s="150"/>
      <c r="AD130" s="150"/>
      <c r="AE130" s="150"/>
    </row>
    <row r="131" spans="1:31" ht="14.25" customHeight="1" x14ac:dyDescent="0.2">
      <c r="A131" s="150"/>
      <c r="B131" s="15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c r="AA131" s="150"/>
      <c r="AB131" s="150"/>
      <c r="AC131" s="150"/>
      <c r="AD131" s="150"/>
      <c r="AE131" s="150"/>
    </row>
    <row r="132" spans="1:31" ht="14.25" customHeight="1" x14ac:dyDescent="0.2">
      <c r="A132" s="150"/>
      <c r="B132" s="150"/>
      <c r="C132" s="150"/>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c r="AA132" s="150"/>
      <c r="AB132" s="150"/>
      <c r="AC132" s="150"/>
      <c r="AD132" s="150"/>
      <c r="AE132" s="150"/>
    </row>
    <row r="133" spans="1:31" ht="14.25" customHeight="1" x14ac:dyDescent="0.2">
      <c r="A133" s="150"/>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c r="AA133" s="150"/>
      <c r="AB133" s="150"/>
      <c r="AC133" s="150"/>
      <c r="AD133" s="150"/>
      <c r="AE133" s="150"/>
    </row>
    <row r="134" spans="1:31" ht="14.25" customHeight="1" x14ac:dyDescent="0.2">
      <c r="A134" s="150"/>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c r="AA134" s="150"/>
      <c r="AB134" s="150"/>
      <c r="AC134" s="150"/>
      <c r="AD134" s="150"/>
      <c r="AE134" s="150"/>
    </row>
    <row r="135" spans="1:31" ht="14.25" customHeight="1" x14ac:dyDescent="0.2">
      <c r="A135" s="150"/>
      <c r="B135" s="150"/>
      <c r="C135" s="150"/>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c r="AA135" s="150"/>
      <c r="AB135" s="150"/>
      <c r="AC135" s="150"/>
      <c r="AD135" s="150"/>
      <c r="AE135" s="150"/>
    </row>
    <row r="136" spans="1:31" ht="14.25" customHeight="1" x14ac:dyDescent="0.2">
      <c r="A136" s="150"/>
      <c r="B136" s="150"/>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c r="AA136" s="150"/>
      <c r="AB136" s="150"/>
      <c r="AC136" s="150"/>
      <c r="AD136" s="150"/>
      <c r="AE136" s="150"/>
    </row>
    <row r="137" spans="1:31" ht="14.25" customHeight="1" x14ac:dyDescent="0.2">
      <c r="A137" s="150"/>
      <c r="B137" s="150"/>
      <c r="C137" s="150"/>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c r="AA137" s="150"/>
      <c r="AB137" s="150"/>
      <c r="AC137" s="150"/>
      <c r="AD137" s="150"/>
      <c r="AE137" s="150"/>
    </row>
    <row r="138" spans="1:31" ht="14.25" customHeight="1" x14ac:dyDescent="0.2">
      <c r="A138" s="150"/>
      <c r="B138" s="150"/>
      <c r="C138" s="150"/>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c r="AA138" s="150"/>
      <c r="AB138" s="150"/>
      <c r="AC138" s="150"/>
      <c r="AD138" s="150"/>
      <c r="AE138" s="150"/>
    </row>
    <row r="139" spans="1:31" ht="14.25" customHeight="1" x14ac:dyDescent="0.2">
      <c r="A139" s="150"/>
      <c r="B139" s="150"/>
      <c r="C139" s="150"/>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c r="AA139" s="150"/>
      <c r="AB139" s="150"/>
      <c r="AC139" s="150"/>
      <c r="AD139" s="150"/>
      <c r="AE139" s="150"/>
    </row>
    <row r="140" spans="1:31" ht="14.25" customHeight="1" x14ac:dyDescent="0.2">
      <c r="A140" s="150"/>
      <c r="B140" s="150"/>
      <c r="C140" s="150"/>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c r="AA140" s="150"/>
      <c r="AB140" s="150"/>
      <c r="AC140" s="150"/>
      <c r="AD140" s="150"/>
      <c r="AE140" s="150"/>
    </row>
    <row r="141" spans="1:31" ht="14.25" customHeight="1" x14ac:dyDescent="0.2">
      <c r="A141" s="150"/>
      <c r="B141" s="150"/>
      <c r="C141" s="150"/>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c r="AA141" s="150"/>
      <c r="AB141" s="150"/>
      <c r="AC141" s="150"/>
      <c r="AD141" s="150"/>
      <c r="AE141" s="150"/>
    </row>
    <row r="142" spans="1:31" ht="14.25" customHeight="1" x14ac:dyDescent="0.2">
      <c r="A142" s="150"/>
      <c r="B142" s="150"/>
      <c r="C142" s="150"/>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c r="AA142" s="150"/>
      <c r="AB142" s="150"/>
      <c r="AC142" s="150"/>
      <c r="AD142" s="150"/>
      <c r="AE142" s="150"/>
    </row>
    <row r="143" spans="1:31" ht="14.25" customHeight="1" x14ac:dyDescent="0.2">
      <c r="A143" s="150"/>
      <c r="B143" s="150"/>
      <c r="C143" s="150"/>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c r="AA143" s="150"/>
      <c r="AB143" s="150"/>
      <c r="AC143" s="150"/>
      <c r="AD143" s="150"/>
      <c r="AE143" s="150"/>
    </row>
    <row r="144" spans="1:31" ht="14.25" customHeight="1" x14ac:dyDescent="0.2">
      <c r="A144" s="150"/>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c r="AA144" s="150"/>
      <c r="AB144" s="150"/>
      <c r="AC144" s="150"/>
      <c r="AD144" s="150"/>
      <c r="AE144" s="150"/>
    </row>
    <row r="145" spans="1:31" ht="14.25" customHeight="1" x14ac:dyDescent="0.2">
      <c r="A145" s="150"/>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c r="AA145" s="150"/>
      <c r="AB145" s="150"/>
      <c r="AC145" s="150"/>
      <c r="AD145" s="150"/>
      <c r="AE145" s="150"/>
    </row>
    <row r="146" spans="1:31" ht="14.25" customHeight="1" x14ac:dyDescent="0.2">
      <c r="A146" s="150"/>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c r="AA146" s="150"/>
      <c r="AB146" s="150"/>
      <c r="AC146" s="150"/>
      <c r="AD146" s="150"/>
      <c r="AE146" s="150"/>
    </row>
    <row r="147" spans="1:31" ht="14.25" customHeight="1" x14ac:dyDescent="0.2">
      <c r="A147" s="150"/>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c r="AA147" s="150"/>
      <c r="AB147" s="150"/>
      <c r="AC147" s="150"/>
      <c r="AD147" s="150"/>
      <c r="AE147" s="150"/>
    </row>
    <row r="148" spans="1:31" ht="14.25" customHeight="1" x14ac:dyDescent="0.2">
      <c r="A148" s="150"/>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c r="AA148" s="150"/>
      <c r="AB148" s="150"/>
      <c r="AC148" s="150"/>
      <c r="AD148" s="150"/>
      <c r="AE148" s="150"/>
    </row>
    <row r="149" spans="1:31" ht="14.25" customHeight="1" x14ac:dyDescent="0.2">
      <c r="A149" s="150"/>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c r="AA149" s="150"/>
      <c r="AB149" s="150"/>
      <c r="AC149" s="150"/>
      <c r="AD149" s="150"/>
      <c r="AE149" s="150"/>
    </row>
    <row r="150" spans="1:31" ht="14.25" customHeight="1" x14ac:dyDescent="0.2">
      <c r="A150" s="150"/>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c r="AA150" s="150"/>
      <c r="AB150" s="150"/>
      <c r="AC150" s="150"/>
      <c r="AD150" s="150"/>
      <c r="AE150" s="150"/>
    </row>
    <row r="151" spans="1:31" ht="14.25" customHeight="1" x14ac:dyDescent="0.2">
      <c r="A151" s="150"/>
      <c r="B151" s="150"/>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c r="AA151" s="150"/>
      <c r="AB151" s="150"/>
      <c r="AC151" s="150"/>
      <c r="AD151" s="150"/>
      <c r="AE151" s="150"/>
    </row>
    <row r="152" spans="1:31" ht="14.25" customHeight="1" x14ac:dyDescent="0.2">
      <c r="A152" s="150"/>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c r="AA152" s="150"/>
      <c r="AB152" s="150"/>
      <c r="AC152" s="150"/>
      <c r="AD152" s="150"/>
      <c r="AE152" s="150"/>
    </row>
    <row r="153" spans="1:31" ht="14.25" customHeight="1" x14ac:dyDescent="0.2">
      <c r="A153" s="150"/>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c r="AA153" s="150"/>
      <c r="AB153" s="150"/>
      <c r="AC153" s="150"/>
      <c r="AD153" s="150"/>
      <c r="AE153" s="150"/>
    </row>
    <row r="154" spans="1:31" ht="14.25" customHeight="1" x14ac:dyDescent="0.2">
      <c r="A154" s="150"/>
      <c r="B154" s="150"/>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c r="AA154" s="150"/>
      <c r="AB154" s="150"/>
      <c r="AC154" s="150"/>
      <c r="AD154" s="150"/>
      <c r="AE154" s="150"/>
    </row>
    <row r="155" spans="1:31" ht="14.25" customHeight="1" x14ac:dyDescent="0.2">
      <c r="A155" s="150"/>
      <c r="B155" s="150"/>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c r="AA155" s="150"/>
      <c r="AB155" s="150"/>
      <c r="AC155" s="150"/>
      <c r="AD155" s="150"/>
      <c r="AE155" s="150"/>
    </row>
    <row r="156" spans="1:31" ht="14.25" customHeight="1" x14ac:dyDescent="0.2">
      <c r="A156" s="150"/>
      <c r="B156" s="150"/>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c r="AA156" s="150"/>
      <c r="AB156" s="150"/>
      <c r="AC156" s="150"/>
      <c r="AD156" s="150"/>
      <c r="AE156" s="150"/>
    </row>
    <row r="157" spans="1:31" ht="14.25" customHeight="1" x14ac:dyDescent="0.2">
      <c r="A157" s="150"/>
      <c r="B157" s="150"/>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c r="AA157" s="150"/>
      <c r="AB157" s="150"/>
      <c r="AC157" s="150"/>
      <c r="AD157" s="150"/>
      <c r="AE157" s="150"/>
    </row>
    <row r="158" spans="1:31" ht="14.25" customHeight="1" x14ac:dyDescent="0.2">
      <c r="A158" s="150"/>
      <c r="B158" s="150"/>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c r="AA158" s="150"/>
      <c r="AB158" s="150"/>
      <c r="AC158" s="150"/>
      <c r="AD158" s="150"/>
      <c r="AE158" s="150"/>
    </row>
    <row r="159" spans="1:31" ht="14.25" customHeight="1" x14ac:dyDescent="0.2">
      <c r="A159" s="150"/>
      <c r="B159" s="150"/>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c r="AA159" s="150"/>
      <c r="AB159" s="150"/>
      <c r="AC159" s="150"/>
      <c r="AD159" s="150"/>
      <c r="AE159" s="150"/>
    </row>
    <row r="160" spans="1:31" ht="14.25" customHeight="1" x14ac:dyDescent="0.2">
      <c r="A160" s="150"/>
      <c r="B160" s="150"/>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row>
    <row r="161" spans="1:31" ht="14.25" customHeight="1" x14ac:dyDescent="0.2">
      <c r="A161" s="150"/>
      <c r="B161" s="150"/>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0"/>
    </row>
    <row r="162" spans="1:31" ht="14.25" customHeight="1" x14ac:dyDescent="0.2">
      <c r="A162" s="150"/>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c r="AA162" s="150"/>
      <c r="AB162" s="150"/>
      <c r="AC162" s="150"/>
      <c r="AD162" s="150"/>
      <c r="AE162" s="150"/>
    </row>
    <row r="163" spans="1:31" ht="14.25" customHeight="1" x14ac:dyDescent="0.2">
      <c r="A163" s="150"/>
      <c r="B163" s="150"/>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c r="AA163" s="150"/>
      <c r="AB163" s="150"/>
      <c r="AC163" s="150"/>
      <c r="AD163" s="150"/>
      <c r="AE163" s="150"/>
    </row>
    <row r="164" spans="1:31" ht="14.25" customHeight="1" x14ac:dyDescent="0.2">
      <c r="A164" s="150"/>
      <c r="B164" s="150"/>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c r="AA164" s="150"/>
      <c r="AB164" s="150"/>
      <c r="AC164" s="150"/>
      <c r="AD164" s="150"/>
      <c r="AE164" s="150"/>
    </row>
    <row r="165" spans="1:31" ht="14.25" customHeight="1" x14ac:dyDescent="0.2">
      <c r="A165" s="150"/>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c r="AA165" s="150"/>
      <c r="AB165" s="150"/>
      <c r="AC165" s="150"/>
      <c r="AD165" s="150"/>
      <c r="AE165" s="150"/>
    </row>
    <row r="166" spans="1:31" ht="14.25" customHeight="1" x14ac:dyDescent="0.2">
      <c r="A166" s="150"/>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c r="AA166" s="150"/>
      <c r="AB166" s="150"/>
      <c r="AC166" s="150"/>
      <c r="AD166" s="150"/>
      <c r="AE166" s="150"/>
    </row>
    <row r="167" spans="1:31" ht="14.25" customHeight="1" x14ac:dyDescent="0.2">
      <c r="A167" s="150"/>
      <c r="B167" s="150"/>
      <c r="C167" s="150"/>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c r="AA167" s="150"/>
      <c r="AB167" s="150"/>
      <c r="AC167" s="150"/>
      <c r="AD167" s="150"/>
      <c r="AE167" s="150"/>
    </row>
    <row r="168" spans="1:31" ht="14.25" customHeight="1" x14ac:dyDescent="0.2">
      <c r="A168" s="150"/>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c r="AA168" s="150"/>
      <c r="AB168" s="150"/>
      <c r="AC168" s="150"/>
      <c r="AD168" s="150"/>
      <c r="AE168" s="150"/>
    </row>
    <row r="169" spans="1:31" ht="14.25" customHeight="1" x14ac:dyDescent="0.2">
      <c r="A169" s="150"/>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c r="AA169" s="150"/>
      <c r="AB169" s="150"/>
      <c r="AC169" s="150"/>
      <c r="AD169" s="150"/>
      <c r="AE169" s="150"/>
    </row>
    <row r="170" spans="1:31" ht="14.25" customHeight="1" x14ac:dyDescent="0.2">
      <c r="A170" s="150"/>
      <c r="B170" s="150"/>
      <c r="C170" s="150"/>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c r="AA170" s="150"/>
      <c r="AB170" s="150"/>
      <c r="AC170" s="150"/>
      <c r="AD170" s="150"/>
      <c r="AE170" s="150"/>
    </row>
    <row r="171" spans="1:31" ht="14.25" customHeight="1" x14ac:dyDescent="0.2">
      <c r="A171" s="150"/>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c r="AA171" s="150"/>
      <c r="AB171" s="150"/>
      <c r="AC171" s="150"/>
      <c r="AD171" s="150"/>
      <c r="AE171" s="150"/>
    </row>
    <row r="172" spans="1:31" ht="14.25" customHeight="1" x14ac:dyDescent="0.2">
      <c r="A172" s="150"/>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c r="AA172" s="150"/>
      <c r="AB172" s="150"/>
      <c r="AC172" s="150"/>
      <c r="AD172" s="150"/>
      <c r="AE172" s="150"/>
    </row>
    <row r="173" spans="1:31" ht="14.25" customHeight="1" x14ac:dyDescent="0.2">
      <c r="A173" s="150"/>
      <c r="B173" s="150"/>
      <c r="C173" s="150"/>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c r="AA173" s="150"/>
      <c r="AB173" s="150"/>
      <c r="AC173" s="150"/>
      <c r="AD173" s="150"/>
      <c r="AE173" s="150"/>
    </row>
    <row r="174" spans="1:31" ht="14.25" customHeight="1" x14ac:dyDescent="0.2">
      <c r="A174" s="150"/>
      <c r="B174" s="150"/>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c r="AA174" s="150"/>
      <c r="AB174" s="150"/>
      <c r="AC174" s="150"/>
      <c r="AD174" s="150"/>
      <c r="AE174" s="150"/>
    </row>
    <row r="175" spans="1:31" ht="14.25" customHeight="1" x14ac:dyDescent="0.2">
      <c r="A175" s="150"/>
      <c r="B175" s="150"/>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c r="AA175" s="150"/>
      <c r="AB175" s="150"/>
      <c r="AC175" s="150"/>
      <c r="AD175" s="150"/>
      <c r="AE175" s="150"/>
    </row>
    <row r="176" spans="1:31" ht="14.25" customHeight="1" x14ac:dyDescent="0.2">
      <c r="A176" s="150"/>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c r="AA176" s="150"/>
      <c r="AB176" s="150"/>
      <c r="AC176" s="150"/>
      <c r="AD176" s="150"/>
      <c r="AE176" s="150"/>
    </row>
    <row r="177" spans="1:31" ht="14.25" customHeight="1" x14ac:dyDescent="0.2">
      <c r="A177" s="150"/>
      <c r="B177" s="150"/>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c r="AA177" s="150"/>
      <c r="AB177" s="150"/>
      <c r="AC177" s="150"/>
      <c r="AD177" s="150"/>
      <c r="AE177" s="150"/>
    </row>
    <row r="178" spans="1:31" ht="14.25" customHeight="1" x14ac:dyDescent="0.2">
      <c r="A178" s="150"/>
      <c r="B178" s="150"/>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c r="AA178" s="150"/>
      <c r="AB178" s="150"/>
      <c r="AC178" s="150"/>
      <c r="AD178" s="150"/>
      <c r="AE178" s="150"/>
    </row>
    <row r="179" spans="1:31" ht="14.25" customHeight="1" x14ac:dyDescent="0.2">
      <c r="A179" s="150"/>
      <c r="B179" s="150"/>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c r="AA179" s="150"/>
      <c r="AB179" s="150"/>
      <c r="AC179" s="150"/>
      <c r="AD179" s="150"/>
      <c r="AE179" s="150"/>
    </row>
    <row r="180" spans="1:31" ht="14.25" customHeight="1" x14ac:dyDescent="0.2">
      <c r="A180" s="150"/>
      <c r="B180" s="15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c r="AA180" s="150"/>
      <c r="AB180" s="150"/>
      <c r="AC180" s="150"/>
      <c r="AD180" s="150"/>
      <c r="AE180" s="150"/>
    </row>
    <row r="181" spans="1:31" ht="14.25" customHeight="1" x14ac:dyDescent="0.2">
      <c r="A181" s="150"/>
      <c r="B181" s="15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c r="AA181" s="150"/>
      <c r="AB181" s="150"/>
      <c r="AC181" s="150"/>
      <c r="AD181" s="150"/>
      <c r="AE181" s="150"/>
    </row>
    <row r="182" spans="1:31" ht="14.25" customHeight="1" x14ac:dyDescent="0.2">
      <c r="A182" s="150"/>
      <c r="B182" s="150"/>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c r="AA182" s="150"/>
      <c r="AB182" s="150"/>
      <c r="AC182" s="150"/>
      <c r="AD182" s="150"/>
      <c r="AE182" s="150"/>
    </row>
    <row r="183" spans="1:31" ht="14.25" customHeight="1" x14ac:dyDescent="0.2">
      <c r="A183" s="150"/>
      <c r="B183" s="150"/>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c r="AA183" s="150"/>
      <c r="AB183" s="150"/>
      <c r="AC183" s="150"/>
      <c r="AD183" s="150"/>
      <c r="AE183" s="150"/>
    </row>
    <row r="184" spans="1:31" ht="14.25" customHeight="1" x14ac:dyDescent="0.2">
      <c r="A184" s="150"/>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c r="AA184" s="150"/>
      <c r="AB184" s="150"/>
      <c r="AC184" s="150"/>
      <c r="AD184" s="150"/>
      <c r="AE184" s="150"/>
    </row>
    <row r="185" spans="1:31" ht="14.25" customHeight="1" x14ac:dyDescent="0.2">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c r="AA185" s="150"/>
      <c r="AB185" s="150"/>
      <c r="AC185" s="150"/>
      <c r="AD185" s="150"/>
      <c r="AE185" s="150"/>
    </row>
    <row r="186" spans="1:31" ht="14.25" customHeight="1" x14ac:dyDescent="0.2">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c r="AA186" s="150"/>
      <c r="AB186" s="150"/>
      <c r="AC186" s="150"/>
      <c r="AD186" s="150"/>
      <c r="AE186" s="150"/>
    </row>
    <row r="187" spans="1:31" ht="14.25" customHeight="1" x14ac:dyDescent="0.2">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c r="AA187" s="150"/>
      <c r="AB187" s="150"/>
      <c r="AC187" s="150"/>
      <c r="AD187" s="150"/>
      <c r="AE187" s="15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385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50">
        <f>'SAM(LEWIE Input)'!A2</f>
        <v>0</v>
      </c>
      <c r="B2" s="150" t="str">
        <f>'SAM(LEWIE Input)'!B2</f>
        <v>Ag</v>
      </c>
      <c r="C2" s="150" t="str">
        <f>'SAM(LEWIE Input)'!C2</f>
        <v>Tourism</v>
      </c>
      <c r="D2" s="150" t="str">
        <f>'SAM(LEWIE Input)'!D2</f>
        <v>Nag</v>
      </c>
      <c r="E2" s="150" t="str">
        <f>'SAM(LEWIE Input)'!E2</f>
        <v>NatRes</v>
      </c>
      <c r="F2" s="31" t="s">
        <v>56</v>
      </c>
      <c r="G2" s="31" t="s">
        <v>58</v>
      </c>
      <c r="H2" s="31" t="s">
        <v>59</v>
      </c>
      <c r="I2" s="31" t="s">
        <v>60</v>
      </c>
      <c r="J2" s="150" t="str">
        <f>'SAM(LEWIE Input)'!J2</f>
        <v>K</v>
      </c>
      <c r="K2" s="150" t="str">
        <f>'SAM(LEWIE Input)'!K2</f>
        <v>Poor</v>
      </c>
      <c r="L2" s="150" t="str">
        <f>'SAM(LEWIE Input)'!L2</f>
        <v>Nonpoor</v>
      </c>
      <c r="M2" s="150" t="str">
        <f>'SAM(LEWIE Input)'!M2</f>
        <v>Restaurants</v>
      </c>
      <c r="N2" s="150" t="str">
        <f>'SAM(LEWIE Input)'!N2</f>
        <v>Lodges</v>
      </c>
      <c r="O2" s="150" t="str">
        <f>'SAM(LEWIE Input)'!O2</f>
        <v>Tourists</v>
      </c>
      <c r="P2" s="150" t="str">
        <f>'SAM(LEWIE Input)'!P2</f>
        <v>PA</v>
      </c>
      <c r="Q2" s="150" t="str">
        <f>'SAM(LEWIE Input)'!Q2</f>
        <v>CRS</v>
      </c>
      <c r="R2" s="150" t="str">
        <f>'SAM(LEWIE Input)'!R2</f>
        <v>G</v>
      </c>
      <c r="S2" s="150" t="str">
        <f>'SAM(LEWIE Input)'!S2</f>
        <v>ROW</v>
      </c>
      <c r="T2" s="150" t="str">
        <f>'SAM(LEWIE Input)'!T2</f>
        <v>Total</v>
      </c>
      <c r="U2" s="1"/>
      <c r="V2" s="1"/>
      <c r="W2" s="1"/>
      <c r="X2" s="1"/>
      <c r="Y2" s="1"/>
      <c r="Z2" s="1"/>
      <c r="AA2" s="1"/>
      <c r="AB2" s="1"/>
      <c r="AC2" s="1"/>
      <c r="AD2" s="1"/>
      <c r="AE2" s="1"/>
      <c r="AF2" s="1"/>
      <c r="AG2" s="1"/>
    </row>
    <row r="3" spans="1:33" x14ac:dyDescent="0.2">
      <c r="A3" s="150" t="str">
        <f>'SAM(LEWIE Input)'!A3</f>
        <v>Ag</v>
      </c>
      <c r="B3" s="189">
        <f>'SAM(LEWIE Input)'!B3</f>
        <v>3603631.1130012372</v>
      </c>
      <c r="C3" s="189">
        <f>'SAM(LEWIE Input)'!C3</f>
        <v>9188159.1074739527</v>
      </c>
      <c r="D3" s="189">
        <f>'SAM(LEWIE Input)'!D3</f>
        <v>15016297.320475062</v>
      </c>
      <c r="E3" s="189">
        <f>'SAM(LEWIE Input)'!E3</f>
        <v>0</v>
      </c>
      <c r="F3" s="189">
        <f>'SAM(LEWIE Input)'!F3</f>
        <v>0</v>
      </c>
      <c r="G3" s="189">
        <f>'SAM(LEWIE Input)'!G3</f>
        <v>0</v>
      </c>
      <c r="H3" s="189">
        <f>'SAM(LEWIE Input)'!H3</f>
        <v>0</v>
      </c>
      <c r="I3" s="189">
        <f>'SAM(LEWIE Input)'!I3</f>
        <v>0</v>
      </c>
      <c r="J3" s="189">
        <f>'SAM(LEWIE Input)'!J3</f>
        <v>0</v>
      </c>
      <c r="K3" s="189">
        <f>'SAM(LEWIE Input)'!K3</f>
        <v>1545093.2541553143</v>
      </c>
      <c r="L3" s="189">
        <f>'SAM(LEWIE Input)'!L3</f>
        <v>6323967.5402675839</v>
      </c>
      <c r="M3" s="189">
        <f>'SAM(LEWIE Input)'!M3</f>
        <v>1977845.3242602397</v>
      </c>
      <c r="N3" s="189">
        <f>'SAM(LEWIE Input)'!N3</f>
        <v>164509.21887101635</v>
      </c>
      <c r="O3" s="189">
        <f>'SAM(LEWIE Input)'!O3</f>
        <v>0</v>
      </c>
      <c r="P3" s="189">
        <f>'SAM(LEWIE Input)'!P3</f>
        <v>103757.84284800001</v>
      </c>
      <c r="Q3" s="189">
        <f>'SAM(LEWIE Input)'!Q3</f>
        <v>91550.221419130437</v>
      </c>
      <c r="R3" s="189">
        <f>'SAM(LEWIE Input)'!R3</f>
        <v>0</v>
      </c>
      <c r="S3" s="189">
        <f>'SAM(LEWIE Input)'!S3</f>
        <v>0</v>
      </c>
      <c r="T3" s="189">
        <f>'SAM(LEWIE Input)'!T3</f>
        <v>38014810.942771554</v>
      </c>
      <c r="U3" s="1"/>
      <c r="V3" s="1"/>
      <c r="W3" s="1"/>
      <c r="X3" s="1"/>
      <c r="Y3" s="1"/>
      <c r="Z3" s="1"/>
      <c r="AA3" s="1"/>
      <c r="AB3" s="1"/>
      <c r="AC3" s="1"/>
      <c r="AD3" s="1"/>
      <c r="AE3" s="1"/>
      <c r="AF3" s="1"/>
      <c r="AG3" s="1"/>
    </row>
    <row r="4" spans="1:33" x14ac:dyDescent="0.2">
      <c r="A4" s="150" t="str">
        <f>'SAM(LEWIE Input)'!A4</f>
        <v>Tourism</v>
      </c>
      <c r="B4" s="189">
        <f>'SAM(LEWIE Input)'!B4</f>
        <v>0</v>
      </c>
      <c r="C4" s="189">
        <f>'SAM(LEWIE Input)'!C4</f>
        <v>0</v>
      </c>
      <c r="D4" s="189">
        <f>'SAM(LEWIE Input)'!D4</f>
        <v>0</v>
      </c>
      <c r="E4" s="189">
        <f>'SAM(LEWIE Input)'!E4</f>
        <v>0</v>
      </c>
      <c r="F4" s="189">
        <f>'SAM(LEWIE Input)'!F4</f>
        <v>0</v>
      </c>
      <c r="G4" s="189">
        <f>'SAM(LEWIE Input)'!G4</f>
        <v>0</v>
      </c>
      <c r="H4" s="189">
        <f>'SAM(LEWIE Input)'!H4</f>
        <v>0</v>
      </c>
      <c r="I4" s="189">
        <f>'SAM(LEWIE Input)'!I4</f>
        <v>0</v>
      </c>
      <c r="J4" s="189">
        <f>'SAM(LEWIE Input)'!J4</f>
        <v>0</v>
      </c>
      <c r="K4" s="189">
        <f>'SAM(LEWIE Input)'!K4</f>
        <v>0</v>
      </c>
      <c r="L4" s="189">
        <f>'SAM(LEWIE Input)'!L4</f>
        <v>0</v>
      </c>
      <c r="M4" s="189">
        <f>'SAM(LEWIE Input)'!M4</f>
        <v>0</v>
      </c>
      <c r="N4" s="189">
        <f>'SAM(LEWIE Input)'!N4</f>
        <v>0</v>
      </c>
      <c r="O4" s="189">
        <f>'SAM(LEWIE Input)'!O4</f>
        <v>44174948.006385349</v>
      </c>
      <c r="P4" s="189">
        <f>'SAM(LEWIE Input)'!P4</f>
        <v>0</v>
      </c>
      <c r="Q4" s="189">
        <f>'SAM(LEWIE Input)'!Q4</f>
        <v>0</v>
      </c>
      <c r="R4" s="189">
        <f>'SAM(LEWIE Input)'!R4</f>
        <v>0</v>
      </c>
      <c r="S4" s="189">
        <f>'SAM(LEWIE Input)'!S4</f>
        <v>0</v>
      </c>
      <c r="T4" s="189"/>
      <c r="U4" s="1"/>
      <c r="V4" s="1"/>
      <c r="W4" s="1"/>
      <c r="X4" s="1"/>
      <c r="Y4" s="1"/>
      <c r="Z4" s="1"/>
      <c r="AA4" s="1"/>
      <c r="AB4" s="1"/>
      <c r="AC4" s="1"/>
      <c r="AD4" s="1"/>
      <c r="AE4" s="1"/>
      <c r="AF4" s="1"/>
      <c r="AG4" s="1"/>
    </row>
    <row r="5" spans="1:33" x14ac:dyDescent="0.2">
      <c r="A5" s="150" t="str">
        <f>'SAM(LEWIE Input)'!A5</f>
        <v>Nag</v>
      </c>
      <c r="B5" s="189">
        <f>'SAM(LEWIE Input)'!B5</f>
        <v>7892824.9017647319</v>
      </c>
      <c r="C5" s="189">
        <f>'SAM(LEWIE Input)'!C5</f>
        <v>12720912.527572097</v>
      </c>
      <c r="D5" s="189">
        <f>'SAM(LEWIE Input)'!D5</f>
        <v>31592386.087971274</v>
      </c>
      <c r="E5" s="189">
        <f>'SAM(LEWIE Input)'!E5</f>
        <v>122652.71155971098</v>
      </c>
      <c r="F5" s="189">
        <f>'SAM(LEWIE Input)'!F5</f>
        <v>0</v>
      </c>
      <c r="G5" s="189">
        <f>'SAM(LEWIE Input)'!G5</f>
        <v>0</v>
      </c>
      <c r="H5" s="189">
        <f>'SAM(LEWIE Input)'!H5</f>
        <v>0</v>
      </c>
      <c r="I5" s="189">
        <f>'SAM(LEWIE Input)'!I5</f>
        <v>0</v>
      </c>
      <c r="J5" s="189">
        <f>'SAM(LEWIE Input)'!J5</f>
        <v>0</v>
      </c>
      <c r="K5" s="189">
        <f>'SAM(LEWIE Input)'!K5</f>
        <v>1556419.3975292013</v>
      </c>
      <c r="L5" s="189">
        <f>'SAM(LEWIE Input)'!L5</f>
        <v>9297674.5249409284</v>
      </c>
      <c r="M5" s="189">
        <f>'SAM(LEWIE Input)'!M5</f>
        <v>2074703.5761267429</v>
      </c>
      <c r="N5" s="189">
        <f>'SAM(LEWIE Input)'!N5</f>
        <v>658036.87548406515</v>
      </c>
      <c r="O5" s="189">
        <f>'SAM(LEWIE Input)'!O5</f>
        <v>29216271.797187515</v>
      </c>
      <c r="P5" s="189">
        <f>'SAM(LEWIE Input)'!P5</f>
        <v>975885.16924800002</v>
      </c>
      <c r="Q5" s="189">
        <f>'SAM(LEWIE Input)'!Q5</f>
        <v>384510.92996034789</v>
      </c>
      <c r="R5" s="189">
        <f>'SAM(LEWIE Input)'!R5</f>
        <v>0</v>
      </c>
      <c r="S5" s="189">
        <f>'SAM(LEWIE Input)'!S5</f>
        <v>0</v>
      </c>
      <c r="T5" s="189">
        <f>'SAM(LEWIE Input)'!T5</f>
        <v>96492278.499344617</v>
      </c>
      <c r="U5" s="1"/>
      <c r="V5" s="1"/>
      <c r="W5" s="1"/>
      <c r="X5" s="1"/>
      <c r="Y5" s="1"/>
      <c r="Z5" s="1"/>
      <c r="AA5" s="1"/>
      <c r="AB5" s="1"/>
      <c r="AC5" s="1"/>
      <c r="AD5" s="1"/>
      <c r="AE5" s="1"/>
      <c r="AF5" s="1"/>
      <c r="AG5" s="1"/>
    </row>
    <row r="6" spans="1:33" x14ac:dyDescent="0.2">
      <c r="A6" s="150" t="str">
        <f>'SAM(LEWIE Input)'!A6</f>
        <v>NatRes</v>
      </c>
      <c r="B6" s="189">
        <f>'SAM(LEWIE Input)'!B6</f>
        <v>292186.30645955983</v>
      </c>
      <c r="C6" s="189">
        <f>'SAM(LEWIE Input)'!C6</f>
        <v>612543.94049826358</v>
      </c>
      <c r="D6" s="189">
        <f>'SAM(LEWIE Input)'!D6</f>
        <v>1903474.3082292331</v>
      </c>
      <c r="E6" s="189">
        <f>'SAM(LEWIE Input)'!E6</f>
        <v>14098.012822955288</v>
      </c>
      <c r="F6" s="189">
        <f>'SAM(LEWIE Input)'!F6</f>
        <v>0</v>
      </c>
      <c r="G6" s="189">
        <f>'SAM(LEWIE Input)'!G6</f>
        <v>0</v>
      </c>
      <c r="H6" s="189">
        <f>'SAM(LEWIE Input)'!H6</f>
        <v>0</v>
      </c>
      <c r="I6" s="189">
        <f>'SAM(LEWIE Input)'!I6</f>
        <v>0</v>
      </c>
      <c r="J6" s="189">
        <f>'SAM(LEWIE Input)'!J6</f>
        <v>0</v>
      </c>
      <c r="K6" s="189">
        <f>'SAM(LEWIE Input)'!K6</f>
        <v>0</v>
      </c>
      <c r="L6" s="189">
        <f>'SAM(LEWIE Input)'!L6</f>
        <v>0</v>
      </c>
      <c r="M6" s="189">
        <f>'SAM(LEWIE Input)'!M6</f>
        <v>318636.91000418947</v>
      </c>
      <c r="N6" s="189">
        <f>'SAM(LEWIE Input)'!N6</f>
        <v>65803.687548406524</v>
      </c>
      <c r="O6" s="189">
        <f>'SAM(LEWIE Input)'!O6</f>
        <v>0</v>
      </c>
      <c r="P6" s="189">
        <f>'SAM(LEWIE Input)'!P6</f>
        <v>0</v>
      </c>
      <c r="Q6" s="189">
        <f>'SAM(LEWIE Input)'!Q6</f>
        <v>0</v>
      </c>
      <c r="R6" s="189">
        <f>'SAM(LEWIE Input)'!R6</f>
        <v>0</v>
      </c>
      <c r="S6" s="189">
        <f>'SAM(LEWIE Input)'!S6</f>
        <v>0</v>
      </c>
      <c r="T6" s="189">
        <f>'SAM(LEWIE Input)'!T6</f>
        <v>3206743.1655626083</v>
      </c>
      <c r="U6" s="1"/>
      <c r="V6" s="1"/>
      <c r="W6" s="1"/>
      <c r="X6" s="1"/>
      <c r="Y6" s="1"/>
      <c r="Z6" s="1"/>
      <c r="AA6" s="1"/>
      <c r="AB6" s="1"/>
      <c r="AC6" s="1"/>
      <c r="AD6" s="1"/>
      <c r="AE6" s="1"/>
      <c r="AF6" s="1"/>
      <c r="AG6" s="1"/>
    </row>
    <row r="7" spans="1:33" x14ac:dyDescent="0.2">
      <c r="A7" s="150" t="str">
        <f>'SAM(LEWIE Input)'!A7</f>
        <v>L-MUSK</v>
      </c>
      <c r="B7" s="189">
        <f>'SAM(LEWIE Input)'!B7</f>
        <v>4604147.8593627606</v>
      </c>
      <c r="C7" s="189">
        <f>'SAM(LEWIE Input)'!C7</f>
        <v>0</v>
      </c>
      <c r="D7" s="189">
        <f>'SAM(LEWIE Input)'!D7</f>
        <v>528742.86339700792</v>
      </c>
      <c r="E7" s="189">
        <f>'SAM(LEWIE Input)'!E7</f>
        <v>422940.38468865858</v>
      </c>
      <c r="F7" s="189">
        <f>'SAM(LEWIE Input)'!F7</f>
        <v>0</v>
      </c>
      <c r="G7" s="189">
        <f>'SAM(LEWIE Input)'!G7</f>
        <v>0</v>
      </c>
      <c r="H7" s="189">
        <f>'SAM(LEWIE Input)'!H7</f>
        <v>0</v>
      </c>
      <c r="I7" s="189">
        <f>'SAM(LEWIE Input)'!I7</f>
        <v>0</v>
      </c>
      <c r="J7" s="189">
        <f>'SAM(LEWIE Input)'!J7</f>
        <v>0</v>
      </c>
      <c r="K7" s="189">
        <f>'SAM(LEWIE Input)'!K7</f>
        <v>0</v>
      </c>
      <c r="L7" s="189">
        <f>'SAM(LEWIE Input)'!L7</f>
        <v>0</v>
      </c>
      <c r="M7" s="189">
        <f>'SAM(LEWIE Input)'!M7</f>
        <v>307628.46128775837</v>
      </c>
      <c r="N7" s="189">
        <f>'SAM(LEWIE Input)'!N7</f>
        <v>197411.06264521959</v>
      </c>
      <c r="O7" s="189">
        <f>'SAM(LEWIE Input)'!O7</f>
        <v>0</v>
      </c>
      <c r="P7" s="189">
        <f>'SAM(LEWIE Input)'!P7</f>
        <v>38012.150880000001</v>
      </c>
      <c r="Q7" s="189">
        <f>'SAM(LEWIE Input)'!Q7</f>
        <v>62254.150565008706</v>
      </c>
      <c r="R7" s="189">
        <f>'SAM(LEWIE Input)'!R7</f>
        <v>0</v>
      </c>
      <c r="S7" s="189">
        <f>'SAM(LEWIE Input)'!S7</f>
        <v>0</v>
      </c>
      <c r="T7" s="189">
        <f>'SAM(LEWIE Input)'!T7</f>
        <v>6161136.9328264128</v>
      </c>
      <c r="U7" s="1"/>
      <c r="V7" s="1"/>
      <c r="W7" s="1"/>
      <c r="X7" s="1"/>
      <c r="Y7" s="1"/>
      <c r="Z7" s="1"/>
      <c r="AA7" s="1"/>
      <c r="AB7" s="1"/>
      <c r="AC7" s="1"/>
      <c r="AD7" s="1"/>
      <c r="AE7" s="1"/>
      <c r="AF7" s="1"/>
      <c r="AG7" s="1"/>
    </row>
    <row r="8" spans="1:33" x14ac:dyDescent="0.2">
      <c r="A8" s="150" t="str">
        <f>'SAM(LEWIE Input)'!A8</f>
        <v>L-FUSK</v>
      </c>
      <c r="B8" s="189">
        <f>'SAM(LEWIE Input)'!B8</f>
        <v>3035701.8852941277</v>
      </c>
      <c r="C8" s="189">
        <f>'SAM(LEWIE Input)'!C8</f>
        <v>160011.47833424003</v>
      </c>
      <c r="D8" s="189">
        <f>'SAM(LEWIE Input)'!D8</f>
        <v>4692592.9126484441</v>
      </c>
      <c r="E8" s="189">
        <f>'SAM(LEWIE Input)'!E8</f>
        <v>211470.19234432929</v>
      </c>
      <c r="F8" s="189">
        <f>'SAM(LEWIE Input)'!F8</f>
        <v>0</v>
      </c>
      <c r="G8" s="189">
        <f>'SAM(LEWIE Input)'!G8</f>
        <v>0</v>
      </c>
      <c r="H8" s="189">
        <f>'SAM(LEWIE Input)'!H8</f>
        <v>0</v>
      </c>
      <c r="I8" s="189">
        <f>'SAM(LEWIE Input)'!I8</f>
        <v>0</v>
      </c>
      <c r="J8" s="189">
        <f>'SAM(LEWIE Input)'!J8</f>
        <v>0</v>
      </c>
      <c r="K8" s="189">
        <f>'SAM(LEWIE Input)'!K8</f>
        <v>0</v>
      </c>
      <c r="L8" s="189">
        <f>'SAM(LEWIE Input)'!L8</f>
        <v>0</v>
      </c>
      <c r="M8" s="189">
        <f>'SAM(LEWIE Input)'!M8</f>
        <v>250395.25918771041</v>
      </c>
      <c r="N8" s="189">
        <f>'SAM(LEWIE Input)'!N8</f>
        <v>296116.59396782937</v>
      </c>
      <c r="O8" s="189">
        <f>'SAM(LEWIE Input)'!O8</f>
        <v>0</v>
      </c>
      <c r="P8" s="189">
        <f>'SAM(LEWIE Input)'!P8</f>
        <v>4223.5723200000002</v>
      </c>
      <c r="Q8" s="189">
        <f>'SAM(LEWIE Input)'!Q8</f>
        <v>29296.070854121743</v>
      </c>
      <c r="R8" s="189">
        <f>'SAM(LEWIE Input)'!R8</f>
        <v>0</v>
      </c>
      <c r="S8" s="189">
        <f>'SAM(LEWIE Input)'!S8</f>
        <v>0</v>
      </c>
      <c r="T8" s="189"/>
      <c r="U8" s="1"/>
      <c r="V8" s="1"/>
      <c r="W8" s="1"/>
      <c r="X8" s="1"/>
      <c r="Y8" s="1"/>
      <c r="Z8" s="1"/>
      <c r="AA8" s="1"/>
      <c r="AB8" s="1"/>
      <c r="AC8" s="1"/>
      <c r="AD8" s="1"/>
      <c r="AE8" s="1"/>
      <c r="AF8" s="1"/>
      <c r="AG8" s="1"/>
    </row>
    <row r="9" spans="1:33" x14ac:dyDescent="0.2">
      <c r="A9" s="150" t="str">
        <f>'SAM(LEWIE Input)'!A9</f>
        <v>L-MSK</v>
      </c>
      <c r="B9" s="189">
        <f>'SAM(LEWIE Input)'!B9</f>
        <v>505950.31421568798</v>
      </c>
      <c r="C9" s="189">
        <f>'SAM(LEWIE Input)'!C9</f>
        <v>500035.86979450146</v>
      </c>
      <c r="D9" s="189">
        <f>'SAM(LEWIE Input)'!D9</f>
        <v>0</v>
      </c>
      <c r="E9" s="189">
        <f>'SAM(LEWIE Input)'!E9</f>
        <v>28196.025645910577</v>
      </c>
      <c r="F9" s="189">
        <f>'SAM(LEWIE Input)'!F9</f>
        <v>0</v>
      </c>
      <c r="G9" s="189">
        <f>'SAM(LEWIE Input)'!G9</f>
        <v>0</v>
      </c>
      <c r="H9" s="189">
        <f>'SAM(LEWIE Input)'!H9</f>
        <v>0</v>
      </c>
      <c r="I9" s="189">
        <f>'SAM(LEWIE Input)'!I9</f>
        <v>0</v>
      </c>
      <c r="J9" s="189">
        <f>'SAM(LEWIE Input)'!J9</f>
        <v>0</v>
      </c>
      <c r="K9" s="189">
        <f>'SAM(LEWIE Input)'!K9</f>
        <v>0</v>
      </c>
      <c r="L9" s="189">
        <f>'SAM(LEWIE Input)'!L9</f>
        <v>0</v>
      </c>
      <c r="M9" s="189">
        <f>'SAM(LEWIE Input)'!M9</f>
        <v>522252.96916293871</v>
      </c>
      <c r="N9" s="189">
        <f>'SAM(LEWIE Input)'!N9</f>
        <v>131607.37509681305</v>
      </c>
      <c r="O9" s="189">
        <f>'SAM(LEWIE Input)'!O9</f>
        <v>0</v>
      </c>
      <c r="P9" s="189">
        <f>'SAM(LEWIE Input)'!P9</f>
        <v>836820.67392000009</v>
      </c>
      <c r="Q9" s="189">
        <f>'SAM(LEWIE Input)'!Q9</f>
        <v>274650.66425739136</v>
      </c>
      <c r="R9" s="189">
        <f>'SAM(LEWIE Input)'!R9</f>
        <v>0</v>
      </c>
      <c r="S9" s="189">
        <f>'SAM(LEWIE Input)'!S9</f>
        <v>0</v>
      </c>
      <c r="T9" s="189"/>
      <c r="U9" s="1"/>
      <c r="V9" s="1"/>
      <c r="W9" s="1"/>
      <c r="X9" s="1"/>
      <c r="Y9" s="1"/>
      <c r="Z9" s="1"/>
      <c r="AA9" s="1"/>
      <c r="AB9" s="1"/>
      <c r="AC9" s="1"/>
      <c r="AD9" s="1"/>
      <c r="AE9" s="1"/>
      <c r="AF9" s="1"/>
      <c r="AG9" s="1"/>
    </row>
    <row r="10" spans="1:33" x14ac:dyDescent="0.2">
      <c r="A10" s="150" t="str">
        <f>'SAM(LEWIE Input)'!A10</f>
        <v>L-FSK</v>
      </c>
      <c r="B10" s="189">
        <f>'SAM(LEWIE Input)'!B10</f>
        <v>252975.15710784399</v>
      </c>
      <c r="C10" s="189">
        <f>'SAM(LEWIE Input)'!C10</f>
        <v>1160083.2179232419</v>
      </c>
      <c r="D10" s="189">
        <f>'SAM(LEWIE Input)'!D10</f>
        <v>991392.86886939057</v>
      </c>
      <c r="E10" s="189">
        <f>'SAM(LEWIE Input)'!E10</f>
        <v>42294.03846886586</v>
      </c>
      <c r="F10" s="189">
        <f>'SAM(LEWIE Input)'!F10</f>
        <v>0</v>
      </c>
      <c r="G10" s="189">
        <f>'SAM(LEWIE Input)'!G10</f>
        <v>0</v>
      </c>
      <c r="H10" s="189">
        <f>'SAM(LEWIE Input)'!H10</f>
        <v>0</v>
      </c>
      <c r="I10" s="189">
        <f>'SAM(LEWIE Input)'!I10</f>
        <v>0</v>
      </c>
      <c r="J10" s="189">
        <f>'SAM(LEWIE Input)'!J10</f>
        <v>0</v>
      </c>
      <c r="K10" s="189">
        <f>'SAM(LEWIE Input)'!K10</f>
        <v>0</v>
      </c>
      <c r="L10" s="189">
        <f>'SAM(LEWIE Input)'!L10</f>
        <v>0</v>
      </c>
      <c r="M10" s="189">
        <f>'SAM(LEWIE Input)'!M10</f>
        <v>515098.81890043273</v>
      </c>
      <c r="N10" s="189">
        <f>'SAM(LEWIE Input)'!N10</f>
        <v>197411.06264521959</v>
      </c>
      <c r="O10" s="189">
        <f>'SAM(LEWIE Input)'!O10</f>
        <v>0</v>
      </c>
      <c r="P10" s="189">
        <f>'SAM(LEWIE Input)'!P10</f>
        <v>174807.07200000001</v>
      </c>
      <c r="Q10" s="189">
        <f>'SAM(LEWIE Input)'!Q10</f>
        <v>0</v>
      </c>
      <c r="R10" s="189">
        <f>'SAM(LEWIE Input)'!R10</f>
        <v>0</v>
      </c>
      <c r="S10" s="189">
        <f>'SAM(LEWIE Input)'!S10</f>
        <v>0</v>
      </c>
      <c r="T10" s="189"/>
      <c r="U10" s="1"/>
      <c r="V10" s="1"/>
      <c r="W10" s="1"/>
      <c r="X10" s="1"/>
      <c r="Y10" s="1"/>
      <c r="Z10" s="1"/>
      <c r="AA10" s="1"/>
      <c r="AB10" s="1"/>
      <c r="AC10" s="1"/>
      <c r="AD10" s="1"/>
      <c r="AE10" s="1"/>
      <c r="AF10" s="1"/>
      <c r="AG10" s="1"/>
    </row>
    <row r="11" spans="1:33" x14ac:dyDescent="0.2">
      <c r="A11" s="150" t="str">
        <f>'SAM(LEWIE Input)'!A11</f>
        <v>K</v>
      </c>
      <c r="B11" s="189">
        <f>'SAM(LEWIE Input)'!B11</f>
        <v>10896001.409716424</v>
      </c>
      <c r="C11" s="189">
        <f>'SAM(LEWIE Input)'!C11</f>
        <v>14172795.8187153</v>
      </c>
      <c r="D11" s="189">
        <f>'SAM(LEWIE Input)'!D11</f>
        <v>12253170.28939697</v>
      </c>
      <c r="E11" s="189">
        <f>'SAM(LEWIE Input)'!E11</f>
        <v>121448.83630741369</v>
      </c>
      <c r="F11" s="189">
        <f>'SAM(LEWIE Input)'!F11</f>
        <v>0</v>
      </c>
      <c r="G11" s="189">
        <f>'SAM(LEWIE Input)'!G11</f>
        <v>0</v>
      </c>
      <c r="H11" s="189">
        <f>'SAM(LEWIE Input)'!H11</f>
        <v>0</v>
      </c>
      <c r="I11" s="189">
        <f>'SAM(LEWIE Input)'!I11</f>
        <v>0</v>
      </c>
      <c r="J11" s="189">
        <f>'SAM(LEWIE Input)'!J11</f>
        <v>0</v>
      </c>
      <c r="K11" s="189">
        <f>'SAM(LEWIE Input)'!K11</f>
        <v>0</v>
      </c>
      <c r="L11" s="189">
        <f>'SAM(LEWIE Input)'!L11</f>
        <v>32780.899937563081</v>
      </c>
      <c r="M11" s="189">
        <f>'SAM(LEWIE Input)'!M11</f>
        <v>2384716.7541686697</v>
      </c>
      <c r="N11" s="189">
        <f>'SAM(LEWIE Input)'!N11</f>
        <v>2158117.2342264438</v>
      </c>
      <c r="O11" s="189">
        <f>'SAM(LEWIE Input)'!O11</f>
        <v>0</v>
      </c>
      <c r="P11" s="189">
        <f>'SAM(LEWIE Input)'!P11</f>
        <v>10929.6</v>
      </c>
      <c r="Q11" s="189">
        <f>'SAM(LEWIE Input)'!Q11</f>
        <v>0</v>
      </c>
      <c r="R11" s="189">
        <f>'SAM(LEWIE Input)'!R11</f>
        <v>0</v>
      </c>
      <c r="S11" s="189">
        <f>'SAM(LEWIE Input)'!S11</f>
        <v>0</v>
      </c>
      <c r="T11" s="189">
        <f>'SAM(LEWIE Input)'!T11</f>
        <v>42029960.842468783</v>
      </c>
      <c r="U11" s="1"/>
      <c r="V11" s="1"/>
      <c r="W11" s="1"/>
      <c r="X11" s="1"/>
      <c r="Y11" s="1"/>
      <c r="Z11" s="1"/>
      <c r="AA11" s="1"/>
      <c r="AB11" s="1"/>
      <c r="AC11" s="1"/>
      <c r="AD11" s="1"/>
      <c r="AE11" s="1"/>
      <c r="AF11" s="1"/>
      <c r="AG11" s="1"/>
    </row>
    <row r="12" spans="1:33" x14ac:dyDescent="0.2">
      <c r="A12" s="150" t="str">
        <f>'SAM(LEWIE Input)'!A12</f>
        <v>Poor</v>
      </c>
      <c r="B12" s="189">
        <f>'SAM(LEWIE Input)'!B12</f>
        <v>0</v>
      </c>
      <c r="C12" s="189">
        <f>'SAM(LEWIE Input)'!C12</f>
        <v>0</v>
      </c>
      <c r="D12" s="189">
        <f>'SAM(LEWIE Input)'!D12</f>
        <v>0</v>
      </c>
      <c r="E12" s="189">
        <f>'SAM(LEWIE Input)'!E12</f>
        <v>0</v>
      </c>
      <c r="F12" s="189">
        <f>'SAM(LEWIE Input)'!F12</f>
        <v>1274940.6859434184</v>
      </c>
      <c r="G12" s="189">
        <f>'SAM(LEWIE Input)'!G12</f>
        <v>1001711.4665299352</v>
      </c>
      <c r="H12" s="189">
        <f>'SAM(LEWIE Input)'!H12</f>
        <v>959972.27164069121</v>
      </c>
      <c r="I12" s="189">
        <f>'SAM(LEWIE Input)'!I12</f>
        <v>1030424.9733106532</v>
      </c>
      <c r="J12" s="189">
        <f>'SAM(LEWIE Input)'!J12</f>
        <v>1941834.2060028892</v>
      </c>
      <c r="K12" s="189">
        <f>'SAM(LEWIE Input)'!K12</f>
        <v>0</v>
      </c>
      <c r="L12" s="189">
        <f>'SAM(LEWIE Input)'!L12</f>
        <v>0</v>
      </c>
      <c r="M12" s="189">
        <f>'SAM(LEWIE Input)'!M12</f>
        <v>0</v>
      </c>
      <c r="N12" s="189">
        <f>'SAM(LEWIE Input)'!N12</f>
        <v>0</v>
      </c>
      <c r="O12" s="189">
        <f>'SAM(LEWIE Input)'!O12</f>
        <v>0</v>
      </c>
      <c r="P12" s="189">
        <f>'SAM(LEWIE Input)'!P12</f>
        <v>0</v>
      </c>
      <c r="Q12" s="189">
        <f>'SAM(LEWIE Input)'!Q12</f>
        <v>0</v>
      </c>
      <c r="R12" s="189">
        <f>'SAM(LEWIE Input)'!R12</f>
        <v>0</v>
      </c>
      <c r="S12" s="189">
        <f>'SAM(LEWIE Input)'!S12</f>
        <v>60995.517350739108</v>
      </c>
      <c r="T12" s="189">
        <f>'SAM(LEWIE Input)'!T12</f>
        <v>6269879.1207783259</v>
      </c>
      <c r="U12" s="1"/>
      <c r="V12" s="1"/>
      <c r="W12" s="1"/>
      <c r="X12" s="1"/>
      <c r="Y12" s="1"/>
      <c r="Z12" s="1"/>
      <c r="AA12" s="1"/>
      <c r="AB12" s="1"/>
      <c r="AC12" s="1"/>
      <c r="AD12" s="1"/>
      <c r="AE12" s="1"/>
      <c r="AF12" s="1"/>
      <c r="AG12" s="1"/>
    </row>
    <row r="13" spans="1:33" x14ac:dyDescent="0.2">
      <c r="A13" s="150" t="str">
        <f>'SAM(LEWIE Input)'!A13</f>
        <v>Nonpoor</v>
      </c>
      <c r="B13" s="189">
        <f>'SAM(LEWIE Input)'!B13</f>
        <v>0</v>
      </c>
      <c r="C13" s="189">
        <f>'SAM(LEWIE Input)'!C13</f>
        <v>0</v>
      </c>
      <c r="D13" s="189">
        <f>'SAM(LEWIE Input)'!D13</f>
        <v>0</v>
      </c>
      <c r="E13" s="189">
        <f>'SAM(LEWIE Input)'!E13</f>
        <v>0</v>
      </c>
      <c r="F13" s="189">
        <f>'SAM(LEWIE Input)'!F13</f>
        <v>4886196.2468829947</v>
      </c>
      <c r="G13" s="189">
        <f>'SAM(LEWIE Input)'!G13</f>
        <v>7678096.4984208671</v>
      </c>
      <c r="H13" s="189">
        <f>'SAM(LEWIE Input)'!H13</f>
        <v>1839541.6204525519</v>
      </c>
      <c r="I13" s="189">
        <f>'SAM(LEWIE Input)'!I13</f>
        <v>2303637.2626043418</v>
      </c>
      <c r="J13" s="189">
        <f>'SAM(LEWIE Input)'!J13</f>
        <v>40088126.636465892</v>
      </c>
      <c r="K13" s="189">
        <f>'SAM(LEWIE Input)'!K13</f>
        <v>0</v>
      </c>
      <c r="L13" s="189">
        <f>'SAM(LEWIE Input)'!L13</f>
        <v>0</v>
      </c>
      <c r="M13" s="189">
        <f>'SAM(LEWIE Input)'!M13</f>
        <v>0</v>
      </c>
      <c r="N13" s="189">
        <f>'SAM(LEWIE Input)'!N13</f>
        <v>0</v>
      </c>
      <c r="O13" s="189">
        <f>'SAM(LEWIE Input)'!O13</f>
        <v>0</v>
      </c>
      <c r="P13" s="189">
        <f>'SAM(LEWIE Input)'!P13</f>
        <v>0</v>
      </c>
      <c r="Q13" s="189">
        <f>'SAM(LEWIE Input)'!Q13</f>
        <v>0</v>
      </c>
      <c r="R13" s="189">
        <f>'SAM(LEWIE Input)'!R13</f>
        <v>0</v>
      </c>
      <c r="S13" s="189">
        <f>'SAM(LEWIE Input)'!S13</f>
        <v>1094532.4922374405</v>
      </c>
      <c r="T13" s="189">
        <f>'SAM(LEWIE Input)'!T13</f>
        <v>57890130.757064089</v>
      </c>
      <c r="U13" s="1"/>
      <c r="V13" s="1"/>
      <c r="W13" s="1"/>
      <c r="X13" s="1"/>
      <c r="Y13" s="1"/>
      <c r="Z13" s="1"/>
      <c r="AA13" s="1"/>
      <c r="AB13" s="1"/>
      <c r="AC13" s="1"/>
      <c r="AD13" s="1"/>
      <c r="AE13" s="1"/>
      <c r="AF13" s="1"/>
      <c r="AG13" s="1"/>
    </row>
    <row r="14" spans="1:33" x14ac:dyDescent="0.2">
      <c r="A14" s="150" t="str">
        <f>'SAM(LEWIE Input)'!A14</f>
        <v>Restaurants</v>
      </c>
      <c r="B14" s="189">
        <f>'SAM(LEWIE Input)'!B14</f>
        <v>0</v>
      </c>
      <c r="C14" s="189">
        <f>'SAM(LEWIE Input)'!C14</f>
        <v>0</v>
      </c>
      <c r="D14" s="189">
        <f>'SAM(LEWIE Input)'!D14</f>
        <v>0</v>
      </c>
      <c r="E14" s="189">
        <f>'SAM(LEWIE Input)'!E14</f>
        <v>0</v>
      </c>
      <c r="F14" s="189">
        <f>'SAM(LEWIE Input)'!F14</f>
        <v>0</v>
      </c>
      <c r="G14" s="189">
        <f>'SAM(LEWIE Input)'!G14</f>
        <v>0</v>
      </c>
      <c r="H14" s="189">
        <f>'SAM(LEWIE Input)'!H14</f>
        <v>0</v>
      </c>
      <c r="I14" s="189">
        <f>'SAM(LEWIE Input)'!I14</f>
        <v>0</v>
      </c>
      <c r="J14" s="189">
        <f>'SAM(LEWIE Input)'!J14</f>
        <v>0</v>
      </c>
      <c r="K14" s="189">
        <f>'SAM(LEWIE Input)'!K14</f>
        <v>0</v>
      </c>
      <c r="L14" s="189">
        <f>'SAM(LEWIE Input)'!L14</f>
        <v>92763.968324743168</v>
      </c>
      <c r="M14" s="189">
        <f>'SAM(LEWIE Input)'!M14</f>
        <v>0</v>
      </c>
      <c r="N14" s="189">
        <f>'SAM(LEWIE Input)'!N14</f>
        <v>0</v>
      </c>
      <c r="O14" s="189">
        <f>'SAM(LEWIE Input)'!O14</f>
        <v>9446103.0483499356</v>
      </c>
      <c r="P14" s="189">
        <f>'SAM(LEWIE Input)'!P14</f>
        <v>0</v>
      </c>
      <c r="Q14" s="189">
        <f>'SAM(LEWIE Input)'!Q14</f>
        <v>0</v>
      </c>
      <c r="R14" s="189">
        <f>'SAM(LEWIE Input)'!R14</f>
        <v>0</v>
      </c>
      <c r="S14" s="189">
        <f>'SAM(LEWIE Input)'!S14</f>
        <v>0</v>
      </c>
      <c r="T14" s="189">
        <f>'SAM(LEWIE Input)'!T14</f>
        <v>9538867.0166746788</v>
      </c>
      <c r="U14" s="1"/>
      <c r="V14" s="1"/>
      <c r="W14" s="1"/>
      <c r="X14" s="1"/>
      <c r="Y14" s="1"/>
      <c r="Z14" s="1"/>
      <c r="AA14" s="1"/>
      <c r="AB14" s="1"/>
      <c r="AC14" s="1"/>
      <c r="AD14" s="1"/>
      <c r="AE14" s="1"/>
      <c r="AF14" s="1"/>
      <c r="AG14" s="1"/>
    </row>
    <row r="15" spans="1:33" x14ac:dyDescent="0.2">
      <c r="A15" s="150" t="str">
        <f>'SAM(LEWIE Input)'!A15</f>
        <v>Lodges</v>
      </c>
      <c r="B15" s="189">
        <f>'SAM(LEWIE Input)'!B15</f>
        <v>0</v>
      </c>
      <c r="C15" s="189">
        <f>'SAM(LEWIE Input)'!C15</f>
        <v>0</v>
      </c>
      <c r="D15" s="189">
        <f>'SAM(LEWIE Input)'!D15</f>
        <v>0</v>
      </c>
      <c r="E15" s="189">
        <f>'SAM(LEWIE Input)'!E15</f>
        <v>0</v>
      </c>
      <c r="F15" s="189">
        <f>'SAM(LEWIE Input)'!F15</f>
        <v>0</v>
      </c>
      <c r="G15" s="189">
        <f>'SAM(LEWIE Input)'!G15</f>
        <v>0</v>
      </c>
      <c r="H15" s="189">
        <f>'SAM(LEWIE Input)'!H15</f>
        <v>0</v>
      </c>
      <c r="I15" s="189">
        <f>'SAM(LEWIE Input)'!I15</f>
        <v>0</v>
      </c>
      <c r="J15" s="189">
        <f>'SAM(LEWIE Input)'!J15</f>
        <v>0</v>
      </c>
      <c r="K15" s="189">
        <f>'SAM(LEWIE Input)'!K15</f>
        <v>0</v>
      </c>
      <c r="L15" s="189">
        <f>'SAM(LEWIE Input)'!L15</f>
        <v>0</v>
      </c>
      <c r="M15" s="189">
        <f>'SAM(LEWIE Input)'!M15</f>
        <v>0</v>
      </c>
      <c r="N15" s="189">
        <f>'SAM(LEWIE Input)'!N15</f>
        <v>0</v>
      </c>
      <c r="O15" s="189">
        <f>'SAM(LEWIE Input)'!O15</f>
        <v>4691559.2048400948</v>
      </c>
      <c r="P15" s="189">
        <f>'SAM(LEWIE Input)'!P15</f>
        <v>0</v>
      </c>
      <c r="Q15" s="189">
        <f>'SAM(LEWIE Input)'!Q15</f>
        <v>0</v>
      </c>
      <c r="R15" s="189">
        <f>'SAM(LEWIE Input)'!R15</f>
        <v>0</v>
      </c>
      <c r="S15" s="189">
        <f>'SAM(LEWIE Input)'!S15</f>
        <v>0</v>
      </c>
      <c r="T15" s="189">
        <f>'SAM(LEWIE Input)'!T15</f>
        <v>4691559.2048400948</v>
      </c>
      <c r="U15" s="1"/>
      <c r="V15" s="1"/>
      <c r="W15" s="1"/>
      <c r="X15" s="1"/>
      <c r="Y15" s="1"/>
      <c r="Z15" s="1"/>
      <c r="AA15" s="1"/>
      <c r="AB15" s="1"/>
      <c r="AC15" s="1"/>
      <c r="AD15" s="1"/>
      <c r="AE15" s="1"/>
      <c r="AF15" s="1"/>
      <c r="AG15" s="1"/>
    </row>
    <row r="16" spans="1:33" x14ac:dyDescent="0.2">
      <c r="A16" s="150" t="str">
        <f>'SAM(LEWIE Input)'!A16</f>
        <v>Tourists</v>
      </c>
      <c r="B16" s="189">
        <f>'SAM(LEWIE Input)'!B16</f>
        <v>0</v>
      </c>
      <c r="C16" s="189">
        <f>'SAM(LEWIE Input)'!C16</f>
        <v>0</v>
      </c>
      <c r="D16" s="189">
        <f>'SAM(LEWIE Input)'!D16</f>
        <v>0</v>
      </c>
      <c r="E16" s="189">
        <f>'SAM(LEWIE Input)'!E16</f>
        <v>0</v>
      </c>
      <c r="F16" s="189">
        <f>'SAM(LEWIE Input)'!F16</f>
        <v>0</v>
      </c>
      <c r="G16" s="189">
        <f>'SAM(LEWIE Input)'!G16</f>
        <v>0</v>
      </c>
      <c r="H16" s="189">
        <f>'SAM(LEWIE Input)'!H16</f>
        <v>0</v>
      </c>
      <c r="I16" s="189">
        <f>'SAM(LEWIE Input)'!I16</f>
        <v>0</v>
      </c>
      <c r="J16" s="189">
        <f>'SAM(LEWIE Input)'!J16</f>
        <v>0</v>
      </c>
      <c r="K16" s="189">
        <f>'SAM(LEWIE Input)'!K16</f>
        <v>0</v>
      </c>
      <c r="L16" s="189">
        <f>'SAM(LEWIE Input)'!L16</f>
        <v>0</v>
      </c>
      <c r="M16" s="189">
        <f>'SAM(LEWIE Input)'!M16</f>
        <v>0</v>
      </c>
      <c r="N16" s="189">
        <f>'SAM(LEWIE Input)'!N16</f>
        <v>0</v>
      </c>
      <c r="O16" s="189">
        <f>'SAM(LEWIE Input)'!O16</f>
        <v>0</v>
      </c>
      <c r="P16" s="189">
        <f>'SAM(LEWIE Input)'!P16</f>
        <v>0</v>
      </c>
      <c r="Q16" s="189">
        <f>'SAM(LEWIE Input)'!Q16</f>
        <v>0</v>
      </c>
      <c r="R16" s="189">
        <f>'SAM(LEWIE Input)'!R16</f>
        <v>0</v>
      </c>
      <c r="S16" s="189">
        <f>'SAM(LEWIE Input)'!S16</f>
        <v>114094006.66746965</v>
      </c>
      <c r="T16" s="189">
        <f>'SAM(LEWIE Input)'!T16</f>
        <v>114094006.66746965</v>
      </c>
      <c r="U16" s="1"/>
      <c r="V16" s="1"/>
      <c r="W16" s="1"/>
      <c r="X16" s="1"/>
      <c r="Y16" s="1"/>
      <c r="Z16" s="1"/>
      <c r="AA16" s="1"/>
      <c r="AB16" s="1"/>
      <c r="AC16" s="1"/>
      <c r="AD16" s="1"/>
      <c r="AE16" s="1"/>
      <c r="AF16" s="1"/>
      <c r="AG16" s="1"/>
    </row>
    <row r="17" spans="1:33" x14ac:dyDescent="0.2">
      <c r="A17" s="150" t="str">
        <f>'SAM(LEWIE Input)'!A17</f>
        <v>PA</v>
      </c>
      <c r="B17" s="189">
        <f>'SAM(LEWIE Input)'!B17</f>
        <v>0</v>
      </c>
      <c r="C17" s="189">
        <f>'SAM(LEWIE Input)'!C17</f>
        <v>0</v>
      </c>
      <c r="D17" s="189">
        <f>'SAM(LEWIE Input)'!D17</f>
        <v>0</v>
      </c>
      <c r="E17" s="189">
        <f>'SAM(LEWIE Input)'!E17</f>
        <v>0</v>
      </c>
      <c r="F17" s="189">
        <f>'SAM(LEWIE Input)'!F17</f>
        <v>0</v>
      </c>
      <c r="G17" s="189">
        <f>'SAM(LEWIE Input)'!G17</f>
        <v>0</v>
      </c>
      <c r="H17" s="189">
        <f>'SAM(LEWIE Input)'!H17</f>
        <v>0</v>
      </c>
      <c r="I17" s="189">
        <f>'SAM(LEWIE Input)'!I17</f>
        <v>0</v>
      </c>
      <c r="J17" s="189">
        <f>'SAM(LEWIE Input)'!J17</f>
        <v>0</v>
      </c>
      <c r="K17" s="189">
        <f>'SAM(LEWIE Input)'!K17</f>
        <v>0</v>
      </c>
      <c r="L17" s="189">
        <f>'SAM(LEWIE Input)'!L17</f>
        <v>0</v>
      </c>
      <c r="M17" s="189">
        <f>'SAM(LEWIE Input)'!M17</f>
        <v>0</v>
      </c>
      <c r="N17" s="189">
        <f>'SAM(LEWIE Input)'!N17</f>
        <v>0</v>
      </c>
      <c r="O17" s="189">
        <f>'SAM(LEWIE Input)'!O17</f>
        <v>26565124.610706765</v>
      </c>
      <c r="P17" s="189">
        <f>'SAM(LEWIE Input)'!P17</f>
        <v>0</v>
      </c>
      <c r="Q17" s="189">
        <f>'SAM(LEWIE Input)'!Q17</f>
        <v>0</v>
      </c>
      <c r="R17" s="189">
        <f>'SAM(LEWIE Input)'!R17</f>
        <v>-18975815.706197411</v>
      </c>
      <c r="S17" s="189">
        <f>'SAM(LEWIE Input)'!S17</f>
        <v>0</v>
      </c>
      <c r="T17" s="189">
        <f>'SAM(LEWIE Input)'!T17</f>
        <v>7589308.9045093544</v>
      </c>
      <c r="U17" s="1"/>
      <c r="V17" s="1"/>
      <c r="W17" s="1"/>
      <c r="X17" s="1"/>
      <c r="Y17" s="1"/>
      <c r="Z17" s="1"/>
      <c r="AA17" s="1"/>
      <c r="AB17" s="1"/>
      <c r="AC17" s="1"/>
      <c r="AD17" s="1"/>
      <c r="AE17" s="1"/>
      <c r="AF17" s="1"/>
      <c r="AG17" s="1"/>
    </row>
    <row r="18" spans="1:33" x14ac:dyDescent="0.2">
      <c r="A18" s="150" t="str">
        <f>'SAM(LEWIE Input)'!A18</f>
        <v>ComRevSh</v>
      </c>
      <c r="B18" s="189">
        <f>'SAM(LEWIE Input)'!B18</f>
        <v>0</v>
      </c>
      <c r="C18" s="189">
        <f>'SAM(LEWIE Input)'!C18</f>
        <v>0</v>
      </c>
      <c r="D18" s="189">
        <f>'SAM(LEWIE Input)'!D18</f>
        <v>0</v>
      </c>
      <c r="E18" s="189">
        <f>'SAM(LEWIE Input)'!E18</f>
        <v>0</v>
      </c>
      <c r="F18" s="189">
        <f>'SAM(LEWIE Input)'!F18</f>
        <v>0</v>
      </c>
      <c r="G18" s="189">
        <f>'SAM(LEWIE Input)'!G18</f>
        <v>0</v>
      </c>
      <c r="H18" s="189">
        <f>'SAM(LEWIE Input)'!H18</f>
        <v>0</v>
      </c>
      <c r="I18" s="189">
        <f>'SAM(LEWIE Input)'!I18</f>
        <v>0</v>
      </c>
      <c r="J18" s="189">
        <f>'SAM(LEWIE Input)'!J18</f>
        <v>0</v>
      </c>
      <c r="K18" s="189">
        <f>'SAM(LEWIE Input)'!K18</f>
        <v>0</v>
      </c>
      <c r="L18" s="189">
        <f>'SAM(LEWIE Input)'!L18</f>
        <v>0</v>
      </c>
      <c r="M18" s="189">
        <f>'SAM(LEWIE Input)'!M18</f>
        <v>0</v>
      </c>
      <c r="N18" s="189">
        <f>'SAM(LEWIE Input)'!N18</f>
        <v>0</v>
      </c>
      <c r="O18" s="189">
        <f>'SAM(LEWIE Input)'!O18</f>
        <v>0</v>
      </c>
      <c r="P18" s="189">
        <f>'SAM(LEWIE Input)'!P18</f>
        <v>5313024.9221413536</v>
      </c>
      <c r="Q18" s="189">
        <f>'SAM(LEWIE Input)'!Q18</f>
        <v>0</v>
      </c>
      <c r="R18" s="189">
        <f>'SAM(LEWIE Input)'!R18</f>
        <v>0</v>
      </c>
      <c r="S18" s="189">
        <f>'SAM(LEWIE Input)'!S18</f>
        <v>0</v>
      </c>
      <c r="T18" s="189"/>
      <c r="U18" s="1"/>
      <c r="V18" s="1"/>
      <c r="W18" s="1"/>
      <c r="X18" s="1"/>
      <c r="Y18" s="1"/>
      <c r="Z18" s="1"/>
      <c r="AA18" s="1"/>
      <c r="AB18" s="1"/>
      <c r="AC18" s="1"/>
      <c r="AD18" s="1"/>
      <c r="AE18" s="1"/>
      <c r="AF18" s="1"/>
      <c r="AG18" s="1"/>
    </row>
    <row r="19" spans="1:33" x14ac:dyDescent="0.2">
      <c r="A19" s="150" t="str">
        <f>'SAM(LEWIE Input)'!A19</f>
        <v>G</v>
      </c>
      <c r="B19" s="189">
        <f>'SAM(LEWIE Input)'!B19</f>
        <v>1264875.7855392199</v>
      </c>
      <c r="C19" s="189">
        <f>'SAM(LEWIE Input)'!C19</f>
        <v>820058.82646297978</v>
      </c>
      <c r="D19" s="189">
        <f>'SAM(LEWIE Input)'!D19</f>
        <v>2445435.743211166</v>
      </c>
      <c r="E19" s="189">
        <f>'SAM(LEWIE Input)'!E19</f>
        <v>0</v>
      </c>
      <c r="F19" s="189">
        <f>'SAM(LEWIE Input)'!F19</f>
        <v>0</v>
      </c>
      <c r="G19" s="189">
        <f>'SAM(LEWIE Input)'!G19</f>
        <v>0</v>
      </c>
      <c r="H19" s="189">
        <f>'SAM(LEWIE Input)'!H19</f>
        <v>0</v>
      </c>
      <c r="I19" s="189">
        <f>'SAM(LEWIE Input)'!I19</f>
        <v>0</v>
      </c>
      <c r="J19" s="189">
        <f>'SAM(LEWIE Input)'!J19</f>
        <v>0</v>
      </c>
      <c r="K19" s="189">
        <f>'SAM(LEWIE Input)'!K19</f>
        <v>0</v>
      </c>
      <c r="L19" s="189">
        <f>'SAM(LEWIE Input)'!L19</f>
        <v>50349.042092631491</v>
      </c>
      <c r="M19" s="189">
        <f>'SAM(LEWIE Input)'!M19</f>
        <v>128774.70472510818</v>
      </c>
      <c r="N19" s="189">
        <f>'SAM(LEWIE Input)'!N19</f>
        <v>329018.43774203269</v>
      </c>
      <c r="O19" s="189">
        <f>'SAM(LEWIE Input)'!O19</f>
        <v>0</v>
      </c>
      <c r="P19" s="189">
        <f>'SAM(LEWIE Input)'!P19</f>
        <v>0</v>
      </c>
      <c r="Q19" s="189">
        <f>'SAM(LEWIE Input)'!Q19</f>
        <v>0</v>
      </c>
      <c r="R19" s="189">
        <f>'SAM(LEWIE Input)'!R19</f>
        <v>0</v>
      </c>
      <c r="S19" s="189">
        <f>'SAM(LEWIE Input)'!S19</f>
        <v>0</v>
      </c>
      <c r="T19" s="189">
        <f>'SAM(LEWIE Input)'!T19</f>
        <v>5038512.5397731382</v>
      </c>
      <c r="U19" s="1"/>
      <c r="V19" s="1"/>
      <c r="W19" s="1"/>
      <c r="X19" s="1"/>
      <c r="Y19" s="1"/>
      <c r="Z19" s="1"/>
      <c r="AA19" s="1"/>
      <c r="AB19" s="1"/>
      <c r="AC19" s="1"/>
      <c r="AD19" s="1"/>
      <c r="AE19" s="1"/>
      <c r="AF19" s="1"/>
      <c r="AG19" s="1"/>
    </row>
    <row r="20" spans="1:33" x14ac:dyDescent="0.2">
      <c r="A20" s="150" t="str">
        <f>'SAM(LEWIE Input)'!A20</f>
        <v>ROW</v>
      </c>
      <c r="B20" s="189">
        <f>'SAM(LEWIE Input)'!B20</f>
        <v>3971709.9665931505</v>
      </c>
      <c r="C20" s="189">
        <f>'SAM(LEWIE Input)'!C20</f>
        <v>4840347.2196107758</v>
      </c>
      <c r="D20" s="189">
        <f>'SAM(LEWIE Input)'!D20</f>
        <v>41968964.782137528</v>
      </c>
      <c r="E20" s="189">
        <f>'SAM(LEWIE Input)'!E20</f>
        <v>140980.12822955288</v>
      </c>
      <c r="F20" s="189">
        <f>'SAM(LEWIE Input)'!F20</f>
        <v>0</v>
      </c>
      <c r="G20" s="189">
        <f>'SAM(LEWIE Input)'!G20</f>
        <v>0</v>
      </c>
      <c r="H20" s="189">
        <f>'SAM(LEWIE Input)'!H20</f>
        <v>0</v>
      </c>
      <c r="I20" s="189">
        <f>'SAM(LEWIE Input)'!I20</f>
        <v>0</v>
      </c>
      <c r="J20" s="189">
        <f>'SAM(LEWIE Input)'!J20</f>
        <v>0</v>
      </c>
      <c r="K20" s="189">
        <f>'SAM(LEWIE Input)'!K20</f>
        <v>142765.83971164425</v>
      </c>
      <c r="L20" s="189">
        <f>'SAM(LEWIE Input)'!L20</f>
        <v>435584.04119408556</v>
      </c>
      <c r="M20" s="189">
        <f>'SAM(LEWIE Input)'!M20</f>
        <v>1058814.2388508895</v>
      </c>
      <c r="N20" s="189">
        <f>'SAM(LEWIE Input)'!N20</f>
        <v>493527.65661304892</v>
      </c>
      <c r="O20" s="189">
        <f>'SAM(LEWIE Input)'!O20</f>
        <v>0</v>
      </c>
      <c r="P20" s="189">
        <f>'SAM(LEWIE Input)'!P20</f>
        <v>131847.90115200001</v>
      </c>
      <c r="Q20" s="189">
        <f>'SAM(LEWIE Input)'!Q20</f>
        <v>0</v>
      </c>
      <c r="R20" s="189">
        <f>'SAM(LEWIE Input)'!R20</f>
        <v>24014328.245970547</v>
      </c>
      <c r="S20" s="189">
        <f>'SAM(LEWIE Input)'!S20</f>
        <v>0</v>
      </c>
      <c r="T20" s="189">
        <f>'SAM(LEWIE Input)'!T20</f>
        <v>77198870.020063221</v>
      </c>
      <c r="U20" s="1"/>
      <c r="V20" s="1"/>
      <c r="W20" s="1"/>
      <c r="X20" s="1"/>
      <c r="Y20" s="1"/>
      <c r="Z20" s="1"/>
      <c r="AA20" s="1"/>
      <c r="AB20" s="1"/>
      <c r="AC20" s="1"/>
      <c r="AD20" s="1"/>
      <c r="AE20" s="1"/>
      <c r="AF20" s="1"/>
      <c r="AG20" s="1"/>
    </row>
    <row r="21" spans="1:33" x14ac:dyDescent="0.2">
      <c r="A21" s="150" t="str">
        <f>'SAM(LEWIE Input)'!A21</f>
        <v>Total</v>
      </c>
      <c r="B21" s="189">
        <f>'SAM(LEWIE Input)'!B21</f>
        <v>36320004.69905474</v>
      </c>
      <c r="C21" s="189">
        <f>'SAM(LEWIE Input)'!C21</f>
        <v>44174948.006385349</v>
      </c>
      <c r="D21" s="189">
        <f>'SAM(LEWIE Input)'!D21</f>
        <v>111392457.17633608</v>
      </c>
      <c r="E21" s="189">
        <f>'SAM(LEWIE Input)'!E21</f>
        <v>1104080.3300673971</v>
      </c>
      <c r="F21" s="189">
        <f>'SAM(LEWIE Input)'!F21</f>
        <v>6161136.9328264128</v>
      </c>
      <c r="G21" s="189">
        <f>'SAM(LEWIE Input)'!G21</f>
        <v>8679807.9649508018</v>
      </c>
      <c r="H21" s="189">
        <f>'SAM(LEWIE Input)'!H21</f>
        <v>2799513.8920932431</v>
      </c>
      <c r="I21" s="189">
        <f>'SAM(LEWIE Input)'!I21</f>
        <v>3334062.235914995</v>
      </c>
      <c r="J21" s="189">
        <f>'SAM(LEWIE Input)'!J21</f>
        <v>42029960.842468783</v>
      </c>
      <c r="K21" s="189">
        <f>'SAM(LEWIE Input)'!K21</f>
        <v>3244278.4913961599</v>
      </c>
      <c r="L21" s="189">
        <f>'SAM(LEWIE Input)'!L21</f>
        <v>16233120.016757535</v>
      </c>
      <c r="M21" s="189">
        <f>'SAM(LEWIE Input)'!M21</f>
        <v>9538867.0166746806</v>
      </c>
      <c r="N21" s="189">
        <f>'SAM(LEWIE Input)'!N21</f>
        <v>4691559.2048400957</v>
      </c>
      <c r="O21" s="189">
        <f>'SAM(LEWIE Input)'!O21</f>
        <v>114094006.66746965</v>
      </c>
      <c r="P21" s="189">
        <f>'SAM(LEWIE Input)'!P21</f>
        <v>7589308.9045093544</v>
      </c>
      <c r="Q21" s="189">
        <f>'SAM(LEWIE Input)'!Q21</f>
        <v>842262.03705600009</v>
      </c>
      <c r="R21" s="189">
        <f>'SAM(LEWIE Input)'!R21</f>
        <v>5038512.5397731364</v>
      </c>
      <c r="S21" s="189">
        <f>'SAM(LEWIE Input)'!S21</f>
        <v>115249534.67705783</v>
      </c>
      <c r="T21" s="15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50">
        <f t="shared" ref="A23:S23" si="0">A2</f>
        <v>0</v>
      </c>
      <c r="B23" s="150" t="str">
        <f t="shared" si="0"/>
        <v>Ag</v>
      </c>
      <c r="C23" s="150" t="str">
        <f t="shared" si="0"/>
        <v>Tourism</v>
      </c>
      <c r="D23" s="150" t="str">
        <f t="shared" si="0"/>
        <v>Nag</v>
      </c>
      <c r="E23" s="150" t="str">
        <f t="shared" si="0"/>
        <v>NatRes</v>
      </c>
      <c r="F23" s="150" t="str">
        <f t="shared" si="0"/>
        <v>L-MUSK</v>
      </c>
      <c r="G23" s="150" t="str">
        <f t="shared" si="0"/>
        <v>L-FUSK</v>
      </c>
      <c r="H23" s="150" t="str">
        <f t="shared" si="0"/>
        <v>L-MSK</v>
      </c>
      <c r="I23" s="150" t="str">
        <f t="shared" si="0"/>
        <v>L-FSK</v>
      </c>
      <c r="J23" s="150" t="str">
        <f t="shared" si="0"/>
        <v>K</v>
      </c>
      <c r="K23" s="150" t="str">
        <f t="shared" si="0"/>
        <v>Poor</v>
      </c>
      <c r="L23" s="150" t="str">
        <f t="shared" si="0"/>
        <v>Nonpoor</v>
      </c>
      <c r="M23" s="150" t="str">
        <f t="shared" si="0"/>
        <v>Restaurants</v>
      </c>
      <c r="N23" s="150" t="str">
        <f t="shared" si="0"/>
        <v>Lodges</v>
      </c>
      <c r="O23" s="150" t="str">
        <f t="shared" si="0"/>
        <v>Tourists</v>
      </c>
      <c r="P23" s="150" t="str">
        <f t="shared" si="0"/>
        <v>PA</v>
      </c>
      <c r="Q23" s="150" t="str">
        <f t="shared" si="0"/>
        <v>CRS</v>
      </c>
      <c r="R23" s="150" t="str">
        <f t="shared" si="0"/>
        <v>G</v>
      </c>
      <c r="S23" s="150" t="str">
        <f t="shared" si="0"/>
        <v>ROW</v>
      </c>
      <c r="T23" s="1"/>
      <c r="U23" s="1"/>
      <c r="V23" s="1"/>
      <c r="W23" s="1"/>
      <c r="X23" s="1"/>
      <c r="Y23" s="1"/>
      <c r="Z23" s="1"/>
      <c r="AA23" s="1"/>
      <c r="AB23" s="1"/>
      <c r="AC23" s="1"/>
      <c r="AD23" s="1"/>
      <c r="AE23" s="1"/>
      <c r="AF23" s="1"/>
      <c r="AG23" s="1"/>
    </row>
    <row r="24" spans="1:33" x14ac:dyDescent="0.2">
      <c r="A24" s="150" t="str">
        <f t="shared" ref="A24:A41" si="1">A3</f>
        <v>Ag</v>
      </c>
      <c r="B24" s="190">
        <f t="shared" ref="B24:S24" si="2">B3/B$21</f>
        <v>9.9218905472636815E-2</v>
      </c>
      <c r="C24" s="190">
        <f t="shared" si="2"/>
        <v>0.20799479166666668</v>
      </c>
      <c r="D24" s="190">
        <f t="shared" si="2"/>
        <v>0.1348053333333335</v>
      </c>
      <c r="E24" s="190">
        <f t="shared" si="2"/>
        <v>0</v>
      </c>
      <c r="F24" s="190">
        <f t="shared" si="2"/>
        <v>0</v>
      </c>
      <c r="G24" s="190">
        <f t="shared" si="2"/>
        <v>0</v>
      </c>
      <c r="H24" s="190">
        <f t="shared" si="2"/>
        <v>0</v>
      </c>
      <c r="I24" s="190">
        <f t="shared" si="2"/>
        <v>0</v>
      </c>
      <c r="J24" s="190">
        <f t="shared" si="2"/>
        <v>0</v>
      </c>
      <c r="K24" s="190">
        <f t="shared" si="2"/>
        <v>0.47625173309039531</v>
      </c>
      <c r="L24" s="190">
        <f t="shared" si="2"/>
        <v>0.38957190815686199</v>
      </c>
      <c r="M24" s="190">
        <f t="shared" si="2"/>
        <v>0.20734593749999999</v>
      </c>
      <c r="N24" s="190">
        <f t="shared" si="2"/>
        <v>3.5064935064935063E-2</v>
      </c>
      <c r="O24" s="190">
        <f t="shared" si="2"/>
        <v>0</v>
      </c>
      <c r="P24" s="190">
        <f t="shared" si="2"/>
        <v>1.3671579870250111E-2</v>
      </c>
      <c r="Q24" s="190">
        <f t="shared" si="2"/>
        <v>0.10869565217391304</v>
      </c>
      <c r="R24" s="190">
        <f t="shared" si="2"/>
        <v>0</v>
      </c>
      <c r="S24" s="190">
        <f t="shared" si="2"/>
        <v>0</v>
      </c>
      <c r="T24" s="1"/>
      <c r="U24" s="1"/>
      <c r="V24" s="1"/>
      <c r="W24" s="1"/>
      <c r="X24" s="1"/>
      <c r="Y24" s="1"/>
      <c r="Z24" s="1"/>
      <c r="AA24" s="1"/>
      <c r="AB24" s="1"/>
      <c r="AC24" s="1"/>
      <c r="AD24" s="1"/>
      <c r="AE24" s="1"/>
      <c r="AF24" s="1"/>
      <c r="AG24" s="1"/>
    </row>
    <row r="25" spans="1:33" x14ac:dyDescent="0.2">
      <c r="A25" s="150" t="str">
        <f t="shared" si="1"/>
        <v>Tourism</v>
      </c>
      <c r="B25" s="190">
        <f t="shared" ref="B25:S25" si="3">B4/B$21</f>
        <v>0</v>
      </c>
      <c r="C25" s="190">
        <f t="shared" si="3"/>
        <v>0</v>
      </c>
      <c r="D25" s="190">
        <f t="shared" si="3"/>
        <v>0</v>
      </c>
      <c r="E25" s="190">
        <f t="shared" si="3"/>
        <v>0</v>
      </c>
      <c r="F25" s="190">
        <f t="shared" si="3"/>
        <v>0</v>
      </c>
      <c r="G25" s="190">
        <f t="shared" si="3"/>
        <v>0</v>
      </c>
      <c r="H25" s="190">
        <f t="shared" si="3"/>
        <v>0</v>
      </c>
      <c r="I25" s="190">
        <f t="shared" si="3"/>
        <v>0</v>
      </c>
      <c r="J25" s="190">
        <f t="shared" si="3"/>
        <v>0</v>
      </c>
      <c r="K25" s="190">
        <f t="shared" si="3"/>
        <v>0</v>
      </c>
      <c r="L25" s="190">
        <f t="shared" si="3"/>
        <v>0</v>
      </c>
      <c r="M25" s="190">
        <f t="shared" si="3"/>
        <v>0</v>
      </c>
      <c r="N25" s="190">
        <f t="shared" si="3"/>
        <v>0</v>
      </c>
      <c r="O25" s="190">
        <f t="shared" si="3"/>
        <v>0.38718026736614253</v>
      </c>
      <c r="P25" s="190">
        <f t="shared" si="3"/>
        <v>0</v>
      </c>
      <c r="Q25" s="190">
        <f t="shared" si="3"/>
        <v>0</v>
      </c>
      <c r="R25" s="190">
        <f t="shared" si="3"/>
        <v>0</v>
      </c>
      <c r="S25" s="190">
        <f t="shared" si="3"/>
        <v>0</v>
      </c>
      <c r="T25" s="1"/>
      <c r="U25" s="1"/>
      <c r="V25" s="1"/>
      <c r="W25" s="1"/>
      <c r="X25" s="1"/>
      <c r="Y25" s="1"/>
      <c r="Z25" s="1"/>
      <c r="AA25" s="1"/>
      <c r="AB25" s="1"/>
      <c r="AC25" s="1"/>
      <c r="AD25" s="1"/>
      <c r="AE25" s="1"/>
      <c r="AF25" s="1"/>
      <c r="AG25" s="1"/>
    </row>
    <row r="26" spans="1:33" x14ac:dyDescent="0.2">
      <c r="A26" s="150" t="str">
        <f t="shared" si="1"/>
        <v>Nag</v>
      </c>
      <c r="B26" s="190">
        <f t="shared" ref="B26:S26" si="4">B5/B$21</f>
        <v>0.21731343283582091</v>
      </c>
      <c r="C26" s="190">
        <f t="shared" si="4"/>
        <v>0.28796666666666659</v>
      </c>
      <c r="D26" s="190">
        <f t="shared" si="4"/>
        <v>0.28361333333333344</v>
      </c>
      <c r="E26" s="190">
        <f t="shared" si="4"/>
        <v>0.11109038737446197</v>
      </c>
      <c r="F26" s="190">
        <f t="shared" si="4"/>
        <v>0</v>
      </c>
      <c r="G26" s="190">
        <f t="shared" si="4"/>
        <v>0</v>
      </c>
      <c r="H26" s="190">
        <f t="shared" si="4"/>
        <v>0</v>
      </c>
      <c r="I26" s="190">
        <f t="shared" si="4"/>
        <v>0</v>
      </c>
      <c r="J26" s="190">
        <f t="shared" si="4"/>
        <v>0</v>
      </c>
      <c r="K26" s="190">
        <f t="shared" si="4"/>
        <v>0.47974284626206787</v>
      </c>
      <c r="L26" s="190">
        <f t="shared" si="4"/>
        <v>0.57275955055731065</v>
      </c>
      <c r="M26" s="190">
        <f t="shared" si="4"/>
        <v>0.21749999999999997</v>
      </c>
      <c r="N26" s="190">
        <f t="shared" si="4"/>
        <v>0.14025974025974022</v>
      </c>
      <c r="O26" s="190">
        <f t="shared" si="4"/>
        <v>0.25607192393846945</v>
      </c>
      <c r="P26" s="190">
        <f t="shared" si="4"/>
        <v>0.12858682938418234</v>
      </c>
      <c r="Q26" s="190">
        <f t="shared" si="4"/>
        <v>0.45652173913043481</v>
      </c>
      <c r="R26" s="190">
        <f t="shared" si="4"/>
        <v>0</v>
      </c>
      <c r="S26" s="190">
        <f t="shared" si="4"/>
        <v>0</v>
      </c>
      <c r="T26" s="1"/>
      <c r="U26" s="1"/>
      <c r="V26" s="1"/>
      <c r="W26" s="1"/>
      <c r="X26" s="1"/>
      <c r="Y26" s="1"/>
      <c r="Z26" s="1"/>
      <c r="AA26" s="1"/>
      <c r="AB26" s="1"/>
      <c r="AC26" s="1"/>
      <c r="AD26" s="1"/>
      <c r="AE26" s="1"/>
      <c r="AF26" s="1"/>
      <c r="AG26" s="1"/>
    </row>
    <row r="27" spans="1:33" x14ac:dyDescent="0.2">
      <c r="A27" s="150" t="str">
        <f t="shared" si="1"/>
        <v>NatRes</v>
      </c>
      <c r="B27" s="190">
        <f t="shared" ref="B27:S27" si="5">B6/B$21</f>
        <v>8.0447761194029858E-3</v>
      </c>
      <c r="C27" s="190">
        <f t="shared" si="5"/>
        <v>1.3866319444444447E-2</v>
      </c>
      <c r="D27" s="190">
        <f t="shared" si="5"/>
        <v>1.708800000000002E-2</v>
      </c>
      <c r="E27" s="190">
        <f t="shared" si="5"/>
        <v>1.2769010043041609E-2</v>
      </c>
      <c r="F27" s="190">
        <f t="shared" si="5"/>
        <v>0</v>
      </c>
      <c r="G27" s="190">
        <f t="shared" si="5"/>
        <v>0</v>
      </c>
      <c r="H27" s="190">
        <f t="shared" si="5"/>
        <v>0</v>
      </c>
      <c r="I27" s="190">
        <f t="shared" si="5"/>
        <v>0</v>
      </c>
      <c r="J27" s="190">
        <f t="shared" si="5"/>
        <v>0</v>
      </c>
      <c r="K27" s="190">
        <f t="shared" si="5"/>
        <v>0</v>
      </c>
      <c r="L27" s="190">
        <f t="shared" si="5"/>
        <v>0</v>
      </c>
      <c r="M27" s="190">
        <f t="shared" si="5"/>
        <v>3.3404062499999991E-2</v>
      </c>
      <c r="N27" s="190">
        <f t="shared" si="5"/>
        <v>1.4025974025974023E-2</v>
      </c>
      <c r="O27" s="190">
        <f t="shared" si="5"/>
        <v>0</v>
      </c>
      <c r="P27" s="190">
        <f t="shared" si="5"/>
        <v>0</v>
      </c>
      <c r="Q27" s="190">
        <f t="shared" si="5"/>
        <v>0</v>
      </c>
      <c r="R27" s="190">
        <f t="shared" si="5"/>
        <v>0</v>
      </c>
      <c r="S27" s="190">
        <f t="shared" si="5"/>
        <v>0</v>
      </c>
      <c r="T27" s="1"/>
      <c r="U27" s="1"/>
      <c r="V27" s="1"/>
      <c r="W27" s="1"/>
      <c r="X27" s="1"/>
      <c r="Y27" s="1"/>
      <c r="Z27" s="1"/>
      <c r="AA27" s="1"/>
      <c r="AB27" s="1"/>
      <c r="AC27" s="1"/>
      <c r="AD27" s="1"/>
      <c r="AE27" s="1"/>
      <c r="AF27" s="1"/>
      <c r="AG27" s="1"/>
    </row>
    <row r="28" spans="1:33" x14ac:dyDescent="0.2">
      <c r="A28" s="150" t="str">
        <f t="shared" si="1"/>
        <v>L-MUSK</v>
      </c>
      <c r="B28" s="190">
        <f t="shared" ref="B28:S28" si="6">B7/B$21</f>
        <v>0.12676616915422886</v>
      </c>
      <c r="C28" s="190">
        <f t="shared" si="6"/>
        <v>0</v>
      </c>
      <c r="D28" s="190">
        <f t="shared" si="6"/>
        <v>4.7466666666666603E-3</v>
      </c>
      <c r="E28" s="190">
        <f t="shared" si="6"/>
        <v>0.38307030129124819</v>
      </c>
      <c r="F28" s="190">
        <f t="shared" si="6"/>
        <v>0</v>
      </c>
      <c r="G28" s="190">
        <f t="shared" si="6"/>
        <v>0</v>
      </c>
      <c r="H28" s="190">
        <f t="shared" si="6"/>
        <v>0</v>
      </c>
      <c r="I28" s="190">
        <f t="shared" si="6"/>
        <v>0</v>
      </c>
      <c r="J28" s="190">
        <f t="shared" si="6"/>
        <v>0</v>
      </c>
      <c r="K28" s="190">
        <f t="shared" si="6"/>
        <v>0</v>
      </c>
      <c r="L28" s="190">
        <f t="shared" si="6"/>
        <v>0</v>
      </c>
      <c r="M28" s="190">
        <f t="shared" si="6"/>
        <v>3.2249999999999994E-2</v>
      </c>
      <c r="N28" s="190">
        <f t="shared" si="6"/>
        <v>4.2077922077922075E-2</v>
      </c>
      <c r="O28" s="190">
        <f t="shared" si="6"/>
        <v>0</v>
      </c>
      <c r="P28" s="190">
        <f t="shared" si="6"/>
        <v>5.0086445759790123E-3</v>
      </c>
      <c r="Q28" s="190">
        <f t="shared" si="6"/>
        <v>7.3913043478260873E-2</v>
      </c>
      <c r="R28" s="190">
        <f t="shared" si="6"/>
        <v>0</v>
      </c>
      <c r="S28" s="190">
        <f t="shared" si="6"/>
        <v>0</v>
      </c>
      <c r="T28" s="1"/>
      <c r="U28" s="1"/>
      <c r="V28" s="1"/>
      <c r="W28" s="1"/>
      <c r="X28" s="1"/>
      <c r="Y28" s="1"/>
      <c r="Z28" s="1"/>
      <c r="AA28" s="1"/>
      <c r="AB28" s="1"/>
      <c r="AC28" s="1"/>
      <c r="AD28" s="1"/>
      <c r="AE28" s="1"/>
      <c r="AF28" s="1"/>
      <c r="AG28" s="1"/>
    </row>
    <row r="29" spans="1:33" x14ac:dyDescent="0.2">
      <c r="A29" s="150" t="str">
        <f t="shared" si="1"/>
        <v>L-FUSK</v>
      </c>
      <c r="B29" s="190">
        <f t="shared" ref="B29:S29" si="7">B8/B$21</f>
        <v>8.3582089552238809E-2</v>
      </c>
      <c r="C29" s="190">
        <f t="shared" si="7"/>
        <v>3.6222222222222172E-3</v>
      </c>
      <c r="D29" s="190">
        <f t="shared" si="7"/>
        <v>4.2126666666666604E-2</v>
      </c>
      <c r="E29" s="190">
        <f t="shared" si="7"/>
        <v>0.1915351506456241</v>
      </c>
      <c r="F29" s="190">
        <f t="shared" si="7"/>
        <v>0</v>
      </c>
      <c r="G29" s="190">
        <f t="shared" si="7"/>
        <v>0</v>
      </c>
      <c r="H29" s="190">
        <f t="shared" si="7"/>
        <v>0</v>
      </c>
      <c r="I29" s="190">
        <f t="shared" si="7"/>
        <v>0</v>
      </c>
      <c r="J29" s="190">
        <f t="shared" si="7"/>
        <v>0</v>
      </c>
      <c r="K29" s="190">
        <f t="shared" si="7"/>
        <v>0</v>
      </c>
      <c r="L29" s="190">
        <f t="shared" si="7"/>
        <v>0</v>
      </c>
      <c r="M29" s="190">
        <f t="shared" si="7"/>
        <v>2.6250000000000006E-2</v>
      </c>
      <c r="N29" s="190">
        <f t="shared" si="7"/>
        <v>6.3116883116883099E-2</v>
      </c>
      <c r="O29" s="190">
        <f t="shared" si="7"/>
        <v>0</v>
      </c>
      <c r="P29" s="190">
        <f t="shared" si="7"/>
        <v>5.5651606399766812E-4</v>
      </c>
      <c r="Q29" s="190">
        <f t="shared" si="7"/>
        <v>3.4782608695652174E-2</v>
      </c>
      <c r="R29" s="190">
        <f t="shared" si="7"/>
        <v>0</v>
      </c>
      <c r="S29" s="190">
        <f t="shared" si="7"/>
        <v>0</v>
      </c>
      <c r="T29" s="1"/>
      <c r="U29" s="1"/>
      <c r="V29" s="1"/>
      <c r="W29" s="1"/>
      <c r="X29" s="1"/>
      <c r="Y29" s="1"/>
      <c r="Z29" s="1"/>
      <c r="AA29" s="1"/>
      <c r="AB29" s="1"/>
      <c r="AC29" s="1"/>
      <c r="AD29" s="1"/>
      <c r="AE29" s="1"/>
      <c r="AF29" s="1"/>
      <c r="AG29" s="1"/>
    </row>
    <row r="30" spans="1:33" x14ac:dyDescent="0.2">
      <c r="A30" s="150" t="str">
        <f t="shared" si="1"/>
        <v>L-MSK</v>
      </c>
      <c r="B30" s="190">
        <f t="shared" ref="B30:S30" si="8">B9/B$21</f>
        <v>1.393034825870647E-2</v>
      </c>
      <c r="C30" s="190">
        <f t="shared" si="8"/>
        <v>1.1319444444444458E-2</v>
      </c>
      <c r="D30" s="190">
        <f t="shared" si="8"/>
        <v>0</v>
      </c>
      <c r="E30" s="190">
        <f t="shared" si="8"/>
        <v>2.5538020086083218E-2</v>
      </c>
      <c r="F30" s="190">
        <f t="shared" si="8"/>
        <v>0</v>
      </c>
      <c r="G30" s="190">
        <f t="shared" si="8"/>
        <v>0</v>
      </c>
      <c r="H30" s="190">
        <f t="shared" si="8"/>
        <v>0</v>
      </c>
      <c r="I30" s="190">
        <f t="shared" si="8"/>
        <v>0</v>
      </c>
      <c r="J30" s="190">
        <f t="shared" si="8"/>
        <v>0</v>
      </c>
      <c r="K30" s="190">
        <f t="shared" si="8"/>
        <v>0</v>
      </c>
      <c r="L30" s="190">
        <f t="shared" si="8"/>
        <v>0</v>
      </c>
      <c r="M30" s="190">
        <f t="shared" si="8"/>
        <v>5.4749999999999993E-2</v>
      </c>
      <c r="N30" s="190">
        <f t="shared" si="8"/>
        <v>2.8051948051948047E-2</v>
      </c>
      <c r="O30" s="190">
        <f t="shared" si="8"/>
        <v>0</v>
      </c>
      <c r="P30" s="190">
        <f t="shared" si="8"/>
        <v>0.11026309304959042</v>
      </c>
      <c r="Q30" s="190">
        <f t="shared" si="8"/>
        <v>0.32608695652173914</v>
      </c>
      <c r="R30" s="190">
        <f t="shared" si="8"/>
        <v>0</v>
      </c>
      <c r="S30" s="190">
        <f t="shared" si="8"/>
        <v>0</v>
      </c>
      <c r="T30" s="1"/>
      <c r="U30" s="1"/>
      <c r="V30" s="1"/>
      <c r="W30" s="1"/>
      <c r="X30" s="1"/>
      <c r="Y30" s="1"/>
      <c r="Z30" s="1"/>
      <c r="AA30" s="1"/>
      <c r="AB30" s="1"/>
      <c r="AC30" s="1"/>
      <c r="AD30" s="1"/>
      <c r="AE30" s="1"/>
      <c r="AF30" s="1"/>
      <c r="AG30" s="1"/>
    </row>
    <row r="31" spans="1:33" x14ac:dyDescent="0.2">
      <c r="A31" s="150" t="str">
        <f t="shared" si="1"/>
        <v>L-FSK</v>
      </c>
      <c r="B31" s="190">
        <f t="shared" ref="B31:S31" si="9">B10/B$21</f>
        <v>6.9651741293532349E-3</v>
      </c>
      <c r="C31" s="190">
        <f t="shared" si="9"/>
        <v>2.626111111111111E-2</v>
      </c>
      <c r="D31" s="190">
        <f t="shared" si="9"/>
        <v>8.8999999999999947E-3</v>
      </c>
      <c r="E31" s="190">
        <f t="shared" si="9"/>
        <v>3.8307030129124821E-2</v>
      </c>
      <c r="F31" s="190">
        <f t="shared" si="9"/>
        <v>0</v>
      </c>
      <c r="G31" s="190">
        <f t="shared" si="9"/>
        <v>0</v>
      </c>
      <c r="H31" s="190">
        <f t="shared" si="9"/>
        <v>0</v>
      </c>
      <c r="I31" s="190">
        <f t="shared" si="9"/>
        <v>0</v>
      </c>
      <c r="J31" s="190">
        <f t="shared" si="9"/>
        <v>0</v>
      </c>
      <c r="K31" s="190">
        <f t="shared" si="9"/>
        <v>0</v>
      </c>
      <c r="L31" s="190">
        <f t="shared" si="9"/>
        <v>0</v>
      </c>
      <c r="M31" s="190">
        <f t="shared" si="9"/>
        <v>5.3999999999999999E-2</v>
      </c>
      <c r="N31" s="190">
        <f t="shared" si="9"/>
        <v>4.2077922077922075E-2</v>
      </c>
      <c r="O31" s="190">
        <f t="shared" si="9"/>
        <v>0</v>
      </c>
      <c r="P31" s="190">
        <f t="shared" si="9"/>
        <v>2.303333204636519E-2</v>
      </c>
      <c r="Q31" s="190">
        <f t="shared" si="9"/>
        <v>0</v>
      </c>
      <c r="R31" s="190">
        <f t="shared" si="9"/>
        <v>0</v>
      </c>
      <c r="S31" s="190">
        <f t="shared" si="9"/>
        <v>0</v>
      </c>
      <c r="T31" s="1"/>
      <c r="U31" s="1"/>
      <c r="V31" s="1"/>
      <c r="W31" s="1"/>
      <c r="X31" s="1"/>
      <c r="Y31" s="1"/>
      <c r="Z31" s="1"/>
      <c r="AA31" s="1"/>
      <c r="AB31" s="1"/>
      <c r="AC31" s="1"/>
      <c r="AD31" s="1"/>
      <c r="AE31" s="1"/>
      <c r="AF31" s="1"/>
      <c r="AG31" s="1"/>
    </row>
    <row r="32" spans="1:33" x14ac:dyDescent="0.2">
      <c r="A32" s="150" t="str">
        <f t="shared" si="1"/>
        <v>K</v>
      </c>
      <c r="B32" s="190">
        <f t="shared" ref="B32:S32" si="10">B11/B$21</f>
        <v>0.30000000000000004</v>
      </c>
      <c r="C32" s="190">
        <f t="shared" si="10"/>
        <v>0.32083333333333336</v>
      </c>
      <c r="D32" s="190">
        <f t="shared" si="10"/>
        <v>0.11</v>
      </c>
      <c r="E32" s="190">
        <f t="shared" si="10"/>
        <v>0.11</v>
      </c>
      <c r="F32" s="190">
        <f t="shared" si="10"/>
        <v>0</v>
      </c>
      <c r="G32" s="190">
        <f t="shared" si="10"/>
        <v>0</v>
      </c>
      <c r="H32" s="190">
        <f t="shared" si="10"/>
        <v>0</v>
      </c>
      <c r="I32" s="190">
        <f t="shared" si="10"/>
        <v>0</v>
      </c>
      <c r="J32" s="190">
        <f t="shared" si="10"/>
        <v>0</v>
      </c>
      <c r="K32" s="190">
        <f t="shared" si="10"/>
        <v>0</v>
      </c>
      <c r="L32" s="190">
        <f t="shared" si="10"/>
        <v>2.0193838217005223E-3</v>
      </c>
      <c r="M32" s="190">
        <f t="shared" si="10"/>
        <v>0.24999999999999994</v>
      </c>
      <c r="N32" s="190">
        <f t="shared" si="10"/>
        <v>0.45999999999999996</v>
      </c>
      <c r="O32" s="190">
        <f t="shared" si="10"/>
        <v>0</v>
      </c>
      <c r="P32" s="190">
        <f t="shared" si="10"/>
        <v>1.4401311288707644E-3</v>
      </c>
      <c r="Q32" s="190">
        <f t="shared" si="10"/>
        <v>0</v>
      </c>
      <c r="R32" s="190">
        <f t="shared" si="10"/>
        <v>0</v>
      </c>
      <c r="S32" s="190">
        <f t="shared" si="10"/>
        <v>0</v>
      </c>
      <c r="T32" s="1"/>
      <c r="U32" s="1"/>
      <c r="V32" s="1"/>
      <c r="W32" s="1"/>
      <c r="X32" s="1"/>
      <c r="Y32" s="1"/>
      <c r="Z32" s="1"/>
      <c r="AA32" s="1"/>
      <c r="AB32" s="1"/>
      <c r="AC32" s="1"/>
      <c r="AD32" s="1"/>
      <c r="AE32" s="1"/>
      <c r="AF32" s="1"/>
      <c r="AG32" s="1"/>
    </row>
    <row r="33" spans="1:33" x14ac:dyDescent="0.2">
      <c r="A33" s="150" t="str">
        <f t="shared" si="1"/>
        <v>Poor</v>
      </c>
      <c r="B33" s="190">
        <f t="shared" ref="B33:S33" si="11">B12/B$21</f>
        <v>0</v>
      </c>
      <c r="C33" s="190">
        <f t="shared" si="11"/>
        <v>0</v>
      </c>
      <c r="D33" s="190">
        <f t="shared" si="11"/>
        <v>0</v>
      </c>
      <c r="E33" s="190">
        <f t="shared" si="11"/>
        <v>0</v>
      </c>
      <c r="F33" s="190">
        <f t="shared" si="11"/>
        <v>0.2069326976244531</v>
      </c>
      <c r="G33" s="190">
        <f t="shared" si="11"/>
        <v>0.11540710008503202</v>
      </c>
      <c r="H33" s="190">
        <f t="shared" si="11"/>
        <v>0.34290677190492669</v>
      </c>
      <c r="I33" s="190">
        <f t="shared" si="11"/>
        <v>0.30905990962339219</v>
      </c>
      <c r="J33" s="190">
        <f t="shared" si="11"/>
        <v>4.6201189986377074E-2</v>
      </c>
      <c r="K33" s="190">
        <f t="shared" si="11"/>
        <v>0</v>
      </c>
      <c r="L33" s="190">
        <f t="shared" si="11"/>
        <v>0</v>
      </c>
      <c r="M33" s="190">
        <f t="shared" si="11"/>
        <v>0</v>
      </c>
      <c r="N33" s="190">
        <f t="shared" si="11"/>
        <v>0</v>
      </c>
      <c r="O33" s="190">
        <f t="shared" si="11"/>
        <v>0</v>
      </c>
      <c r="P33" s="190">
        <f t="shared" si="11"/>
        <v>0</v>
      </c>
      <c r="Q33" s="190">
        <f t="shared" si="11"/>
        <v>0</v>
      </c>
      <c r="R33" s="190">
        <f t="shared" si="11"/>
        <v>0</v>
      </c>
      <c r="S33" s="190">
        <f t="shared" si="11"/>
        <v>5.292474066958744E-4</v>
      </c>
      <c r="T33" s="1"/>
      <c r="U33" s="1"/>
      <c r="V33" s="1"/>
      <c r="W33" s="1"/>
      <c r="X33" s="1"/>
      <c r="Y33" s="1"/>
      <c r="Z33" s="1"/>
      <c r="AA33" s="1"/>
      <c r="AB33" s="1"/>
      <c r="AC33" s="1"/>
      <c r="AD33" s="1"/>
      <c r="AE33" s="1"/>
      <c r="AF33" s="1"/>
      <c r="AG33" s="1"/>
    </row>
    <row r="34" spans="1:33" x14ac:dyDescent="0.2">
      <c r="A34" s="150" t="str">
        <f t="shared" si="1"/>
        <v>Nonpoor</v>
      </c>
      <c r="B34" s="190">
        <f t="shared" ref="B34:S34" si="12">B13/B$21</f>
        <v>0</v>
      </c>
      <c r="C34" s="190">
        <f t="shared" si="12"/>
        <v>0</v>
      </c>
      <c r="D34" s="190">
        <f t="shared" si="12"/>
        <v>0</v>
      </c>
      <c r="E34" s="190">
        <f t="shared" si="12"/>
        <v>0</v>
      </c>
      <c r="F34" s="190">
        <f t="shared" si="12"/>
        <v>0.7930673023755469</v>
      </c>
      <c r="G34" s="190">
        <f t="shared" si="12"/>
        <v>0.88459289991496803</v>
      </c>
      <c r="H34" s="190">
        <f t="shared" si="12"/>
        <v>0.65709322809507331</v>
      </c>
      <c r="I34" s="190">
        <f t="shared" si="12"/>
        <v>0.69094009037660786</v>
      </c>
      <c r="J34" s="190">
        <f t="shared" si="12"/>
        <v>0.95379881001362288</v>
      </c>
      <c r="K34" s="190">
        <f t="shared" si="12"/>
        <v>0</v>
      </c>
      <c r="L34" s="190">
        <f t="shared" si="12"/>
        <v>0</v>
      </c>
      <c r="M34" s="190">
        <f t="shared" si="12"/>
        <v>0</v>
      </c>
      <c r="N34" s="190">
        <f t="shared" si="12"/>
        <v>0</v>
      </c>
      <c r="O34" s="190">
        <f t="shared" si="12"/>
        <v>0</v>
      </c>
      <c r="P34" s="190">
        <f t="shared" si="12"/>
        <v>0</v>
      </c>
      <c r="Q34" s="190">
        <f t="shared" si="12"/>
        <v>0</v>
      </c>
      <c r="R34" s="190">
        <f t="shared" si="12"/>
        <v>0</v>
      </c>
      <c r="S34" s="190">
        <f t="shared" si="12"/>
        <v>9.4970664767059041E-3</v>
      </c>
      <c r="T34" s="1"/>
      <c r="U34" s="1"/>
      <c r="V34" s="1"/>
      <c r="W34" s="1"/>
      <c r="X34" s="1"/>
      <c r="Y34" s="1"/>
      <c r="Z34" s="1"/>
      <c r="AA34" s="1"/>
      <c r="AB34" s="1"/>
      <c r="AC34" s="1"/>
      <c r="AD34" s="1"/>
      <c r="AE34" s="1"/>
      <c r="AF34" s="1"/>
      <c r="AG34" s="1"/>
    </row>
    <row r="35" spans="1:33" x14ac:dyDescent="0.2">
      <c r="A35" s="150" t="str">
        <f t="shared" si="1"/>
        <v>Restaurants</v>
      </c>
      <c r="B35" s="190">
        <f t="shared" ref="B35:S35" si="13">B14/B$21</f>
        <v>0</v>
      </c>
      <c r="C35" s="190">
        <f t="shared" si="13"/>
        <v>0</v>
      </c>
      <c r="D35" s="190">
        <f t="shared" si="13"/>
        <v>0</v>
      </c>
      <c r="E35" s="190">
        <f t="shared" si="13"/>
        <v>0</v>
      </c>
      <c r="F35" s="190">
        <f t="shared" si="13"/>
        <v>0</v>
      </c>
      <c r="G35" s="190">
        <f t="shared" si="13"/>
        <v>0</v>
      </c>
      <c r="H35" s="190">
        <f t="shared" si="13"/>
        <v>0</v>
      </c>
      <c r="I35" s="190">
        <f t="shared" si="13"/>
        <v>0</v>
      </c>
      <c r="J35" s="190">
        <f t="shared" si="13"/>
        <v>0</v>
      </c>
      <c r="K35" s="190">
        <f t="shared" si="13"/>
        <v>0</v>
      </c>
      <c r="L35" s="190">
        <f t="shared" si="13"/>
        <v>5.7144879252406461E-3</v>
      </c>
      <c r="M35" s="190">
        <f t="shared" si="13"/>
        <v>0</v>
      </c>
      <c r="N35" s="190">
        <f t="shared" si="13"/>
        <v>0</v>
      </c>
      <c r="O35" s="190">
        <f t="shared" si="13"/>
        <v>8.2792280894130418E-2</v>
      </c>
      <c r="P35" s="190">
        <f t="shared" si="13"/>
        <v>0</v>
      </c>
      <c r="Q35" s="190">
        <f t="shared" si="13"/>
        <v>0</v>
      </c>
      <c r="R35" s="190">
        <f t="shared" si="13"/>
        <v>0</v>
      </c>
      <c r="S35" s="190">
        <f t="shared" si="13"/>
        <v>0</v>
      </c>
      <c r="T35" s="1"/>
      <c r="U35" s="1"/>
      <c r="V35" s="1"/>
      <c r="W35" s="1"/>
      <c r="X35" s="1"/>
      <c r="Y35" s="1"/>
      <c r="Z35" s="1"/>
      <c r="AA35" s="1"/>
      <c r="AB35" s="1"/>
      <c r="AC35" s="1"/>
      <c r="AD35" s="1"/>
      <c r="AE35" s="1"/>
      <c r="AF35" s="1"/>
      <c r="AG35" s="1"/>
    </row>
    <row r="36" spans="1:33" x14ac:dyDescent="0.2">
      <c r="A36" s="150" t="str">
        <f t="shared" si="1"/>
        <v>Lodges</v>
      </c>
      <c r="B36" s="190">
        <f t="shared" ref="B36:S36" si="14">B15/B$21</f>
        <v>0</v>
      </c>
      <c r="C36" s="190">
        <f t="shared" si="14"/>
        <v>0</v>
      </c>
      <c r="D36" s="190">
        <f t="shared" si="14"/>
        <v>0</v>
      </c>
      <c r="E36" s="190">
        <f t="shared" si="14"/>
        <v>0</v>
      </c>
      <c r="F36" s="190">
        <f t="shared" si="14"/>
        <v>0</v>
      </c>
      <c r="G36" s="190">
        <f t="shared" si="14"/>
        <v>0</v>
      </c>
      <c r="H36" s="190">
        <f t="shared" si="14"/>
        <v>0</v>
      </c>
      <c r="I36" s="190">
        <f t="shared" si="14"/>
        <v>0</v>
      </c>
      <c r="J36" s="190">
        <f t="shared" si="14"/>
        <v>0</v>
      </c>
      <c r="K36" s="190">
        <f t="shared" si="14"/>
        <v>0</v>
      </c>
      <c r="L36" s="190">
        <f t="shared" si="14"/>
        <v>0</v>
      </c>
      <c r="M36" s="190">
        <f t="shared" si="14"/>
        <v>0</v>
      </c>
      <c r="N36" s="190">
        <f t="shared" si="14"/>
        <v>0</v>
      </c>
      <c r="O36" s="190">
        <f t="shared" si="14"/>
        <v>4.1120119644091235E-2</v>
      </c>
      <c r="P36" s="190">
        <f t="shared" si="14"/>
        <v>0</v>
      </c>
      <c r="Q36" s="190">
        <f t="shared" si="14"/>
        <v>0</v>
      </c>
      <c r="R36" s="190">
        <f t="shared" si="14"/>
        <v>0</v>
      </c>
      <c r="S36" s="190">
        <f t="shared" si="14"/>
        <v>0</v>
      </c>
      <c r="T36" s="1"/>
      <c r="U36" s="1"/>
      <c r="V36" s="1"/>
      <c r="W36" s="1"/>
      <c r="X36" s="1"/>
      <c r="Y36" s="1"/>
      <c r="Z36" s="1"/>
      <c r="AA36" s="1"/>
      <c r="AB36" s="1"/>
      <c r="AC36" s="1"/>
      <c r="AD36" s="1"/>
      <c r="AE36" s="1"/>
      <c r="AF36" s="1"/>
      <c r="AG36" s="1"/>
    </row>
    <row r="37" spans="1:33" x14ac:dyDescent="0.2">
      <c r="A37" s="150" t="str">
        <f t="shared" si="1"/>
        <v>Tourists</v>
      </c>
      <c r="B37" s="190">
        <f t="shared" ref="B37:S37" si="15">B16/B$21</f>
        <v>0</v>
      </c>
      <c r="C37" s="190">
        <f t="shared" si="15"/>
        <v>0</v>
      </c>
      <c r="D37" s="190">
        <f t="shared" si="15"/>
        <v>0</v>
      </c>
      <c r="E37" s="190">
        <f t="shared" si="15"/>
        <v>0</v>
      </c>
      <c r="F37" s="190">
        <f t="shared" si="15"/>
        <v>0</v>
      </c>
      <c r="G37" s="190">
        <f t="shared" si="15"/>
        <v>0</v>
      </c>
      <c r="H37" s="190">
        <f t="shared" si="15"/>
        <v>0</v>
      </c>
      <c r="I37" s="190">
        <f t="shared" si="15"/>
        <v>0</v>
      </c>
      <c r="J37" s="190">
        <f t="shared" si="15"/>
        <v>0</v>
      </c>
      <c r="K37" s="190">
        <f t="shared" si="15"/>
        <v>0</v>
      </c>
      <c r="L37" s="190">
        <f t="shared" si="15"/>
        <v>0</v>
      </c>
      <c r="M37" s="190">
        <f t="shared" si="15"/>
        <v>0</v>
      </c>
      <c r="N37" s="190">
        <f t="shared" si="15"/>
        <v>0</v>
      </c>
      <c r="O37" s="190">
        <f t="shared" si="15"/>
        <v>0</v>
      </c>
      <c r="P37" s="190">
        <f t="shared" si="15"/>
        <v>0</v>
      </c>
      <c r="Q37" s="190">
        <f t="shared" si="15"/>
        <v>0</v>
      </c>
      <c r="R37" s="190">
        <f t="shared" si="15"/>
        <v>0</v>
      </c>
      <c r="S37" s="190">
        <f t="shared" si="15"/>
        <v>0.98997368611659819</v>
      </c>
      <c r="T37" s="1"/>
      <c r="U37" s="1"/>
      <c r="V37" s="1"/>
      <c r="W37" s="1"/>
      <c r="X37" s="1"/>
      <c r="Y37" s="1"/>
      <c r="Z37" s="1"/>
      <c r="AA37" s="1"/>
      <c r="AB37" s="1"/>
      <c r="AC37" s="1"/>
      <c r="AD37" s="1"/>
      <c r="AE37" s="1"/>
      <c r="AF37" s="1"/>
      <c r="AG37" s="1"/>
    </row>
    <row r="38" spans="1:33" x14ac:dyDescent="0.2">
      <c r="A38" s="150" t="str">
        <f t="shared" si="1"/>
        <v>PA</v>
      </c>
      <c r="B38" s="190">
        <f t="shared" ref="B38:S38" si="16">B17/B$21</f>
        <v>0</v>
      </c>
      <c r="C38" s="190">
        <f t="shared" si="16"/>
        <v>0</v>
      </c>
      <c r="D38" s="190">
        <f t="shared" si="16"/>
        <v>0</v>
      </c>
      <c r="E38" s="190">
        <f t="shared" si="16"/>
        <v>0</v>
      </c>
      <c r="F38" s="190">
        <f t="shared" si="16"/>
        <v>0</v>
      </c>
      <c r="G38" s="190">
        <f t="shared" si="16"/>
        <v>0</v>
      </c>
      <c r="H38" s="190">
        <f t="shared" si="16"/>
        <v>0</v>
      </c>
      <c r="I38" s="190">
        <f t="shared" si="16"/>
        <v>0</v>
      </c>
      <c r="J38" s="190">
        <f t="shared" si="16"/>
        <v>0</v>
      </c>
      <c r="K38" s="190">
        <f t="shared" si="16"/>
        <v>0</v>
      </c>
      <c r="L38" s="190">
        <f t="shared" si="16"/>
        <v>0</v>
      </c>
      <c r="M38" s="190">
        <f t="shared" si="16"/>
        <v>0</v>
      </c>
      <c r="N38" s="190">
        <f t="shared" si="16"/>
        <v>0</v>
      </c>
      <c r="O38" s="190">
        <f t="shared" si="16"/>
        <v>0.23283540815716644</v>
      </c>
      <c r="P38" s="190">
        <f t="shared" si="16"/>
        <v>0</v>
      </c>
      <c r="Q38" s="190">
        <f t="shared" si="16"/>
        <v>0</v>
      </c>
      <c r="R38" s="190">
        <f t="shared" si="16"/>
        <v>-3.7661543077258699</v>
      </c>
      <c r="S38" s="190">
        <f t="shared" si="16"/>
        <v>0</v>
      </c>
      <c r="T38" s="1"/>
      <c r="U38" s="1"/>
      <c r="V38" s="1"/>
      <c r="W38" s="1"/>
      <c r="X38" s="1"/>
      <c r="Y38" s="1"/>
      <c r="Z38" s="1"/>
      <c r="AA38" s="1"/>
      <c r="AB38" s="1"/>
      <c r="AC38" s="1"/>
      <c r="AD38" s="1"/>
      <c r="AE38" s="1"/>
      <c r="AF38" s="1"/>
      <c r="AG38" s="1"/>
    </row>
    <row r="39" spans="1:33" x14ac:dyDescent="0.2">
      <c r="A39" s="150" t="str">
        <f t="shared" si="1"/>
        <v>ComRevSh</v>
      </c>
      <c r="B39" s="190">
        <f t="shared" ref="B39:S39" si="17">B18/B$21</f>
        <v>0</v>
      </c>
      <c r="C39" s="190">
        <f t="shared" si="17"/>
        <v>0</v>
      </c>
      <c r="D39" s="190">
        <f t="shared" si="17"/>
        <v>0</v>
      </c>
      <c r="E39" s="190">
        <f t="shared" si="17"/>
        <v>0</v>
      </c>
      <c r="F39" s="190">
        <f t="shared" si="17"/>
        <v>0</v>
      </c>
      <c r="G39" s="190">
        <f t="shared" si="17"/>
        <v>0</v>
      </c>
      <c r="H39" s="190">
        <f t="shared" si="17"/>
        <v>0</v>
      </c>
      <c r="I39" s="190">
        <f t="shared" si="17"/>
        <v>0</v>
      </c>
      <c r="J39" s="190">
        <f t="shared" si="17"/>
        <v>0</v>
      </c>
      <c r="K39" s="190">
        <f t="shared" si="17"/>
        <v>0</v>
      </c>
      <c r="L39" s="190">
        <f t="shared" si="17"/>
        <v>0</v>
      </c>
      <c r="M39" s="190">
        <f t="shared" si="17"/>
        <v>0</v>
      </c>
      <c r="N39" s="190">
        <f t="shared" si="17"/>
        <v>0</v>
      </c>
      <c r="O39" s="190">
        <f t="shared" si="17"/>
        <v>0</v>
      </c>
      <c r="P39" s="190">
        <f t="shared" si="17"/>
        <v>0.70006702704965706</v>
      </c>
      <c r="Q39" s="190">
        <f t="shared" si="17"/>
        <v>0</v>
      </c>
      <c r="R39" s="190">
        <f t="shared" si="17"/>
        <v>0</v>
      </c>
      <c r="S39" s="190">
        <f t="shared" si="17"/>
        <v>0</v>
      </c>
      <c r="T39" s="1"/>
      <c r="U39" s="1"/>
      <c r="V39" s="1"/>
      <c r="W39" s="1"/>
      <c r="X39" s="1"/>
      <c r="Y39" s="1"/>
      <c r="Z39" s="1"/>
      <c r="AA39" s="1"/>
      <c r="AB39" s="1"/>
      <c r="AC39" s="1"/>
      <c r="AD39" s="1"/>
      <c r="AE39" s="1"/>
      <c r="AF39" s="1"/>
      <c r="AG39" s="1"/>
    </row>
    <row r="40" spans="1:33" x14ac:dyDescent="0.2">
      <c r="A40" s="150" t="str">
        <f t="shared" si="1"/>
        <v>G</v>
      </c>
      <c r="B40" s="190">
        <f t="shared" ref="B40:S40" si="18">B19/B$21</f>
        <v>3.482587064676617E-2</v>
      </c>
      <c r="C40" s="190">
        <f t="shared" si="18"/>
        <v>1.8563888888888852E-2</v>
      </c>
      <c r="D40" s="190">
        <f t="shared" si="18"/>
        <v>2.1953333333333346E-2</v>
      </c>
      <c r="E40" s="190">
        <f t="shared" si="18"/>
        <v>0</v>
      </c>
      <c r="F40" s="190">
        <f t="shared" si="18"/>
        <v>0</v>
      </c>
      <c r="G40" s="190">
        <f t="shared" si="18"/>
        <v>0</v>
      </c>
      <c r="H40" s="190">
        <f t="shared" si="18"/>
        <v>0</v>
      </c>
      <c r="I40" s="190">
        <f t="shared" si="18"/>
        <v>0</v>
      </c>
      <c r="J40" s="190">
        <f t="shared" si="18"/>
        <v>0</v>
      </c>
      <c r="K40" s="190">
        <f t="shared" si="18"/>
        <v>0</v>
      </c>
      <c r="L40" s="190">
        <f t="shared" si="18"/>
        <v>3.1016244591708748E-3</v>
      </c>
      <c r="M40" s="190">
        <f t="shared" si="18"/>
        <v>1.35E-2</v>
      </c>
      <c r="N40" s="190">
        <f t="shared" si="18"/>
        <v>7.0129870129870125E-2</v>
      </c>
      <c r="O40" s="190">
        <f t="shared" si="18"/>
        <v>0</v>
      </c>
      <c r="P40" s="190">
        <f t="shared" si="18"/>
        <v>0</v>
      </c>
      <c r="Q40" s="190">
        <f t="shared" si="18"/>
        <v>0</v>
      </c>
      <c r="R40" s="190">
        <f t="shared" si="18"/>
        <v>0</v>
      </c>
      <c r="S40" s="190">
        <f t="shared" si="18"/>
        <v>0</v>
      </c>
      <c r="T40" s="1"/>
      <c r="U40" s="1"/>
      <c r="V40" s="1"/>
      <c r="W40" s="1"/>
      <c r="X40" s="1"/>
      <c r="Y40" s="1"/>
      <c r="Z40" s="1"/>
      <c r="AA40" s="1"/>
      <c r="AB40" s="1"/>
      <c r="AC40" s="1"/>
      <c r="AD40" s="1"/>
      <c r="AE40" s="1"/>
      <c r="AF40" s="1"/>
      <c r="AG40" s="1"/>
    </row>
    <row r="41" spans="1:33" x14ac:dyDescent="0.2">
      <c r="A41" s="150" t="str">
        <f t="shared" si="1"/>
        <v>ROW</v>
      </c>
      <c r="B41" s="190">
        <f t="shared" ref="B41:S41" si="19">B20/B$21</f>
        <v>0.10935323383084578</v>
      </c>
      <c r="C41" s="190">
        <f t="shared" si="19"/>
        <v>0.1095722222222224</v>
      </c>
      <c r="D41" s="190">
        <f t="shared" si="19"/>
        <v>0.37676666666666642</v>
      </c>
      <c r="E41" s="190">
        <f t="shared" si="19"/>
        <v>0.12769010043041609</v>
      </c>
      <c r="F41" s="190">
        <f t="shared" si="19"/>
        <v>0</v>
      </c>
      <c r="G41" s="190">
        <f t="shared" si="19"/>
        <v>0</v>
      </c>
      <c r="H41" s="190">
        <f t="shared" si="19"/>
        <v>0</v>
      </c>
      <c r="I41" s="190">
        <f t="shared" si="19"/>
        <v>0</v>
      </c>
      <c r="J41" s="190">
        <f t="shared" si="19"/>
        <v>0</v>
      </c>
      <c r="K41" s="190">
        <f t="shared" si="19"/>
        <v>4.400542064753684E-2</v>
      </c>
      <c r="L41" s="190">
        <f t="shared" si="19"/>
        <v>2.6833045079715415E-2</v>
      </c>
      <c r="M41" s="190">
        <f t="shared" si="19"/>
        <v>0.11099999999999999</v>
      </c>
      <c r="N41" s="190">
        <f t="shared" si="19"/>
        <v>0.10519480519480517</v>
      </c>
      <c r="O41" s="190">
        <f t="shared" si="19"/>
        <v>0</v>
      </c>
      <c r="P41" s="190">
        <f t="shared" si="19"/>
        <v>1.7372846831107333E-2</v>
      </c>
      <c r="Q41" s="190">
        <f t="shared" si="19"/>
        <v>0</v>
      </c>
      <c r="R41" s="190">
        <f t="shared" si="19"/>
        <v>4.7661543077258699</v>
      </c>
      <c r="S41" s="190">
        <f t="shared" si="19"/>
        <v>0</v>
      </c>
      <c r="T41" s="1"/>
      <c r="U41" s="1"/>
      <c r="V41" s="1"/>
      <c r="W41" s="1"/>
      <c r="X41" s="1"/>
      <c r="Y41" s="1"/>
      <c r="Z41" s="1"/>
      <c r="AA41" s="1"/>
      <c r="AB41" s="1"/>
      <c r="AC41" s="1"/>
      <c r="AD41" s="1"/>
      <c r="AE41" s="1"/>
      <c r="AF41" s="1"/>
      <c r="AG41" s="1"/>
    </row>
    <row r="42" spans="1:33" x14ac:dyDescent="0.2">
      <c r="A42" s="150" t="s">
        <v>386</v>
      </c>
      <c r="B42" s="190">
        <f t="shared" ref="B42:S42" si="20">SUM(B24:B41)</f>
        <v>1</v>
      </c>
      <c r="C42" s="190">
        <f t="shared" si="20"/>
        <v>1</v>
      </c>
      <c r="D42" s="190">
        <f t="shared" si="20"/>
        <v>1</v>
      </c>
      <c r="E42" s="190">
        <f t="shared" si="20"/>
        <v>1</v>
      </c>
      <c r="F42" s="190">
        <f t="shared" si="20"/>
        <v>1</v>
      </c>
      <c r="G42" s="190">
        <f t="shared" si="20"/>
        <v>1</v>
      </c>
      <c r="H42" s="190">
        <f t="shared" si="20"/>
        <v>1</v>
      </c>
      <c r="I42" s="190">
        <f t="shared" si="20"/>
        <v>1</v>
      </c>
      <c r="J42" s="190">
        <f t="shared" si="20"/>
        <v>1</v>
      </c>
      <c r="K42" s="190">
        <f t="shared" si="20"/>
        <v>1</v>
      </c>
      <c r="L42" s="190">
        <f t="shared" si="20"/>
        <v>1.0000000000000002</v>
      </c>
      <c r="M42" s="190">
        <f t="shared" si="20"/>
        <v>0.99999999999999989</v>
      </c>
      <c r="N42" s="190">
        <f t="shared" si="20"/>
        <v>0.99999999999999989</v>
      </c>
      <c r="O42" s="190">
        <f t="shared" si="20"/>
        <v>1</v>
      </c>
      <c r="P42" s="190">
        <f t="shared" si="20"/>
        <v>0.99999999999999989</v>
      </c>
      <c r="Q42" s="190">
        <f t="shared" si="20"/>
        <v>1</v>
      </c>
      <c r="R42" s="190">
        <f t="shared" si="20"/>
        <v>1</v>
      </c>
      <c r="S42" s="190">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50">
        <f t="shared" ref="A44:Q44" si="21">A23</f>
        <v>0</v>
      </c>
      <c r="B44" s="150" t="str">
        <f t="shared" si="21"/>
        <v>Ag</v>
      </c>
      <c r="C44" s="150" t="str">
        <f t="shared" si="21"/>
        <v>Tourism</v>
      </c>
      <c r="D44" s="150" t="str">
        <f t="shared" si="21"/>
        <v>Nag</v>
      </c>
      <c r="E44" s="150" t="str">
        <f t="shared" si="21"/>
        <v>NatRes</v>
      </c>
      <c r="F44" s="150" t="str">
        <f t="shared" si="21"/>
        <v>L-MUSK</v>
      </c>
      <c r="G44" s="150" t="str">
        <f t="shared" si="21"/>
        <v>L-FUSK</v>
      </c>
      <c r="H44" s="150" t="str">
        <f t="shared" si="21"/>
        <v>L-MSK</v>
      </c>
      <c r="I44" s="150" t="str">
        <f t="shared" si="21"/>
        <v>L-FSK</v>
      </c>
      <c r="J44" s="150" t="str">
        <f t="shared" si="21"/>
        <v>K</v>
      </c>
      <c r="K44" s="150" t="str">
        <f t="shared" si="21"/>
        <v>Poor</v>
      </c>
      <c r="L44" s="150" t="str">
        <f t="shared" si="21"/>
        <v>Nonpoor</v>
      </c>
      <c r="M44" s="150" t="str">
        <f t="shared" si="21"/>
        <v>Restaurants</v>
      </c>
      <c r="N44" s="150" t="str">
        <f t="shared" si="21"/>
        <v>Lodges</v>
      </c>
      <c r="O44" s="150" t="str">
        <f t="shared" si="21"/>
        <v>Tourists</v>
      </c>
      <c r="P44" s="150" t="str">
        <f t="shared" si="21"/>
        <v>PA</v>
      </c>
      <c r="Q44" s="150" t="str">
        <f t="shared" si="21"/>
        <v>CRS</v>
      </c>
      <c r="R44" s="150"/>
      <c r="S44" s="1"/>
      <c r="T44" s="1"/>
      <c r="U44" s="1"/>
      <c r="V44" s="1"/>
      <c r="W44" s="1"/>
      <c r="X44" s="1"/>
      <c r="Y44" s="1"/>
      <c r="Z44" s="1"/>
      <c r="AA44" s="1"/>
      <c r="AB44" s="1"/>
      <c r="AC44" s="1"/>
      <c r="AD44" s="1"/>
      <c r="AE44" s="1"/>
      <c r="AF44" s="1"/>
      <c r="AG44" s="1"/>
    </row>
    <row r="45" spans="1:33" x14ac:dyDescent="0.2">
      <c r="A45" s="150" t="str">
        <f t="shared" ref="A45:A60" si="22">A24</f>
        <v>Ag</v>
      </c>
      <c r="B45" s="190">
        <v>1</v>
      </c>
      <c r="C45" s="190">
        <v>0</v>
      </c>
      <c r="D45" s="190">
        <v>0</v>
      </c>
      <c r="E45" s="190">
        <v>0</v>
      </c>
      <c r="F45" s="190">
        <v>0</v>
      </c>
      <c r="G45" s="190">
        <v>0</v>
      </c>
      <c r="H45" s="190">
        <v>0</v>
      </c>
      <c r="I45" s="190">
        <v>0</v>
      </c>
      <c r="J45" s="190">
        <v>0</v>
      </c>
      <c r="K45" s="190">
        <v>0</v>
      </c>
      <c r="L45" s="190">
        <v>0</v>
      </c>
      <c r="M45" s="190">
        <v>0</v>
      </c>
      <c r="N45" s="190">
        <v>0</v>
      </c>
      <c r="O45" s="190">
        <v>0</v>
      </c>
      <c r="P45" s="190">
        <v>0</v>
      </c>
      <c r="Q45" s="190">
        <v>0</v>
      </c>
      <c r="R45" s="190"/>
      <c r="S45" s="191"/>
      <c r="T45" s="1"/>
      <c r="U45" s="1"/>
      <c r="V45" s="1"/>
      <c r="W45" s="1"/>
      <c r="X45" s="1"/>
      <c r="Y45" s="1"/>
      <c r="Z45" s="1"/>
      <c r="AA45" s="1"/>
      <c r="AB45" s="1"/>
      <c r="AC45" s="1"/>
      <c r="AD45" s="1"/>
      <c r="AE45" s="1"/>
      <c r="AF45" s="1"/>
      <c r="AG45" s="1"/>
    </row>
    <row r="46" spans="1:33" x14ac:dyDescent="0.2">
      <c r="A46" s="150" t="str">
        <f t="shared" si="22"/>
        <v>Tourism</v>
      </c>
      <c r="B46" s="190">
        <v>0</v>
      </c>
      <c r="C46" s="190">
        <v>1</v>
      </c>
      <c r="D46" s="190">
        <v>0</v>
      </c>
      <c r="E46" s="190">
        <v>0</v>
      </c>
      <c r="F46" s="190">
        <v>0</v>
      </c>
      <c r="G46" s="190">
        <v>0</v>
      </c>
      <c r="H46" s="190">
        <v>0</v>
      </c>
      <c r="I46" s="190">
        <v>0</v>
      </c>
      <c r="J46" s="190">
        <v>0</v>
      </c>
      <c r="K46" s="190">
        <v>0</v>
      </c>
      <c r="L46" s="190">
        <v>0</v>
      </c>
      <c r="M46" s="190">
        <v>0</v>
      </c>
      <c r="N46" s="190">
        <v>0</v>
      </c>
      <c r="O46" s="190">
        <v>0</v>
      </c>
      <c r="P46" s="190">
        <v>0</v>
      </c>
      <c r="Q46" s="190">
        <v>0</v>
      </c>
      <c r="R46" s="190"/>
      <c r="S46" s="191"/>
      <c r="T46" s="1"/>
      <c r="U46" s="1"/>
      <c r="V46" s="1"/>
      <c r="W46" s="1"/>
      <c r="X46" s="1"/>
      <c r="Y46" s="1"/>
      <c r="Z46" s="1"/>
      <c r="AA46" s="1"/>
      <c r="AB46" s="1"/>
      <c r="AC46" s="1"/>
      <c r="AD46" s="1"/>
      <c r="AE46" s="1"/>
      <c r="AF46" s="1"/>
      <c r="AG46" s="1"/>
    </row>
    <row r="47" spans="1:33" x14ac:dyDescent="0.2">
      <c r="A47" s="150" t="str">
        <f t="shared" si="22"/>
        <v>Nag</v>
      </c>
      <c r="B47" s="190">
        <v>0</v>
      </c>
      <c r="C47" s="190">
        <v>0</v>
      </c>
      <c r="D47" s="190">
        <v>1</v>
      </c>
      <c r="E47" s="190">
        <v>0</v>
      </c>
      <c r="F47" s="190">
        <v>0</v>
      </c>
      <c r="G47" s="190">
        <v>0</v>
      </c>
      <c r="H47" s="190">
        <v>0</v>
      </c>
      <c r="I47" s="190">
        <v>0</v>
      </c>
      <c r="J47" s="190">
        <v>0</v>
      </c>
      <c r="K47" s="190">
        <v>0</v>
      </c>
      <c r="L47" s="190">
        <v>0</v>
      </c>
      <c r="M47" s="190">
        <v>0</v>
      </c>
      <c r="N47" s="190">
        <v>0</v>
      </c>
      <c r="O47" s="190">
        <v>0</v>
      </c>
      <c r="P47" s="190">
        <v>0</v>
      </c>
      <c r="Q47" s="190">
        <v>0</v>
      </c>
      <c r="R47" s="190"/>
      <c r="S47" s="191"/>
      <c r="T47" s="191"/>
      <c r="U47" s="1"/>
      <c r="V47" s="1"/>
      <c r="W47" s="1"/>
      <c r="X47" s="1"/>
      <c r="Y47" s="1"/>
      <c r="Z47" s="1"/>
      <c r="AA47" s="1"/>
      <c r="AB47" s="1"/>
      <c r="AC47" s="1"/>
      <c r="AD47" s="1"/>
      <c r="AE47" s="1"/>
      <c r="AF47" s="1"/>
      <c r="AG47" s="1"/>
    </row>
    <row r="48" spans="1:33" x14ac:dyDescent="0.2">
      <c r="A48" s="150" t="str">
        <f t="shared" si="22"/>
        <v>NatRes</v>
      </c>
      <c r="B48" s="190">
        <v>0</v>
      </c>
      <c r="C48" s="190">
        <v>0</v>
      </c>
      <c r="D48" s="190">
        <v>0</v>
      </c>
      <c r="E48" s="190">
        <v>1</v>
      </c>
      <c r="F48" s="190">
        <v>0</v>
      </c>
      <c r="G48" s="190">
        <v>0</v>
      </c>
      <c r="H48" s="190">
        <v>0</v>
      </c>
      <c r="I48" s="190">
        <v>0</v>
      </c>
      <c r="J48" s="190">
        <v>0</v>
      </c>
      <c r="K48" s="190">
        <v>0</v>
      </c>
      <c r="L48" s="190">
        <v>0</v>
      </c>
      <c r="M48" s="190">
        <v>0</v>
      </c>
      <c r="N48" s="190">
        <v>0</v>
      </c>
      <c r="O48" s="190">
        <v>0</v>
      </c>
      <c r="P48" s="190">
        <v>0</v>
      </c>
      <c r="Q48" s="190">
        <v>0</v>
      </c>
      <c r="R48" s="190"/>
      <c r="S48" s="191"/>
      <c r="T48" s="1"/>
      <c r="U48" s="1"/>
      <c r="V48" s="1"/>
      <c r="W48" s="1"/>
      <c r="X48" s="1"/>
      <c r="Y48" s="1"/>
      <c r="Z48" s="1"/>
      <c r="AA48" s="1"/>
      <c r="AB48" s="1"/>
      <c r="AC48" s="1"/>
      <c r="AD48" s="1"/>
      <c r="AE48" s="1"/>
      <c r="AF48" s="1"/>
      <c r="AG48" s="1"/>
    </row>
    <row r="49" spans="1:33" x14ac:dyDescent="0.2">
      <c r="A49" s="150" t="str">
        <f t="shared" si="22"/>
        <v>L-MUSK</v>
      </c>
      <c r="B49" s="190">
        <v>0</v>
      </c>
      <c r="C49" s="190">
        <v>0</v>
      </c>
      <c r="D49" s="190">
        <v>0</v>
      </c>
      <c r="E49" s="190">
        <v>0</v>
      </c>
      <c r="F49" s="190">
        <v>1</v>
      </c>
      <c r="G49" s="190">
        <v>0</v>
      </c>
      <c r="H49" s="190">
        <v>0</v>
      </c>
      <c r="I49" s="190">
        <v>0</v>
      </c>
      <c r="J49" s="190">
        <v>0</v>
      </c>
      <c r="K49" s="190">
        <v>0</v>
      </c>
      <c r="L49" s="190">
        <v>0</v>
      </c>
      <c r="M49" s="190">
        <v>0</v>
      </c>
      <c r="N49" s="190">
        <v>0</v>
      </c>
      <c r="O49" s="190">
        <v>0</v>
      </c>
      <c r="P49" s="190">
        <v>0</v>
      </c>
      <c r="Q49" s="190">
        <v>0</v>
      </c>
      <c r="R49" s="190"/>
      <c r="S49" s="191"/>
      <c r="T49" s="1"/>
      <c r="U49" s="1"/>
      <c r="V49" s="1"/>
      <c r="W49" s="1"/>
      <c r="X49" s="1"/>
      <c r="Y49" s="1"/>
      <c r="Z49" s="1"/>
      <c r="AA49" s="1"/>
      <c r="AB49" s="1"/>
      <c r="AC49" s="1"/>
      <c r="AD49" s="1"/>
      <c r="AE49" s="1"/>
      <c r="AF49" s="1"/>
      <c r="AG49" s="1"/>
    </row>
    <row r="50" spans="1:33" x14ac:dyDescent="0.2">
      <c r="A50" s="150" t="str">
        <f t="shared" si="22"/>
        <v>L-FUSK</v>
      </c>
      <c r="B50" s="190">
        <v>0</v>
      </c>
      <c r="C50" s="190">
        <v>0</v>
      </c>
      <c r="D50" s="190">
        <v>0</v>
      </c>
      <c r="E50" s="190">
        <v>0</v>
      </c>
      <c r="F50" s="190">
        <v>0</v>
      </c>
      <c r="G50" s="190">
        <v>1</v>
      </c>
      <c r="H50" s="190">
        <v>0</v>
      </c>
      <c r="I50" s="190">
        <v>0</v>
      </c>
      <c r="J50" s="190">
        <v>0</v>
      </c>
      <c r="K50" s="190">
        <v>0</v>
      </c>
      <c r="L50" s="190">
        <v>0</v>
      </c>
      <c r="M50" s="190">
        <v>0</v>
      </c>
      <c r="N50" s="190">
        <v>0</v>
      </c>
      <c r="O50" s="190">
        <v>0</v>
      </c>
      <c r="P50" s="190">
        <v>0</v>
      </c>
      <c r="Q50" s="190">
        <v>0</v>
      </c>
      <c r="R50" s="190"/>
      <c r="S50" s="191"/>
      <c r="T50" s="1"/>
      <c r="U50" s="1"/>
      <c r="V50" s="1"/>
      <c r="W50" s="1"/>
      <c r="X50" s="1"/>
      <c r="Y50" s="1"/>
      <c r="Z50" s="1"/>
      <c r="AA50" s="1"/>
      <c r="AB50" s="1"/>
      <c r="AC50" s="1"/>
      <c r="AD50" s="1"/>
      <c r="AE50" s="1"/>
      <c r="AF50" s="1"/>
      <c r="AG50" s="1"/>
    </row>
    <row r="51" spans="1:33" x14ac:dyDescent="0.2">
      <c r="A51" s="150" t="str">
        <f t="shared" si="22"/>
        <v>L-MSK</v>
      </c>
      <c r="B51" s="190">
        <v>0</v>
      </c>
      <c r="C51" s="190">
        <v>0</v>
      </c>
      <c r="D51" s="190">
        <v>0</v>
      </c>
      <c r="E51" s="190">
        <v>0</v>
      </c>
      <c r="F51" s="190">
        <v>0</v>
      </c>
      <c r="G51" s="190">
        <v>0</v>
      </c>
      <c r="H51" s="190">
        <v>1</v>
      </c>
      <c r="I51" s="190">
        <v>0</v>
      </c>
      <c r="J51" s="190">
        <v>0</v>
      </c>
      <c r="K51" s="190">
        <v>0</v>
      </c>
      <c r="L51" s="190">
        <v>0</v>
      </c>
      <c r="M51" s="190">
        <v>0</v>
      </c>
      <c r="N51" s="190">
        <v>0</v>
      </c>
      <c r="O51" s="190">
        <v>0</v>
      </c>
      <c r="P51" s="190">
        <v>0</v>
      </c>
      <c r="Q51" s="190">
        <v>0</v>
      </c>
      <c r="R51" s="190"/>
      <c r="S51" s="191"/>
      <c r="T51" s="1"/>
      <c r="U51" s="1"/>
      <c r="V51" s="1"/>
      <c r="W51" s="1"/>
      <c r="X51" s="1"/>
      <c r="Y51" s="1"/>
      <c r="Z51" s="1"/>
      <c r="AA51" s="1"/>
      <c r="AB51" s="1"/>
      <c r="AC51" s="1"/>
      <c r="AD51" s="1"/>
      <c r="AE51" s="1"/>
      <c r="AF51" s="1"/>
      <c r="AG51" s="1"/>
    </row>
    <row r="52" spans="1:33" x14ac:dyDescent="0.2">
      <c r="A52" s="150" t="str">
        <f t="shared" si="22"/>
        <v>L-FSK</v>
      </c>
      <c r="B52" s="190">
        <v>0</v>
      </c>
      <c r="C52" s="190">
        <v>0</v>
      </c>
      <c r="D52" s="190">
        <v>0</v>
      </c>
      <c r="E52" s="190">
        <v>0</v>
      </c>
      <c r="F52" s="190">
        <v>0</v>
      </c>
      <c r="G52" s="190">
        <v>0</v>
      </c>
      <c r="H52" s="190">
        <v>0</v>
      </c>
      <c r="I52" s="190">
        <v>1</v>
      </c>
      <c r="J52" s="190">
        <v>0</v>
      </c>
      <c r="K52" s="190">
        <v>0</v>
      </c>
      <c r="L52" s="190">
        <v>0</v>
      </c>
      <c r="M52" s="190">
        <v>0</v>
      </c>
      <c r="N52" s="190">
        <v>0</v>
      </c>
      <c r="O52" s="190">
        <v>0</v>
      </c>
      <c r="P52" s="190">
        <v>0</v>
      </c>
      <c r="Q52" s="190">
        <v>0</v>
      </c>
      <c r="R52" s="190"/>
      <c r="S52" s="191"/>
      <c r="T52" s="1"/>
      <c r="U52" s="1"/>
      <c r="V52" s="1"/>
      <c r="W52" s="1"/>
      <c r="X52" s="1"/>
      <c r="Y52" s="1"/>
      <c r="Z52" s="1"/>
      <c r="AA52" s="1"/>
      <c r="AB52" s="1"/>
      <c r="AC52" s="1"/>
      <c r="AD52" s="1"/>
      <c r="AE52" s="1"/>
      <c r="AF52" s="1"/>
      <c r="AG52" s="1"/>
    </row>
    <row r="53" spans="1:33" x14ac:dyDescent="0.2">
      <c r="A53" s="150" t="str">
        <f t="shared" si="22"/>
        <v>K</v>
      </c>
      <c r="B53" s="190">
        <v>0</v>
      </c>
      <c r="C53" s="190">
        <v>0</v>
      </c>
      <c r="D53" s="190">
        <v>0</v>
      </c>
      <c r="E53" s="190">
        <v>0</v>
      </c>
      <c r="F53" s="190">
        <v>0</v>
      </c>
      <c r="G53" s="190">
        <v>0</v>
      </c>
      <c r="H53" s="190">
        <v>0</v>
      </c>
      <c r="I53" s="190">
        <v>0</v>
      </c>
      <c r="J53" s="190">
        <v>1</v>
      </c>
      <c r="K53" s="190">
        <v>0</v>
      </c>
      <c r="L53" s="190">
        <v>0</v>
      </c>
      <c r="M53" s="190">
        <v>0</v>
      </c>
      <c r="N53" s="190">
        <v>0</v>
      </c>
      <c r="O53" s="190">
        <v>0</v>
      </c>
      <c r="P53" s="190">
        <v>0</v>
      </c>
      <c r="Q53" s="190">
        <v>0</v>
      </c>
      <c r="R53" s="190"/>
      <c r="S53" s="191"/>
      <c r="T53" s="1"/>
      <c r="U53" s="1"/>
      <c r="V53" s="1"/>
      <c r="W53" s="1"/>
      <c r="X53" s="1"/>
      <c r="Y53" s="1"/>
      <c r="Z53" s="1"/>
      <c r="AA53" s="1"/>
      <c r="AB53" s="1"/>
      <c r="AC53" s="1"/>
      <c r="AD53" s="1"/>
      <c r="AE53" s="1"/>
      <c r="AF53" s="1"/>
      <c r="AG53" s="1"/>
    </row>
    <row r="54" spans="1:33" x14ac:dyDescent="0.2">
      <c r="A54" s="150" t="str">
        <f t="shared" si="22"/>
        <v>Poor</v>
      </c>
      <c r="B54" s="190">
        <v>0</v>
      </c>
      <c r="C54" s="190">
        <v>0</v>
      </c>
      <c r="D54" s="190">
        <v>0</v>
      </c>
      <c r="E54" s="190">
        <v>0</v>
      </c>
      <c r="F54" s="190">
        <v>0</v>
      </c>
      <c r="G54" s="190">
        <v>0</v>
      </c>
      <c r="H54" s="190">
        <v>0</v>
      </c>
      <c r="I54" s="190">
        <v>0</v>
      </c>
      <c r="J54" s="190">
        <v>0</v>
      </c>
      <c r="K54" s="190">
        <v>1</v>
      </c>
      <c r="L54" s="190">
        <v>0</v>
      </c>
      <c r="M54" s="190">
        <v>0</v>
      </c>
      <c r="N54" s="190">
        <v>0</v>
      </c>
      <c r="O54" s="190">
        <v>0</v>
      </c>
      <c r="P54" s="190">
        <v>0</v>
      </c>
      <c r="Q54" s="190">
        <v>0</v>
      </c>
      <c r="R54" s="190"/>
      <c r="S54" s="191"/>
      <c r="T54" s="1"/>
      <c r="U54" s="1"/>
      <c r="V54" s="1"/>
      <c r="W54" s="1"/>
      <c r="X54" s="1"/>
      <c r="Y54" s="1"/>
      <c r="Z54" s="1"/>
      <c r="AA54" s="1"/>
      <c r="AB54" s="1"/>
      <c r="AC54" s="1"/>
      <c r="AD54" s="1"/>
      <c r="AE54" s="1"/>
      <c r="AF54" s="1"/>
      <c r="AG54" s="1"/>
    </row>
    <row r="55" spans="1:33" x14ac:dyDescent="0.2">
      <c r="A55" s="150" t="str">
        <f t="shared" si="22"/>
        <v>Nonpoor</v>
      </c>
      <c r="B55" s="190">
        <v>0</v>
      </c>
      <c r="C55" s="190">
        <v>0</v>
      </c>
      <c r="D55" s="190">
        <v>0</v>
      </c>
      <c r="E55" s="190">
        <v>0</v>
      </c>
      <c r="F55" s="190">
        <v>0</v>
      </c>
      <c r="G55" s="190">
        <v>0</v>
      </c>
      <c r="H55" s="190">
        <v>0</v>
      </c>
      <c r="I55" s="190">
        <v>0</v>
      </c>
      <c r="J55" s="190">
        <v>0</v>
      </c>
      <c r="K55" s="190">
        <v>0</v>
      </c>
      <c r="L55" s="190">
        <v>1</v>
      </c>
      <c r="M55" s="190">
        <v>0</v>
      </c>
      <c r="N55" s="190">
        <v>0</v>
      </c>
      <c r="O55" s="190">
        <v>0</v>
      </c>
      <c r="P55" s="190">
        <v>0</v>
      </c>
      <c r="Q55" s="190">
        <v>0</v>
      </c>
      <c r="R55" s="190"/>
      <c r="S55" s="191"/>
      <c r="T55" s="1"/>
      <c r="U55" s="1"/>
      <c r="V55" s="1"/>
      <c r="W55" s="1"/>
      <c r="X55" s="1"/>
      <c r="Y55" s="1"/>
      <c r="Z55" s="1"/>
      <c r="AA55" s="1"/>
      <c r="AB55" s="1"/>
      <c r="AC55" s="1"/>
      <c r="AD55" s="1"/>
      <c r="AE55" s="1"/>
      <c r="AF55" s="1"/>
      <c r="AG55" s="1"/>
    </row>
    <row r="56" spans="1:33" x14ac:dyDescent="0.2">
      <c r="A56" s="150" t="str">
        <f t="shared" si="22"/>
        <v>Restaurants</v>
      </c>
      <c r="B56" s="190">
        <v>0</v>
      </c>
      <c r="C56" s="190">
        <v>0</v>
      </c>
      <c r="D56" s="190">
        <v>0</v>
      </c>
      <c r="E56" s="190">
        <v>0</v>
      </c>
      <c r="F56" s="190">
        <v>0</v>
      </c>
      <c r="G56" s="190">
        <v>0</v>
      </c>
      <c r="H56" s="190">
        <v>0</v>
      </c>
      <c r="I56" s="190">
        <v>0</v>
      </c>
      <c r="J56" s="190">
        <v>0</v>
      </c>
      <c r="K56" s="190">
        <v>0</v>
      </c>
      <c r="L56" s="190">
        <v>0</v>
      </c>
      <c r="M56" s="190">
        <v>1</v>
      </c>
      <c r="N56" s="190">
        <v>0</v>
      </c>
      <c r="O56" s="190">
        <v>0</v>
      </c>
      <c r="P56" s="190">
        <v>0</v>
      </c>
      <c r="Q56" s="190">
        <v>0</v>
      </c>
      <c r="R56" s="190"/>
      <c r="S56" s="191"/>
      <c r="T56" s="1"/>
      <c r="U56" s="1"/>
      <c r="V56" s="1"/>
      <c r="W56" s="1"/>
      <c r="X56" s="1"/>
      <c r="Y56" s="1"/>
      <c r="Z56" s="1"/>
      <c r="AA56" s="1"/>
      <c r="AB56" s="1"/>
      <c r="AC56" s="1"/>
      <c r="AD56" s="1"/>
      <c r="AE56" s="1"/>
      <c r="AF56" s="1"/>
      <c r="AG56" s="1"/>
    </row>
    <row r="57" spans="1:33" x14ac:dyDescent="0.2">
      <c r="A57" s="150" t="str">
        <f t="shared" si="22"/>
        <v>Lodges</v>
      </c>
      <c r="B57" s="190">
        <v>0</v>
      </c>
      <c r="C57" s="190">
        <v>0</v>
      </c>
      <c r="D57" s="190">
        <v>0</v>
      </c>
      <c r="E57" s="190">
        <v>0</v>
      </c>
      <c r="F57" s="190">
        <v>0</v>
      </c>
      <c r="G57" s="190">
        <v>0</v>
      </c>
      <c r="H57" s="190">
        <v>0</v>
      </c>
      <c r="I57" s="190">
        <v>0</v>
      </c>
      <c r="J57" s="190">
        <v>0</v>
      </c>
      <c r="K57" s="190">
        <v>0</v>
      </c>
      <c r="L57" s="190">
        <v>0</v>
      </c>
      <c r="M57" s="190">
        <v>0</v>
      </c>
      <c r="N57" s="190">
        <v>1</v>
      </c>
      <c r="O57" s="190">
        <v>0</v>
      </c>
      <c r="P57" s="190">
        <v>0</v>
      </c>
      <c r="Q57" s="190">
        <v>0</v>
      </c>
      <c r="R57" s="190"/>
      <c r="S57" s="191"/>
      <c r="T57" s="1"/>
      <c r="U57" s="1"/>
      <c r="V57" s="1"/>
      <c r="W57" s="1"/>
      <c r="X57" s="1"/>
      <c r="Y57" s="1"/>
      <c r="Z57" s="1"/>
      <c r="AA57" s="1"/>
      <c r="AB57" s="1"/>
      <c r="AC57" s="1"/>
      <c r="AD57" s="1"/>
      <c r="AE57" s="1"/>
      <c r="AF57" s="1"/>
      <c r="AG57" s="1"/>
    </row>
    <row r="58" spans="1:33" x14ac:dyDescent="0.2">
      <c r="A58" s="150" t="str">
        <f t="shared" si="22"/>
        <v>Tourists</v>
      </c>
      <c r="B58" s="190">
        <v>0</v>
      </c>
      <c r="C58" s="190">
        <v>0</v>
      </c>
      <c r="D58" s="190">
        <v>0</v>
      </c>
      <c r="E58" s="190">
        <v>0</v>
      </c>
      <c r="F58" s="190">
        <v>0</v>
      </c>
      <c r="G58" s="190">
        <v>0</v>
      </c>
      <c r="H58" s="190">
        <v>0</v>
      </c>
      <c r="I58" s="190">
        <v>0</v>
      </c>
      <c r="J58" s="190">
        <v>0</v>
      </c>
      <c r="K58" s="190">
        <v>0</v>
      </c>
      <c r="L58" s="190">
        <v>0</v>
      </c>
      <c r="M58" s="190">
        <v>0</v>
      </c>
      <c r="N58" s="190">
        <v>0</v>
      </c>
      <c r="O58" s="190">
        <v>1</v>
      </c>
      <c r="P58" s="190">
        <v>0</v>
      </c>
      <c r="Q58" s="190">
        <v>0</v>
      </c>
      <c r="R58" s="190"/>
      <c r="S58" s="191"/>
      <c r="T58" s="1"/>
      <c r="U58" s="1"/>
      <c r="V58" s="1"/>
      <c r="W58" s="1"/>
      <c r="X58" s="1"/>
      <c r="Y58" s="1"/>
      <c r="Z58" s="1"/>
      <c r="AA58" s="1"/>
      <c r="AB58" s="1"/>
      <c r="AC58" s="1"/>
      <c r="AD58" s="1"/>
      <c r="AE58" s="1"/>
      <c r="AF58" s="1"/>
      <c r="AG58" s="1"/>
    </row>
    <row r="59" spans="1:33" x14ac:dyDescent="0.2">
      <c r="A59" s="150" t="str">
        <f t="shared" si="22"/>
        <v>PA</v>
      </c>
      <c r="B59" s="190">
        <v>0</v>
      </c>
      <c r="C59" s="190">
        <v>0</v>
      </c>
      <c r="D59" s="190">
        <v>0</v>
      </c>
      <c r="E59" s="190">
        <v>0</v>
      </c>
      <c r="F59" s="190">
        <v>0</v>
      </c>
      <c r="G59" s="190">
        <v>0</v>
      </c>
      <c r="H59" s="190">
        <v>0</v>
      </c>
      <c r="I59" s="190">
        <v>0</v>
      </c>
      <c r="J59" s="190">
        <v>0</v>
      </c>
      <c r="K59" s="190">
        <v>0</v>
      </c>
      <c r="L59" s="190">
        <v>0</v>
      </c>
      <c r="M59" s="190">
        <v>0</v>
      </c>
      <c r="N59" s="190">
        <v>0</v>
      </c>
      <c r="O59" s="190">
        <v>0</v>
      </c>
      <c r="P59" s="190">
        <v>1</v>
      </c>
      <c r="Q59" s="190">
        <v>0</v>
      </c>
      <c r="R59" s="190"/>
      <c r="S59" s="191"/>
      <c r="T59" s="1"/>
      <c r="U59" s="1"/>
      <c r="V59" s="1"/>
      <c r="W59" s="1"/>
      <c r="X59" s="1"/>
      <c r="Y59" s="1"/>
      <c r="Z59" s="1"/>
      <c r="AA59" s="1"/>
      <c r="AB59" s="1"/>
      <c r="AC59" s="1"/>
      <c r="AD59" s="1"/>
      <c r="AE59" s="1"/>
      <c r="AF59" s="1"/>
      <c r="AG59" s="1"/>
    </row>
    <row r="60" spans="1:33" x14ac:dyDescent="0.2">
      <c r="A60" s="150" t="str">
        <f t="shared" si="22"/>
        <v>ComRevSh</v>
      </c>
      <c r="B60" s="190">
        <v>0</v>
      </c>
      <c r="C60" s="190">
        <v>0</v>
      </c>
      <c r="D60" s="190">
        <v>0</v>
      </c>
      <c r="E60" s="190">
        <v>0</v>
      </c>
      <c r="F60" s="190">
        <v>0</v>
      </c>
      <c r="G60" s="190">
        <v>0</v>
      </c>
      <c r="H60" s="190">
        <v>0</v>
      </c>
      <c r="I60" s="190">
        <v>0</v>
      </c>
      <c r="J60" s="190">
        <v>0</v>
      </c>
      <c r="K60" s="190">
        <v>0</v>
      </c>
      <c r="L60" s="190">
        <v>0</v>
      </c>
      <c r="M60" s="190">
        <v>0</v>
      </c>
      <c r="N60" s="190">
        <v>0</v>
      </c>
      <c r="O60" s="190">
        <v>0</v>
      </c>
      <c r="P60" s="190">
        <v>0</v>
      </c>
      <c r="Q60" s="190">
        <v>1</v>
      </c>
      <c r="R60" s="191"/>
      <c r="S60" s="1"/>
      <c r="T60" s="1"/>
      <c r="U60" s="1"/>
      <c r="V60" s="1"/>
      <c r="W60" s="1"/>
      <c r="X60" s="1"/>
      <c r="Y60" s="1"/>
      <c r="Z60" s="1"/>
      <c r="AA60" s="1"/>
      <c r="AB60" s="1"/>
      <c r="AC60" s="1"/>
      <c r="AD60" s="1"/>
      <c r="AE60" s="1"/>
      <c r="AF60" s="1"/>
      <c r="AG60" s="1"/>
    </row>
    <row r="61" spans="1:33" x14ac:dyDescent="0.2">
      <c r="A61" s="150"/>
      <c r="B61" s="191"/>
      <c r="C61" s="191"/>
      <c r="D61" s="191"/>
      <c r="E61" s="191"/>
      <c r="F61" s="191"/>
      <c r="G61" s="191"/>
      <c r="H61" s="191"/>
      <c r="I61" s="191"/>
      <c r="J61" s="191"/>
      <c r="K61" s="191"/>
      <c r="L61" s="191"/>
      <c r="M61" s="191"/>
      <c r="N61" s="191"/>
      <c r="O61" s="191"/>
      <c r="P61" s="191"/>
      <c r="Q61" s="191"/>
      <c r="R61" s="191"/>
      <c r="S61" s="1"/>
      <c r="T61" s="1"/>
      <c r="U61" s="1"/>
      <c r="V61" s="1"/>
      <c r="W61" s="1"/>
      <c r="X61" s="1"/>
      <c r="Y61" s="1"/>
      <c r="Z61" s="1"/>
      <c r="AA61" s="1"/>
      <c r="AB61" s="1"/>
      <c r="AC61" s="1"/>
      <c r="AD61" s="1"/>
      <c r="AE61" s="1"/>
      <c r="AF61" s="1"/>
      <c r="AG61" s="1"/>
    </row>
    <row r="62" spans="1:33" x14ac:dyDescent="0.2">
      <c r="A62" s="150">
        <f t="shared" ref="A62:Q62" si="23">A44</f>
        <v>0</v>
      </c>
      <c r="B62" s="150" t="str">
        <f t="shared" si="23"/>
        <v>Ag</v>
      </c>
      <c r="C62" s="150" t="str">
        <f t="shared" si="23"/>
        <v>Tourism</v>
      </c>
      <c r="D62" s="150" t="str">
        <f t="shared" si="23"/>
        <v>Nag</v>
      </c>
      <c r="E62" s="150" t="str">
        <f t="shared" si="23"/>
        <v>NatRes</v>
      </c>
      <c r="F62" s="150" t="str">
        <f t="shared" si="23"/>
        <v>L-MUSK</v>
      </c>
      <c r="G62" s="150" t="str">
        <f t="shared" si="23"/>
        <v>L-FUSK</v>
      </c>
      <c r="H62" s="150" t="str">
        <f t="shared" si="23"/>
        <v>L-MSK</v>
      </c>
      <c r="I62" s="150" t="str">
        <f t="shared" si="23"/>
        <v>L-FSK</v>
      </c>
      <c r="J62" s="150" t="str">
        <f t="shared" si="23"/>
        <v>K</v>
      </c>
      <c r="K62" s="150" t="str">
        <f t="shared" si="23"/>
        <v>Poor</v>
      </c>
      <c r="L62" s="150" t="str">
        <f t="shared" si="23"/>
        <v>Nonpoor</v>
      </c>
      <c r="M62" s="150" t="str">
        <f t="shared" si="23"/>
        <v>Restaurants</v>
      </c>
      <c r="N62" s="150" t="str">
        <f t="shared" si="23"/>
        <v>Lodges</v>
      </c>
      <c r="O62" s="150" t="str">
        <f t="shared" si="23"/>
        <v>Tourists</v>
      </c>
      <c r="P62" s="150" t="str">
        <f t="shared" si="23"/>
        <v>PA</v>
      </c>
      <c r="Q62" s="150" t="str">
        <f t="shared" si="23"/>
        <v>CRS</v>
      </c>
      <c r="R62" s="191"/>
      <c r="S62" s="1"/>
      <c r="T62" s="1"/>
      <c r="U62" s="1"/>
      <c r="V62" s="1"/>
      <c r="W62" s="1"/>
      <c r="X62" s="1"/>
      <c r="Y62" s="1"/>
      <c r="Z62" s="1"/>
      <c r="AA62" s="1"/>
      <c r="AB62" s="1"/>
      <c r="AC62" s="1"/>
      <c r="AD62" s="1"/>
      <c r="AE62" s="1"/>
      <c r="AF62" s="1"/>
      <c r="AG62" s="1"/>
    </row>
    <row r="63" spans="1:33" x14ac:dyDescent="0.2">
      <c r="A63" s="150" t="str">
        <f t="shared" ref="A63:A78" si="24">A45</f>
        <v>Ag</v>
      </c>
      <c r="B63" s="190">
        <f t="shared" ref="B63:Q63" si="25">B45-B24</f>
        <v>0.90078109452736321</v>
      </c>
      <c r="C63" s="190">
        <f t="shared" si="25"/>
        <v>-0.20799479166666668</v>
      </c>
      <c r="D63" s="190">
        <f t="shared" si="25"/>
        <v>-0.1348053333333335</v>
      </c>
      <c r="E63" s="190">
        <f t="shared" si="25"/>
        <v>0</v>
      </c>
      <c r="F63" s="190">
        <f t="shared" si="25"/>
        <v>0</v>
      </c>
      <c r="G63" s="190">
        <f t="shared" si="25"/>
        <v>0</v>
      </c>
      <c r="H63" s="190">
        <f t="shared" si="25"/>
        <v>0</v>
      </c>
      <c r="I63" s="190">
        <f t="shared" si="25"/>
        <v>0</v>
      </c>
      <c r="J63" s="190">
        <f t="shared" si="25"/>
        <v>0</v>
      </c>
      <c r="K63" s="190">
        <f t="shared" si="25"/>
        <v>-0.47625173309039531</v>
      </c>
      <c r="L63" s="190">
        <f t="shared" si="25"/>
        <v>-0.38957190815686199</v>
      </c>
      <c r="M63" s="190">
        <f t="shared" si="25"/>
        <v>-0.20734593749999999</v>
      </c>
      <c r="N63" s="190">
        <f t="shared" si="25"/>
        <v>-3.5064935064935063E-2</v>
      </c>
      <c r="O63" s="190">
        <f t="shared" si="25"/>
        <v>0</v>
      </c>
      <c r="P63" s="190">
        <f t="shared" si="25"/>
        <v>-1.3671579870250111E-2</v>
      </c>
      <c r="Q63" s="190">
        <f t="shared" si="25"/>
        <v>-0.10869565217391304</v>
      </c>
      <c r="R63" s="191"/>
      <c r="S63" s="1"/>
      <c r="T63" s="1"/>
      <c r="U63" s="1"/>
      <c r="V63" s="1"/>
      <c r="W63" s="1"/>
      <c r="X63" s="1"/>
      <c r="Y63" s="1"/>
      <c r="Z63" s="1"/>
      <c r="AA63" s="1"/>
      <c r="AB63" s="1"/>
      <c r="AC63" s="1"/>
      <c r="AD63" s="1"/>
      <c r="AE63" s="1"/>
      <c r="AF63" s="1"/>
      <c r="AG63" s="1"/>
    </row>
    <row r="64" spans="1:33" x14ac:dyDescent="0.2">
      <c r="A64" s="150" t="str">
        <f t="shared" si="24"/>
        <v>Tourism</v>
      </c>
      <c r="B64" s="190">
        <f t="shared" ref="B64:Q64" si="26">B46-B25</f>
        <v>0</v>
      </c>
      <c r="C64" s="190">
        <f t="shared" si="26"/>
        <v>1</v>
      </c>
      <c r="D64" s="190">
        <f t="shared" si="26"/>
        <v>0</v>
      </c>
      <c r="E64" s="190">
        <f t="shared" si="26"/>
        <v>0</v>
      </c>
      <c r="F64" s="190">
        <f t="shared" si="26"/>
        <v>0</v>
      </c>
      <c r="G64" s="190">
        <f t="shared" si="26"/>
        <v>0</v>
      </c>
      <c r="H64" s="190">
        <f t="shared" si="26"/>
        <v>0</v>
      </c>
      <c r="I64" s="190">
        <f t="shared" si="26"/>
        <v>0</v>
      </c>
      <c r="J64" s="190">
        <f t="shared" si="26"/>
        <v>0</v>
      </c>
      <c r="K64" s="190">
        <f t="shared" si="26"/>
        <v>0</v>
      </c>
      <c r="L64" s="190">
        <f t="shared" si="26"/>
        <v>0</v>
      </c>
      <c r="M64" s="190">
        <f t="shared" si="26"/>
        <v>0</v>
      </c>
      <c r="N64" s="190">
        <f t="shared" si="26"/>
        <v>0</v>
      </c>
      <c r="O64" s="190">
        <f t="shared" si="26"/>
        <v>-0.38718026736614253</v>
      </c>
      <c r="P64" s="190">
        <f t="shared" si="26"/>
        <v>0</v>
      </c>
      <c r="Q64" s="190">
        <f t="shared" si="26"/>
        <v>0</v>
      </c>
      <c r="R64" s="191"/>
      <c r="S64" s="1"/>
      <c r="T64" s="1"/>
      <c r="U64" s="1"/>
      <c r="V64" s="1"/>
      <c r="W64" s="1"/>
      <c r="X64" s="1"/>
      <c r="Y64" s="1"/>
      <c r="Z64" s="1"/>
      <c r="AA64" s="1"/>
      <c r="AB64" s="1"/>
      <c r="AC64" s="1"/>
      <c r="AD64" s="1"/>
      <c r="AE64" s="1"/>
      <c r="AF64" s="1"/>
      <c r="AG64" s="1"/>
    </row>
    <row r="65" spans="1:33" x14ac:dyDescent="0.2">
      <c r="A65" s="150" t="str">
        <f t="shared" si="24"/>
        <v>Nag</v>
      </c>
      <c r="B65" s="190">
        <f t="shared" ref="B65:Q65" si="27">B47-B26</f>
        <v>-0.21731343283582091</v>
      </c>
      <c r="C65" s="190">
        <f t="shared" si="27"/>
        <v>-0.28796666666666659</v>
      </c>
      <c r="D65" s="190">
        <f t="shared" si="27"/>
        <v>0.71638666666666651</v>
      </c>
      <c r="E65" s="190">
        <f t="shared" si="27"/>
        <v>-0.11109038737446197</v>
      </c>
      <c r="F65" s="190">
        <f t="shared" si="27"/>
        <v>0</v>
      </c>
      <c r="G65" s="190">
        <f t="shared" si="27"/>
        <v>0</v>
      </c>
      <c r="H65" s="190">
        <f t="shared" si="27"/>
        <v>0</v>
      </c>
      <c r="I65" s="190">
        <f t="shared" si="27"/>
        <v>0</v>
      </c>
      <c r="J65" s="190">
        <f t="shared" si="27"/>
        <v>0</v>
      </c>
      <c r="K65" s="190">
        <f t="shared" si="27"/>
        <v>-0.47974284626206787</v>
      </c>
      <c r="L65" s="190">
        <f t="shared" si="27"/>
        <v>-0.57275955055731065</v>
      </c>
      <c r="M65" s="190">
        <f t="shared" si="27"/>
        <v>-0.21749999999999997</v>
      </c>
      <c r="N65" s="190">
        <f t="shared" si="27"/>
        <v>-0.14025974025974022</v>
      </c>
      <c r="O65" s="190">
        <f t="shared" si="27"/>
        <v>-0.25607192393846945</v>
      </c>
      <c r="P65" s="190">
        <f t="shared" si="27"/>
        <v>-0.12858682938418234</v>
      </c>
      <c r="Q65" s="190">
        <f t="shared" si="27"/>
        <v>-0.45652173913043481</v>
      </c>
      <c r="R65" s="191"/>
      <c r="S65" s="1"/>
      <c r="T65" s="1"/>
      <c r="U65" s="1"/>
      <c r="V65" s="1"/>
      <c r="W65" s="1"/>
      <c r="X65" s="1"/>
      <c r="Y65" s="1"/>
      <c r="Z65" s="1"/>
      <c r="AA65" s="1"/>
      <c r="AB65" s="1"/>
      <c r="AC65" s="1"/>
      <c r="AD65" s="1"/>
      <c r="AE65" s="1"/>
      <c r="AF65" s="1"/>
      <c r="AG65" s="1"/>
    </row>
    <row r="66" spans="1:33" x14ac:dyDescent="0.2">
      <c r="A66" s="150" t="str">
        <f t="shared" si="24"/>
        <v>NatRes</v>
      </c>
      <c r="B66" s="190">
        <f t="shared" ref="B66:Q66" si="28">B48-B27</f>
        <v>-8.0447761194029858E-3</v>
      </c>
      <c r="C66" s="190">
        <f t="shared" si="28"/>
        <v>-1.3866319444444447E-2</v>
      </c>
      <c r="D66" s="190">
        <f t="shared" si="28"/>
        <v>-1.708800000000002E-2</v>
      </c>
      <c r="E66" s="190">
        <f t="shared" si="28"/>
        <v>0.98723098995695835</v>
      </c>
      <c r="F66" s="190">
        <f t="shared" si="28"/>
        <v>0</v>
      </c>
      <c r="G66" s="190">
        <f t="shared" si="28"/>
        <v>0</v>
      </c>
      <c r="H66" s="190">
        <f t="shared" si="28"/>
        <v>0</v>
      </c>
      <c r="I66" s="190">
        <f t="shared" si="28"/>
        <v>0</v>
      </c>
      <c r="J66" s="190">
        <f t="shared" si="28"/>
        <v>0</v>
      </c>
      <c r="K66" s="190">
        <f t="shared" si="28"/>
        <v>0</v>
      </c>
      <c r="L66" s="190">
        <f t="shared" si="28"/>
        <v>0</v>
      </c>
      <c r="M66" s="190">
        <f t="shared" si="28"/>
        <v>-3.3404062499999991E-2</v>
      </c>
      <c r="N66" s="190">
        <f t="shared" si="28"/>
        <v>-1.4025974025974023E-2</v>
      </c>
      <c r="O66" s="190">
        <f t="shared" si="28"/>
        <v>0</v>
      </c>
      <c r="P66" s="190">
        <f t="shared" si="28"/>
        <v>0</v>
      </c>
      <c r="Q66" s="190">
        <f t="shared" si="28"/>
        <v>0</v>
      </c>
      <c r="R66" s="1"/>
      <c r="S66" s="1"/>
      <c r="T66" s="1"/>
      <c r="U66" s="1"/>
      <c r="V66" s="1"/>
      <c r="W66" s="1"/>
      <c r="X66" s="1"/>
      <c r="Y66" s="1"/>
      <c r="Z66" s="1"/>
      <c r="AA66" s="1"/>
      <c r="AB66" s="1"/>
      <c r="AC66" s="1"/>
      <c r="AD66" s="1"/>
      <c r="AE66" s="1"/>
      <c r="AF66" s="1"/>
      <c r="AG66" s="1"/>
    </row>
    <row r="67" spans="1:33" x14ac:dyDescent="0.2">
      <c r="A67" s="150" t="str">
        <f t="shared" si="24"/>
        <v>L-MUSK</v>
      </c>
      <c r="B67" s="190">
        <f t="shared" ref="B67:Q67" si="29">B49-B28</f>
        <v>-0.12676616915422886</v>
      </c>
      <c r="C67" s="190">
        <f t="shared" si="29"/>
        <v>0</v>
      </c>
      <c r="D67" s="190">
        <f t="shared" si="29"/>
        <v>-4.7466666666666603E-3</v>
      </c>
      <c r="E67" s="190">
        <f t="shared" si="29"/>
        <v>-0.38307030129124819</v>
      </c>
      <c r="F67" s="190">
        <f t="shared" si="29"/>
        <v>1</v>
      </c>
      <c r="G67" s="190">
        <f t="shared" si="29"/>
        <v>0</v>
      </c>
      <c r="H67" s="190">
        <f t="shared" si="29"/>
        <v>0</v>
      </c>
      <c r="I67" s="190">
        <f t="shared" si="29"/>
        <v>0</v>
      </c>
      <c r="J67" s="190">
        <f t="shared" si="29"/>
        <v>0</v>
      </c>
      <c r="K67" s="190">
        <f t="shared" si="29"/>
        <v>0</v>
      </c>
      <c r="L67" s="190">
        <f t="shared" si="29"/>
        <v>0</v>
      </c>
      <c r="M67" s="190">
        <f t="shared" si="29"/>
        <v>-3.2249999999999994E-2</v>
      </c>
      <c r="N67" s="190">
        <f t="shared" si="29"/>
        <v>-4.2077922077922075E-2</v>
      </c>
      <c r="O67" s="190">
        <f t="shared" si="29"/>
        <v>0</v>
      </c>
      <c r="P67" s="190">
        <f t="shared" si="29"/>
        <v>-5.0086445759790123E-3</v>
      </c>
      <c r="Q67" s="190">
        <f t="shared" si="29"/>
        <v>-7.3913043478260873E-2</v>
      </c>
      <c r="R67" s="1"/>
      <c r="S67" s="1"/>
      <c r="T67" s="1"/>
      <c r="U67" s="1"/>
      <c r="V67" s="1"/>
      <c r="W67" s="1"/>
      <c r="X67" s="1"/>
      <c r="Y67" s="1"/>
      <c r="Z67" s="1"/>
      <c r="AA67" s="1"/>
      <c r="AB67" s="1"/>
      <c r="AC67" s="1"/>
      <c r="AD67" s="1"/>
      <c r="AE67" s="1"/>
      <c r="AF67" s="1"/>
      <c r="AG67" s="1"/>
    </row>
    <row r="68" spans="1:33" x14ac:dyDescent="0.2">
      <c r="A68" s="150" t="str">
        <f t="shared" si="24"/>
        <v>L-FUSK</v>
      </c>
      <c r="B68" s="190">
        <f t="shared" ref="B68:Q68" si="30">B50-B29</f>
        <v>-8.3582089552238809E-2</v>
      </c>
      <c r="C68" s="190">
        <f t="shared" si="30"/>
        <v>-3.6222222222222172E-3</v>
      </c>
      <c r="D68" s="190">
        <f t="shared" si="30"/>
        <v>-4.2126666666666604E-2</v>
      </c>
      <c r="E68" s="190">
        <f t="shared" si="30"/>
        <v>-0.1915351506456241</v>
      </c>
      <c r="F68" s="190">
        <f t="shared" si="30"/>
        <v>0</v>
      </c>
      <c r="G68" s="190">
        <f t="shared" si="30"/>
        <v>1</v>
      </c>
      <c r="H68" s="190">
        <f t="shared" si="30"/>
        <v>0</v>
      </c>
      <c r="I68" s="190">
        <f t="shared" si="30"/>
        <v>0</v>
      </c>
      <c r="J68" s="190">
        <f t="shared" si="30"/>
        <v>0</v>
      </c>
      <c r="K68" s="190">
        <f t="shared" si="30"/>
        <v>0</v>
      </c>
      <c r="L68" s="190">
        <f t="shared" si="30"/>
        <v>0</v>
      </c>
      <c r="M68" s="190">
        <f t="shared" si="30"/>
        <v>-2.6250000000000006E-2</v>
      </c>
      <c r="N68" s="190">
        <f t="shared" si="30"/>
        <v>-6.3116883116883099E-2</v>
      </c>
      <c r="O68" s="190">
        <f t="shared" si="30"/>
        <v>0</v>
      </c>
      <c r="P68" s="190">
        <f t="shared" si="30"/>
        <v>-5.5651606399766812E-4</v>
      </c>
      <c r="Q68" s="190">
        <f t="shared" si="30"/>
        <v>-3.4782608695652174E-2</v>
      </c>
      <c r="R68" s="1"/>
      <c r="S68" s="1"/>
      <c r="T68" s="1"/>
      <c r="U68" s="1"/>
      <c r="V68" s="1"/>
      <c r="W68" s="1"/>
      <c r="X68" s="1"/>
      <c r="Y68" s="1"/>
      <c r="Z68" s="1"/>
      <c r="AA68" s="1"/>
      <c r="AB68" s="1"/>
      <c r="AC68" s="1"/>
      <c r="AD68" s="1"/>
      <c r="AE68" s="1"/>
      <c r="AF68" s="1"/>
      <c r="AG68" s="1"/>
    </row>
    <row r="69" spans="1:33" x14ac:dyDescent="0.2">
      <c r="A69" s="150" t="str">
        <f t="shared" si="24"/>
        <v>L-MSK</v>
      </c>
      <c r="B69" s="190">
        <f t="shared" ref="B69:Q69" si="31">B51-B30</f>
        <v>-1.393034825870647E-2</v>
      </c>
      <c r="C69" s="190">
        <f t="shared" si="31"/>
        <v>-1.1319444444444458E-2</v>
      </c>
      <c r="D69" s="190">
        <f t="shared" si="31"/>
        <v>0</v>
      </c>
      <c r="E69" s="190">
        <f t="shared" si="31"/>
        <v>-2.5538020086083218E-2</v>
      </c>
      <c r="F69" s="190">
        <f t="shared" si="31"/>
        <v>0</v>
      </c>
      <c r="G69" s="190">
        <f t="shared" si="31"/>
        <v>0</v>
      </c>
      <c r="H69" s="190">
        <f t="shared" si="31"/>
        <v>1</v>
      </c>
      <c r="I69" s="190">
        <f t="shared" si="31"/>
        <v>0</v>
      </c>
      <c r="J69" s="190">
        <f t="shared" si="31"/>
        <v>0</v>
      </c>
      <c r="K69" s="190">
        <f t="shared" si="31"/>
        <v>0</v>
      </c>
      <c r="L69" s="190">
        <f t="shared" si="31"/>
        <v>0</v>
      </c>
      <c r="M69" s="190">
        <f t="shared" si="31"/>
        <v>-5.4749999999999993E-2</v>
      </c>
      <c r="N69" s="190">
        <f t="shared" si="31"/>
        <v>-2.8051948051948047E-2</v>
      </c>
      <c r="O69" s="190">
        <f t="shared" si="31"/>
        <v>0</v>
      </c>
      <c r="P69" s="190">
        <f t="shared" si="31"/>
        <v>-0.11026309304959042</v>
      </c>
      <c r="Q69" s="190">
        <f t="shared" si="31"/>
        <v>-0.32608695652173914</v>
      </c>
      <c r="R69" s="1"/>
      <c r="S69" s="1"/>
      <c r="T69" s="1"/>
      <c r="U69" s="1"/>
      <c r="V69" s="1"/>
      <c r="W69" s="1"/>
      <c r="X69" s="1"/>
      <c r="Y69" s="1"/>
      <c r="Z69" s="1"/>
      <c r="AA69" s="1"/>
      <c r="AB69" s="1"/>
      <c r="AC69" s="1"/>
      <c r="AD69" s="1"/>
      <c r="AE69" s="1"/>
      <c r="AF69" s="1"/>
      <c r="AG69" s="1"/>
    </row>
    <row r="70" spans="1:33" x14ac:dyDescent="0.2">
      <c r="A70" s="150" t="str">
        <f t="shared" si="24"/>
        <v>L-FSK</v>
      </c>
      <c r="B70" s="190">
        <f t="shared" ref="B70:Q70" si="32">B52-B31</f>
        <v>-6.9651741293532349E-3</v>
      </c>
      <c r="C70" s="190">
        <f t="shared" si="32"/>
        <v>-2.626111111111111E-2</v>
      </c>
      <c r="D70" s="190">
        <f t="shared" si="32"/>
        <v>-8.8999999999999947E-3</v>
      </c>
      <c r="E70" s="190">
        <f t="shared" si="32"/>
        <v>-3.8307030129124821E-2</v>
      </c>
      <c r="F70" s="190">
        <f t="shared" si="32"/>
        <v>0</v>
      </c>
      <c r="G70" s="190">
        <f t="shared" si="32"/>
        <v>0</v>
      </c>
      <c r="H70" s="190">
        <f t="shared" si="32"/>
        <v>0</v>
      </c>
      <c r="I70" s="190">
        <f t="shared" si="32"/>
        <v>1</v>
      </c>
      <c r="J70" s="190">
        <f t="shared" si="32"/>
        <v>0</v>
      </c>
      <c r="K70" s="190">
        <f t="shared" si="32"/>
        <v>0</v>
      </c>
      <c r="L70" s="190">
        <f t="shared" si="32"/>
        <v>0</v>
      </c>
      <c r="M70" s="190">
        <f t="shared" si="32"/>
        <v>-5.3999999999999999E-2</v>
      </c>
      <c r="N70" s="190">
        <f t="shared" si="32"/>
        <v>-4.2077922077922075E-2</v>
      </c>
      <c r="O70" s="190">
        <f t="shared" si="32"/>
        <v>0</v>
      </c>
      <c r="P70" s="190">
        <f t="shared" si="32"/>
        <v>-2.303333204636519E-2</v>
      </c>
      <c r="Q70" s="190">
        <f t="shared" si="32"/>
        <v>0</v>
      </c>
      <c r="R70" s="1"/>
      <c r="S70" s="1"/>
      <c r="T70" s="1"/>
      <c r="U70" s="1"/>
      <c r="V70" s="1"/>
      <c r="W70" s="1"/>
      <c r="X70" s="1"/>
      <c r="Y70" s="1"/>
      <c r="Z70" s="1"/>
      <c r="AA70" s="1"/>
      <c r="AB70" s="1"/>
      <c r="AC70" s="1"/>
      <c r="AD70" s="1"/>
      <c r="AE70" s="1"/>
      <c r="AF70" s="1"/>
      <c r="AG70" s="1"/>
    </row>
    <row r="71" spans="1:33" x14ac:dyDescent="0.2">
      <c r="A71" s="150" t="str">
        <f t="shared" si="24"/>
        <v>K</v>
      </c>
      <c r="B71" s="190">
        <f t="shared" ref="B71:Q71" si="33">B53-B32</f>
        <v>-0.30000000000000004</v>
      </c>
      <c r="C71" s="190">
        <f t="shared" si="33"/>
        <v>-0.32083333333333336</v>
      </c>
      <c r="D71" s="190">
        <f t="shared" si="33"/>
        <v>-0.11</v>
      </c>
      <c r="E71" s="190">
        <f t="shared" si="33"/>
        <v>-0.11</v>
      </c>
      <c r="F71" s="190">
        <f t="shared" si="33"/>
        <v>0</v>
      </c>
      <c r="G71" s="190">
        <f t="shared" si="33"/>
        <v>0</v>
      </c>
      <c r="H71" s="190">
        <f t="shared" si="33"/>
        <v>0</v>
      </c>
      <c r="I71" s="190">
        <f t="shared" si="33"/>
        <v>0</v>
      </c>
      <c r="J71" s="190">
        <f t="shared" si="33"/>
        <v>1</v>
      </c>
      <c r="K71" s="190">
        <f t="shared" si="33"/>
        <v>0</v>
      </c>
      <c r="L71" s="190">
        <f t="shared" si="33"/>
        <v>-2.0193838217005223E-3</v>
      </c>
      <c r="M71" s="190">
        <f t="shared" si="33"/>
        <v>-0.24999999999999994</v>
      </c>
      <c r="N71" s="190">
        <f t="shared" si="33"/>
        <v>-0.45999999999999996</v>
      </c>
      <c r="O71" s="190">
        <f t="shared" si="33"/>
        <v>0</v>
      </c>
      <c r="P71" s="190">
        <f t="shared" si="33"/>
        <v>-1.4401311288707644E-3</v>
      </c>
      <c r="Q71" s="190">
        <f t="shared" si="33"/>
        <v>0</v>
      </c>
      <c r="R71" s="1"/>
      <c r="S71" s="1"/>
      <c r="T71" s="1"/>
      <c r="U71" s="1"/>
      <c r="V71" s="1"/>
      <c r="W71" s="1"/>
      <c r="X71" s="1"/>
      <c r="Y71" s="1"/>
      <c r="Z71" s="1"/>
      <c r="AA71" s="1"/>
      <c r="AB71" s="1"/>
      <c r="AC71" s="1"/>
      <c r="AD71" s="1"/>
      <c r="AE71" s="1"/>
      <c r="AF71" s="1"/>
      <c r="AG71" s="1"/>
    </row>
    <row r="72" spans="1:33" x14ac:dyDescent="0.2">
      <c r="A72" s="150" t="str">
        <f t="shared" si="24"/>
        <v>Poor</v>
      </c>
      <c r="B72" s="190">
        <f t="shared" ref="B72:Q72" si="34">B54-B33</f>
        <v>0</v>
      </c>
      <c r="C72" s="190">
        <f t="shared" si="34"/>
        <v>0</v>
      </c>
      <c r="D72" s="190">
        <f t="shared" si="34"/>
        <v>0</v>
      </c>
      <c r="E72" s="190">
        <f t="shared" si="34"/>
        <v>0</v>
      </c>
      <c r="F72" s="190">
        <f t="shared" si="34"/>
        <v>-0.2069326976244531</v>
      </c>
      <c r="G72" s="190">
        <f t="shared" si="34"/>
        <v>-0.11540710008503202</v>
      </c>
      <c r="H72" s="190">
        <f t="shared" si="34"/>
        <v>-0.34290677190492669</v>
      </c>
      <c r="I72" s="190">
        <f t="shared" si="34"/>
        <v>-0.30905990962339219</v>
      </c>
      <c r="J72" s="190">
        <f t="shared" si="34"/>
        <v>-4.6201189986377074E-2</v>
      </c>
      <c r="K72" s="190">
        <f t="shared" si="34"/>
        <v>1</v>
      </c>
      <c r="L72" s="190">
        <f t="shared" si="34"/>
        <v>0</v>
      </c>
      <c r="M72" s="190">
        <f t="shared" si="34"/>
        <v>0</v>
      </c>
      <c r="N72" s="190">
        <f t="shared" si="34"/>
        <v>0</v>
      </c>
      <c r="O72" s="190">
        <f t="shared" si="34"/>
        <v>0</v>
      </c>
      <c r="P72" s="190">
        <f t="shared" si="34"/>
        <v>0</v>
      </c>
      <c r="Q72" s="190">
        <f t="shared" si="34"/>
        <v>0</v>
      </c>
      <c r="R72" s="1"/>
      <c r="S72" s="1"/>
      <c r="T72" s="1"/>
      <c r="U72" s="1"/>
      <c r="V72" s="1"/>
      <c r="W72" s="1"/>
      <c r="X72" s="1"/>
      <c r="Y72" s="1"/>
      <c r="Z72" s="1"/>
      <c r="AA72" s="1"/>
      <c r="AB72" s="1"/>
      <c r="AC72" s="1"/>
      <c r="AD72" s="1"/>
      <c r="AE72" s="1"/>
      <c r="AF72" s="1"/>
      <c r="AG72" s="1"/>
    </row>
    <row r="73" spans="1:33" x14ac:dyDescent="0.2">
      <c r="A73" s="150" t="str">
        <f t="shared" si="24"/>
        <v>Nonpoor</v>
      </c>
      <c r="B73" s="190">
        <f t="shared" ref="B73:Q73" si="35">B55-B34</f>
        <v>0</v>
      </c>
      <c r="C73" s="190">
        <f t="shared" si="35"/>
        <v>0</v>
      </c>
      <c r="D73" s="190">
        <f t="shared" si="35"/>
        <v>0</v>
      </c>
      <c r="E73" s="190">
        <f t="shared" si="35"/>
        <v>0</v>
      </c>
      <c r="F73" s="190">
        <f t="shared" si="35"/>
        <v>-0.7930673023755469</v>
      </c>
      <c r="G73" s="190">
        <f t="shared" si="35"/>
        <v>-0.88459289991496803</v>
      </c>
      <c r="H73" s="190">
        <f t="shared" si="35"/>
        <v>-0.65709322809507331</v>
      </c>
      <c r="I73" s="190">
        <f t="shared" si="35"/>
        <v>-0.69094009037660786</v>
      </c>
      <c r="J73" s="190">
        <f t="shared" si="35"/>
        <v>-0.95379881001362288</v>
      </c>
      <c r="K73" s="190">
        <f t="shared" si="35"/>
        <v>0</v>
      </c>
      <c r="L73" s="190">
        <f t="shared" si="35"/>
        <v>1</v>
      </c>
      <c r="M73" s="190">
        <f t="shared" si="35"/>
        <v>0</v>
      </c>
      <c r="N73" s="190">
        <f t="shared" si="35"/>
        <v>0</v>
      </c>
      <c r="O73" s="190">
        <f t="shared" si="35"/>
        <v>0</v>
      </c>
      <c r="P73" s="190">
        <f t="shared" si="35"/>
        <v>0</v>
      </c>
      <c r="Q73" s="190">
        <f t="shared" si="35"/>
        <v>0</v>
      </c>
      <c r="R73" s="1"/>
      <c r="S73" s="1"/>
      <c r="T73" s="1"/>
      <c r="U73" s="1"/>
      <c r="V73" s="1"/>
      <c r="W73" s="1"/>
      <c r="X73" s="1"/>
      <c r="Y73" s="1"/>
      <c r="Z73" s="1"/>
      <c r="AA73" s="1"/>
      <c r="AB73" s="1"/>
      <c r="AC73" s="1"/>
      <c r="AD73" s="1"/>
      <c r="AE73" s="1"/>
      <c r="AF73" s="1"/>
      <c r="AG73" s="1"/>
    </row>
    <row r="74" spans="1:33" x14ac:dyDescent="0.2">
      <c r="A74" s="150" t="str">
        <f t="shared" si="24"/>
        <v>Restaurants</v>
      </c>
      <c r="B74" s="190">
        <f t="shared" ref="B74:Q74" si="36">B56-B35</f>
        <v>0</v>
      </c>
      <c r="C74" s="190">
        <f t="shared" si="36"/>
        <v>0</v>
      </c>
      <c r="D74" s="190">
        <f t="shared" si="36"/>
        <v>0</v>
      </c>
      <c r="E74" s="190">
        <f t="shared" si="36"/>
        <v>0</v>
      </c>
      <c r="F74" s="190">
        <f t="shared" si="36"/>
        <v>0</v>
      </c>
      <c r="G74" s="190">
        <f t="shared" si="36"/>
        <v>0</v>
      </c>
      <c r="H74" s="190">
        <f t="shared" si="36"/>
        <v>0</v>
      </c>
      <c r="I74" s="190">
        <f t="shared" si="36"/>
        <v>0</v>
      </c>
      <c r="J74" s="190">
        <f t="shared" si="36"/>
        <v>0</v>
      </c>
      <c r="K74" s="190">
        <f t="shared" si="36"/>
        <v>0</v>
      </c>
      <c r="L74" s="190">
        <f t="shared" si="36"/>
        <v>-5.7144879252406461E-3</v>
      </c>
      <c r="M74" s="190">
        <f t="shared" si="36"/>
        <v>1</v>
      </c>
      <c r="N74" s="190">
        <f t="shared" si="36"/>
        <v>0</v>
      </c>
      <c r="O74" s="190">
        <f t="shared" si="36"/>
        <v>-8.2792280894130418E-2</v>
      </c>
      <c r="P74" s="190">
        <f t="shared" si="36"/>
        <v>0</v>
      </c>
      <c r="Q74" s="190">
        <f t="shared" si="36"/>
        <v>0</v>
      </c>
      <c r="R74" s="1"/>
      <c r="S74" s="1"/>
      <c r="T74" s="1"/>
      <c r="U74" s="1"/>
      <c r="V74" s="1"/>
      <c r="W74" s="1"/>
      <c r="X74" s="1"/>
      <c r="Y74" s="1"/>
      <c r="Z74" s="1"/>
      <c r="AA74" s="1"/>
      <c r="AB74" s="1"/>
      <c r="AC74" s="1"/>
      <c r="AD74" s="1"/>
      <c r="AE74" s="1"/>
      <c r="AF74" s="1"/>
      <c r="AG74" s="1"/>
    </row>
    <row r="75" spans="1:33" x14ac:dyDescent="0.2">
      <c r="A75" s="150" t="str">
        <f t="shared" si="24"/>
        <v>Lodges</v>
      </c>
      <c r="B75" s="190">
        <f t="shared" ref="B75:Q75" si="37">B57-B36</f>
        <v>0</v>
      </c>
      <c r="C75" s="190">
        <f t="shared" si="37"/>
        <v>0</v>
      </c>
      <c r="D75" s="190">
        <f t="shared" si="37"/>
        <v>0</v>
      </c>
      <c r="E75" s="190">
        <f t="shared" si="37"/>
        <v>0</v>
      </c>
      <c r="F75" s="190">
        <f t="shared" si="37"/>
        <v>0</v>
      </c>
      <c r="G75" s="190">
        <f t="shared" si="37"/>
        <v>0</v>
      </c>
      <c r="H75" s="190">
        <f t="shared" si="37"/>
        <v>0</v>
      </c>
      <c r="I75" s="190">
        <f t="shared" si="37"/>
        <v>0</v>
      </c>
      <c r="J75" s="190">
        <f t="shared" si="37"/>
        <v>0</v>
      </c>
      <c r="K75" s="190">
        <f t="shared" si="37"/>
        <v>0</v>
      </c>
      <c r="L75" s="190">
        <f t="shared" si="37"/>
        <v>0</v>
      </c>
      <c r="M75" s="190">
        <f t="shared" si="37"/>
        <v>0</v>
      </c>
      <c r="N75" s="190">
        <f t="shared" si="37"/>
        <v>1</v>
      </c>
      <c r="O75" s="190">
        <f t="shared" si="37"/>
        <v>-4.1120119644091235E-2</v>
      </c>
      <c r="P75" s="190">
        <f t="shared" si="37"/>
        <v>0</v>
      </c>
      <c r="Q75" s="190">
        <f t="shared" si="37"/>
        <v>0</v>
      </c>
      <c r="R75" s="1"/>
      <c r="S75" s="1"/>
      <c r="T75" s="1"/>
      <c r="U75" s="1"/>
      <c r="V75" s="1"/>
      <c r="W75" s="1"/>
      <c r="X75" s="1"/>
      <c r="Y75" s="1"/>
      <c r="Z75" s="1"/>
      <c r="AA75" s="1"/>
      <c r="AB75" s="1"/>
      <c r="AC75" s="1"/>
      <c r="AD75" s="1"/>
      <c r="AE75" s="1"/>
      <c r="AF75" s="1"/>
      <c r="AG75" s="1"/>
    </row>
    <row r="76" spans="1:33" x14ac:dyDescent="0.2">
      <c r="A76" s="150" t="str">
        <f t="shared" si="24"/>
        <v>Tourists</v>
      </c>
      <c r="B76" s="190">
        <f t="shared" ref="B76:Q76" si="38">B58-B37</f>
        <v>0</v>
      </c>
      <c r="C76" s="190">
        <f t="shared" si="38"/>
        <v>0</v>
      </c>
      <c r="D76" s="190">
        <f t="shared" si="38"/>
        <v>0</v>
      </c>
      <c r="E76" s="190">
        <f t="shared" si="38"/>
        <v>0</v>
      </c>
      <c r="F76" s="190">
        <f t="shared" si="38"/>
        <v>0</v>
      </c>
      <c r="G76" s="190">
        <f t="shared" si="38"/>
        <v>0</v>
      </c>
      <c r="H76" s="190">
        <f t="shared" si="38"/>
        <v>0</v>
      </c>
      <c r="I76" s="190">
        <f t="shared" si="38"/>
        <v>0</v>
      </c>
      <c r="J76" s="190">
        <f t="shared" si="38"/>
        <v>0</v>
      </c>
      <c r="K76" s="190">
        <f t="shared" si="38"/>
        <v>0</v>
      </c>
      <c r="L76" s="190">
        <f t="shared" si="38"/>
        <v>0</v>
      </c>
      <c r="M76" s="190">
        <f t="shared" si="38"/>
        <v>0</v>
      </c>
      <c r="N76" s="190">
        <f t="shared" si="38"/>
        <v>0</v>
      </c>
      <c r="O76" s="190">
        <f t="shared" si="38"/>
        <v>1</v>
      </c>
      <c r="P76" s="190">
        <f t="shared" si="38"/>
        <v>0</v>
      </c>
      <c r="Q76" s="190">
        <f t="shared" si="38"/>
        <v>0</v>
      </c>
      <c r="R76" s="1"/>
      <c r="S76" s="1"/>
      <c r="T76" s="1"/>
      <c r="U76" s="1"/>
      <c r="V76" s="1"/>
      <c r="W76" s="1"/>
      <c r="X76" s="1"/>
      <c r="Y76" s="1"/>
      <c r="Z76" s="1"/>
      <c r="AA76" s="1"/>
      <c r="AB76" s="1"/>
      <c r="AC76" s="1"/>
      <c r="AD76" s="1"/>
      <c r="AE76" s="1"/>
      <c r="AF76" s="1"/>
      <c r="AG76" s="1"/>
    </row>
    <row r="77" spans="1:33" x14ac:dyDescent="0.2">
      <c r="A77" s="150" t="str">
        <f t="shared" si="24"/>
        <v>PA</v>
      </c>
      <c r="B77" s="190">
        <f t="shared" ref="B77:Q77" si="39">B59-B38</f>
        <v>0</v>
      </c>
      <c r="C77" s="190">
        <f t="shared" si="39"/>
        <v>0</v>
      </c>
      <c r="D77" s="190">
        <f t="shared" si="39"/>
        <v>0</v>
      </c>
      <c r="E77" s="190">
        <f t="shared" si="39"/>
        <v>0</v>
      </c>
      <c r="F77" s="190">
        <f t="shared" si="39"/>
        <v>0</v>
      </c>
      <c r="G77" s="190">
        <f t="shared" si="39"/>
        <v>0</v>
      </c>
      <c r="H77" s="190">
        <f t="shared" si="39"/>
        <v>0</v>
      </c>
      <c r="I77" s="190">
        <f t="shared" si="39"/>
        <v>0</v>
      </c>
      <c r="J77" s="190">
        <f t="shared" si="39"/>
        <v>0</v>
      </c>
      <c r="K77" s="190">
        <f t="shared" si="39"/>
        <v>0</v>
      </c>
      <c r="L77" s="190">
        <f t="shared" si="39"/>
        <v>0</v>
      </c>
      <c r="M77" s="190">
        <f t="shared" si="39"/>
        <v>0</v>
      </c>
      <c r="N77" s="190">
        <f t="shared" si="39"/>
        <v>0</v>
      </c>
      <c r="O77" s="190">
        <f t="shared" si="39"/>
        <v>-0.23283540815716644</v>
      </c>
      <c r="P77" s="190">
        <f t="shared" si="39"/>
        <v>1</v>
      </c>
      <c r="Q77" s="190">
        <f t="shared" si="39"/>
        <v>0</v>
      </c>
      <c r="R77" s="1"/>
      <c r="S77" s="1"/>
      <c r="T77" s="1"/>
      <c r="U77" s="1"/>
      <c r="V77" s="1"/>
      <c r="W77" s="1"/>
      <c r="X77" s="1"/>
      <c r="Y77" s="1"/>
      <c r="Z77" s="1"/>
      <c r="AA77" s="1"/>
      <c r="AB77" s="1"/>
      <c r="AC77" s="1"/>
      <c r="AD77" s="1"/>
      <c r="AE77" s="1"/>
      <c r="AF77" s="1"/>
      <c r="AG77" s="1"/>
    </row>
    <row r="78" spans="1:33" x14ac:dyDescent="0.2">
      <c r="A78" s="150" t="str">
        <f t="shared" si="24"/>
        <v>ComRevSh</v>
      </c>
      <c r="B78" s="190">
        <f t="shared" ref="B78:Q78" si="40">B60-B39</f>
        <v>0</v>
      </c>
      <c r="C78" s="190">
        <f t="shared" si="40"/>
        <v>0</v>
      </c>
      <c r="D78" s="190">
        <f t="shared" si="40"/>
        <v>0</v>
      </c>
      <c r="E78" s="190">
        <f t="shared" si="40"/>
        <v>0</v>
      </c>
      <c r="F78" s="190">
        <f t="shared" si="40"/>
        <v>0</v>
      </c>
      <c r="G78" s="190">
        <f t="shared" si="40"/>
        <v>0</v>
      </c>
      <c r="H78" s="190">
        <f t="shared" si="40"/>
        <v>0</v>
      </c>
      <c r="I78" s="190">
        <f t="shared" si="40"/>
        <v>0</v>
      </c>
      <c r="J78" s="190">
        <f t="shared" si="40"/>
        <v>0</v>
      </c>
      <c r="K78" s="190">
        <f t="shared" si="40"/>
        <v>0</v>
      </c>
      <c r="L78" s="190">
        <f t="shared" si="40"/>
        <v>0</v>
      </c>
      <c r="M78" s="190">
        <f t="shared" si="40"/>
        <v>0</v>
      </c>
      <c r="N78" s="190">
        <f t="shared" si="40"/>
        <v>0</v>
      </c>
      <c r="O78" s="190">
        <f t="shared" si="40"/>
        <v>0</v>
      </c>
      <c r="P78" s="190">
        <f t="shared" si="40"/>
        <v>-0.70006702704965706</v>
      </c>
      <c r="Q78" s="190">
        <f t="shared" si="40"/>
        <v>1</v>
      </c>
      <c r="R78" s="1"/>
      <c r="S78" s="1"/>
      <c r="T78" s="1"/>
      <c r="U78" s="1"/>
      <c r="V78" s="1"/>
      <c r="W78" s="1"/>
      <c r="X78" s="1"/>
      <c r="Y78" s="1"/>
      <c r="Z78" s="1"/>
      <c r="AA78" s="1"/>
      <c r="AB78" s="1"/>
      <c r="AC78" s="1"/>
      <c r="AD78" s="1"/>
      <c r="AE78" s="1"/>
      <c r="AF78" s="1"/>
      <c r="AG78" s="1"/>
    </row>
    <row r="79" spans="1:33" x14ac:dyDescent="0.2">
      <c r="A79" s="150"/>
      <c r="B79" s="191"/>
      <c r="C79" s="191"/>
      <c r="D79" s="191"/>
      <c r="E79" s="191"/>
      <c r="F79" s="191"/>
      <c r="G79" s="191"/>
      <c r="H79" s="191"/>
      <c r="I79" s="191"/>
      <c r="J79" s="191"/>
      <c r="K79" s="191"/>
      <c r="L79" s="191"/>
      <c r="M79" s="191"/>
      <c r="N79" s="1"/>
      <c r="O79" s="1"/>
      <c r="P79" s="1"/>
      <c r="Q79" s="1"/>
      <c r="R79" s="1"/>
      <c r="S79" s="1"/>
      <c r="T79" s="1"/>
      <c r="U79" s="1"/>
      <c r="V79" s="1"/>
      <c r="W79" s="1"/>
      <c r="X79" s="1"/>
      <c r="Y79" s="1"/>
      <c r="Z79" s="1"/>
      <c r="AA79" s="1"/>
      <c r="AB79" s="1"/>
      <c r="AC79" s="1"/>
      <c r="AD79" s="1"/>
      <c r="AE79" s="1"/>
      <c r="AF79" s="1"/>
      <c r="AG79" s="1"/>
    </row>
    <row r="80" spans="1:33" x14ac:dyDescent="0.2">
      <c r="A80" s="150">
        <f t="shared" ref="A80:Q80" si="41">A62</f>
        <v>0</v>
      </c>
      <c r="B80" s="150" t="str">
        <f t="shared" si="41"/>
        <v>Ag</v>
      </c>
      <c r="C80" s="150" t="str">
        <f t="shared" si="41"/>
        <v>Tourism</v>
      </c>
      <c r="D80" s="150" t="str">
        <f t="shared" si="41"/>
        <v>Nag</v>
      </c>
      <c r="E80" s="150" t="str">
        <f t="shared" si="41"/>
        <v>NatRes</v>
      </c>
      <c r="F80" s="150" t="str">
        <f t="shared" si="41"/>
        <v>L-MUSK</v>
      </c>
      <c r="G80" s="150" t="str">
        <f t="shared" si="41"/>
        <v>L-FUSK</v>
      </c>
      <c r="H80" s="150" t="str">
        <f t="shared" si="41"/>
        <v>L-MSK</v>
      </c>
      <c r="I80" s="150" t="str">
        <f t="shared" si="41"/>
        <v>L-FSK</v>
      </c>
      <c r="J80" s="150" t="str">
        <f t="shared" si="41"/>
        <v>K</v>
      </c>
      <c r="K80" s="150" t="str">
        <f t="shared" si="41"/>
        <v>Poor</v>
      </c>
      <c r="L80" s="150" t="str">
        <f t="shared" si="41"/>
        <v>Nonpoor</v>
      </c>
      <c r="M80" s="150" t="str">
        <f t="shared" si="41"/>
        <v>Restaurants</v>
      </c>
      <c r="N80" s="150" t="str">
        <f t="shared" si="41"/>
        <v>Lodges</v>
      </c>
      <c r="O80" s="150" t="str">
        <f t="shared" si="41"/>
        <v>Tourists</v>
      </c>
      <c r="P80" s="150" t="str">
        <f t="shared" si="41"/>
        <v>PA</v>
      </c>
      <c r="Q80" s="150" t="str">
        <f t="shared" si="41"/>
        <v>CRS</v>
      </c>
      <c r="R80" s="1"/>
      <c r="S80" s="1"/>
      <c r="T80" s="1"/>
      <c r="U80" s="1"/>
      <c r="V80" s="1"/>
      <c r="W80" s="1"/>
      <c r="X80" s="1"/>
      <c r="Y80" s="1"/>
      <c r="Z80" s="1"/>
      <c r="AA80" s="1"/>
      <c r="AB80" s="1"/>
      <c r="AC80" s="1"/>
      <c r="AD80" s="1"/>
      <c r="AE80" s="1"/>
      <c r="AF80" s="1"/>
      <c r="AG80" s="1"/>
    </row>
    <row r="81" spans="1:33" x14ac:dyDescent="0.2">
      <c r="A81" s="150" t="str">
        <f t="shared" ref="A81:A96" si="42">A63</f>
        <v>Ag</v>
      </c>
      <c r="B81" s="190">
        <f t="array" ref="B81:Q96">MINVERSE(B63:Q78)</f>
        <v>1.9640261536258761</v>
      </c>
      <c r="C81" s="190">
        <v>1.0320509981558212</v>
      </c>
      <c r="D81" s="190">
        <v>0.66103054858856847</v>
      </c>
      <c r="E81" s="190">
        <v>0.96080325845718462</v>
      </c>
      <c r="F81" s="190">
        <v>1.1729456458093797</v>
      </c>
      <c r="G81" s="190">
        <v>1.1637650236305541</v>
      </c>
      <c r="H81" s="190">
        <v>1.186584743893901</v>
      </c>
      <c r="I81" s="190">
        <v>1.1831896799675314</v>
      </c>
      <c r="J81" s="190">
        <v>1.1568232135769907</v>
      </c>
      <c r="K81" s="190">
        <v>1.2524955363452421</v>
      </c>
      <c r="L81" s="190">
        <v>1.1521889289519234</v>
      </c>
      <c r="M81" s="190">
        <v>1.0695416103001374</v>
      </c>
      <c r="N81" s="190">
        <v>0.91307981559415163</v>
      </c>
      <c r="O81" s="190">
        <v>0.92750132174107203</v>
      </c>
      <c r="P81" s="190">
        <v>0.99875030662730857</v>
      </c>
      <c r="Q81" s="1">
        <v>1.0293604930534479</v>
      </c>
      <c r="R81" s="1"/>
      <c r="S81" s="1"/>
      <c r="T81" s="1"/>
      <c r="U81" s="1"/>
      <c r="V81" s="1"/>
      <c r="W81" s="1"/>
      <c r="X81" s="1"/>
      <c r="Y81" s="1"/>
      <c r="Z81" s="1"/>
      <c r="AA81" s="1"/>
      <c r="AB81" s="1"/>
      <c r="AC81" s="1"/>
      <c r="AD81" s="1"/>
      <c r="AE81" s="1"/>
      <c r="AF81" s="1"/>
      <c r="AG81" s="1"/>
    </row>
    <row r="82" spans="1:33" x14ac:dyDescent="0.2">
      <c r="A82" s="150" t="str">
        <f t="shared" si="42"/>
        <v>Tourism</v>
      </c>
      <c r="B82" s="190">
        <v>0</v>
      </c>
      <c r="C82" s="190">
        <v>1</v>
      </c>
      <c r="D82" s="190">
        <v>0</v>
      </c>
      <c r="E82" s="190">
        <v>0</v>
      </c>
      <c r="F82" s="190">
        <v>0</v>
      </c>
      <c r="G82" s="190">
        <v>0</v>
      </c>
      <c r="H82" s="190">
        <v>0</v>
      </c>
      <c r="I82" s="190">
        <v>0</v>
      </c>
      <c r="J82" s="190">
        <v>0</v>
      </c>
      <c r="K82" s="190">
        <v>0</v>
      </c>
      <c r="L82" s="190">
        <v>0</v>
      </c>
      <c r="M82" s="190">
        <v>0</v>
      </c>
      <c r="N82" s="190">
        <v>0</v>
      </c>
      <c r="O82" s="190">
        <v>0.38718026736614253</v>
      </c>
      <c r="P82" s="190">
        <v>0</v>
      </c>
      <c r="Q82" s="1">
        <v>0</v>
      </c>
      <c r="R82" s="1"/>
      <c r="S82" s="1"/>
      <c r="T82" s="1"/>
      <c r="U82" s="1"/>
      <c r="V82" s="1"/>
      <c r="W82" s="1"/>
      <c r="X82" s="1"/>
      <c r="Y82" s="1"/>
      <c r="Z82" s="1"/>
      <c r="AA82" s="1"/>
      <c r="AB82" s="1"/>
      <c r="AC82" s="1"/>
      <c r="AD82" s="1"/>
      <c r="AE82" s="1"/>
      <c r="AF82" s="1"/>
      <c r="AG82" s="1"/>
    </row>
    <row r="83" spans="1:33" x14ac:dyDescent="0.2">
      <c r="A83" s="150" t="str">
        <f t="shared" si="42"/>
        <v>Nag</v>
      </c>
      <c r="B83" s="190">
        <v>1.6740977127233585</v>
      </c>
      <c r="C83" s="190">
        <v>1.6979266055298625</v>
      </c>
      <c r="D83" s="190">
        <v>2.1949142729411411</v>
      </c>
      <c r="E83" s="190">
        <v>1.6953975500367147</v>
      </c>
      <c r="F83" s="190">
        <v>1.9078042006565499</v>
      </c>
      <c r="G83" s="190">
        <v>1.9144421681211754</v>
      </c>
      <c r="H83" s="190">
        <v>1.8979425717202547</v>
      </c>
      <c r="I83" s="190">
        <v>1.9003973425892211</v>
      </c>
      <c r="J83" s="190">
        <v>1.9194613823294937</v>
      </c>
      <c r="K83" s="190">
        <v>1.8502863576491861</v>
      </c>
      <c r="L83" s="190">
        <v>1.9228121607368622</v>
      </c>
      <c r="M83" s="190">
        <v>1.6793243300679319</v>
      </c>
      <c r="N83" s="190">
        <v>1.6076078880567362</v>
      </c>
      <c r="O83" s="190">
        <v>1.8853884433270178</v>
      </c>
      <c r="P83" s="190">
        <v>1.9790320071154603</v>
      </c>
      <c r="Q83" s="1">
        <v>2.0104884483132763</v>
      </c>
      <c r="R83" s="1"/>
      <c r="S83" s="1"/>
      <c r="T83" s="1"/>
      <c r="U83" s="1"/>
      <c r="V83" s="1"/>
      <c r="W83" s="1"/>
      <c r="X83" s="1"/>
      <c r="Y83" s="1"/>
      <c r="Z83" s="1"/>
      <c r="AA83" s="1"/>
      <c r="AB83" s="1"/>
      <c r="AC83" s="1"/>
      <c r="AD83" s="1"/>
      <c r="AE83" s="1"/>
      <c r="AF83" s="1"/>
      <c r="AG83" s="1"/>
    </row>
    <row r="84" spans="1:33" x14ac:dyDescent="0.2">
      <c r="A84" s="150" t="str">
        <f t="shared" si="42"/>
        <v>NatRes</v>
      </c>
      <c r="B84" s="190">
        <v>4.5217331121428582E-2</v>
      </c>
      <c r="C84" s="190">
        <v>5.206160993306308E-2</v>
      </c>
      <c r="D84" s="190">
        <v>4.3509394693793127E-2</v>
      </c>
      <c r="E84" s="190">
        <v>1.0503745421677402</v>
      </c>
      <c r="F84" s="190">
        <v>4.2903879510236359E-2</v>
      </c>
      <c r="G84" s="190">
        <v>4.2961089850540223E-2</v>
      </c>
      <c r="H84" s="190">
        <v>4.2818885549298406E-2</v>
      </c>
      <c r="I84" s="190">
        <v>4.2840042368389487E-2</v>
      </c>
      <c r="J84" s="190">
        <v>4.3004348717723004E-2</v>
      </c>
      <c r="K84" s="190">
        <v>4.2408153161842661E-2</v>
      </c>
      <c r="L84" s="190">
        <v>4.3033227915156548E-2</v>
      </c>
      <c r="M84" s="190">
        <v>7.184586228743027E-2</v>
      </c>
      <c r="N84" s="190">
        <v>4.9723334937540109E-2</v>
      </c>
      <c r="O84" s="190">
        <v>4.9212533548247839E-2</v>
      </c>
      <c r="P84" s="190">
        <v>4.2608892141530789E-2</v>
      </c>
      <c r="Q84" s="1">
        <v>4.3406046989390046E-2</v>
      </c>
      <c r="R84" s="1"/>
      <c r="S84" s="1"/>
      <c r="T84" s="1"/>
      <c r="U84" s="1"/>
      <c r="V84" s="1"/>
      <c r="W84" s="1"/>
      <c r="X84" s="1"/>
      <c r="Y84" s="1"/>
      <c r="Z84" s="1"/>
      <c r="AA84" s="1"/>
      <c r="AB84" s="1"/>
      <c r="AC84" s="1"/>
      <c r="AD84" s="1"/>
      <c r="AE84" s="1"/>
      <c r="AF84" s="1"/>
      <c r="AG84" s="1"/>
    </row>
    <row r="85" spans="1:33" x14ac:dyDescent="0.2">
      <c r="A85" s="150" t="str">
        <f t="shared" si="42"/>
        <v>L-MUSK</v>
      </c>
      <c r="B85" s="190">
        <v>0.27446464669889109</v>
      </c>
      <c r="C85" s="190">
        <v>0.15903824190663901</v>
      </c>
      <c r="D85" s="190">
        <v>0.1110068120078377</v>
      </c>
      <c r="E85" s="190">
        <v>0.53246497818263783</v>
      </c>
      <c r="F85" s="190">
        <v>1.1744891002629858</v>
      </c>
      <c r="G85" s="190">
        <v>0.17339505395519095</v>
      </c>
      <c r="H85" s="190">
        <v>0.17611445904699508</v>
      </c>
      <c r="I85" s="190">
        <v>0.17570987239905098</v>
      </c>
      <c r="J85" s="190">
        <v>0.17256780483083084</v>
      </c>
      <c r="K85" s="190">
        <v>0.18396898760950825</v>
      </c>
      <c r="L85" s="190">
        <v>0.17201554139110234</v>
      </c>
      <c r="M85" s="190">
        <v>0.20354104910225099</v>
      </c>
      <c r="N85" s="190">
        <v>0.18474147798059307</v>
      </c>
      <c r="O85" s="190">
        <v>0.16317857030664357</v>
      </c>
      <c r="P85" s="190">
        <v>0.20928154510428665</v>
      </c>
      <c r="Q85" s="1">
        <v>0.2307799608388354</v>
      </c>
      <c r="R85" s="1"/>
      <c r="S85" s="1"/>
      <c r="T85" s="1"/>
      <c r="U85" s="1"/>
      <c r="V85" s="1"/>
      <c r="W85" s="1"/>
      <c r="X85" s="1"/>
      <c r="Y85" s="1"/>
      <c r="Z85" s="1"/>
      <c r="AA85" s="1"/>
      <c r="AB85" s="1"/>
      <c r="AC85" s="1"/>
      <c r="AD85" s="1"/>
      <c r="AE85" s="1"/>
      <c r="AF85" s="1"/>
      <c r="AG85" s="1"/>
    </row>
    <row r="86" spans="1:33" x14ac:dyDescent="0.2">
      <c r="A86" s="150" t="str">
        <f t="shared" si="42"/>
        <v>L-FUSK</v>
      </c>
      <c r="B86" s="190">
        <v>0.24352523058001194</v>
      </c>
      <c r="C86" s="190">
        <v>0.17155077062405505</v>
      </c>
      <c r="D86" s="190">
        <v>0.15614991122068789</v>
      </c>
      <c r="E86" s="190">
        <v>0.35311684610039906</v>
      </c>
      <c r="F86" s="190">
        <v>0.18687527254662406</v>
      </c>
      <c r="G86" s="190">
        <v>1.1864118157030192</v>
      </c>
      <c r="H86" s="190">
        <v>0.18756380249859689</v>
      </c>
      <c r="I86" s="190">
        <v>0.18739241263192963</v>
      </c>
      <c r="J86" s="190">
        <v>0.18606137873767423</v>
      </c>
      <c r="K86" s="190">
        <v>0.19089111596755082</v>
      </c>
      <c r="L86" s="190">
        <v>0.1858274304406129</v>
      </c>
      <c r="M86" s="190">
        <v>0.20032580098213026</v>
      </c>
      <c r="N86" s="190">
        <v>0.21687433675478529</v>
      </c>
      <c r="O86" s="190">
        <v>0.17849626385244011</v>
      </c>
      <c r="P86" s="190">
        <v>0.2000823420055502</v>
      </c>
      <c r="Q86" s="1">
        <v>0.21399709038688716</v>
      </c>
      <c r="R86" s="1"/>
      <c r="S86" s="1"/>
      <c r="T86" s="1"/>
      <c r="U86" s="1"/>
      <c r="V86" s="1"/>
      <c r="W86" s="1"/>
      <c r="X86" s="1"/>
      <c r="Y86" s="1"/>
      <c r="Z86" s="1"/>
      <c r="AA86" s="1"/>
      <c r="AB86" s="1"/>
      <c r="AC86" s="1"/>
      <c r="AD86" s="1"/>
      <c r="AE86" s="1"/>
      <c r="AF86" s="1"/>
      <c r="AG86" s="1"/>
    </row>
    <row r="87" spans="1:33" x14ac:dyDescent="0.2">
      <c r="A87" s="150" t="str">
        <f t="shared" si="42"/>
        <v>L-MSK</v>
      </c>
      <c r="B87" s="190">
        <v>2.8895923540304919E-2</v>
      </c>
      <c r="C87" s="190">
        <v>2.7376126711338378E-2</v>
      </c>
      <c r="D87" s="190">
        <v>1.0531430414983584E-2</v>
      </c>
      <c r="E87" s="190">
        <v>4.0638067848650782E-2</v>
      </c>
      <c r="F87" s="190">
        <v>1.7958718835834709E-2</v>
      </c>
      <c r="G87" s="190">
        <v>1.7860000383499747E-2</v>
      </c>
      <c r="H87" s="190">
        <v>1.0181053789017782</v>
      </c>
      <c r="I87" s="190">
        <v>1.806887206707123E-2</v>
      </c>
      <c r="J87" s="190">
        <v>1.7785355688233709E-2</v>
      </c>
      <c r="K87" s="190">
        <v>1.8814112067812899E-2</v>
      </c>
      <c r="L87" s="190">
        <v>1.7735523618363589E-2</v>
      </c>
      <c r="M87" s="190">
        <v>7.1850836231022508E-2</v>
      </c>
      <c r="N87" s="190">
        <v>4.244469439755183E-2</v>
      </c>
      <c r="O87" s="190">
        <v>0.10338961883935258</v>
      </c>
      <c r="P87" s="190">
        <v>0.35389502935222211</v>
      </c>
      <c r="Q87" s="1">
        <v>0.34188817357822371</v>
      </c>
      <c r="R87" s="1"/>
      <c r="S87" s="1"/>
      <c r="T87" s="1"/>
      <c r="U87" s="1"/>
      <c r="V87" s="1"/>
      <c r="W87" s="1"/>
      <c r="X87" s="1"/>
      <c r="Y87" s="1"/>
      <c r="Z87" s="1"/>
      <c r="AA87" s="1"/>
      <c r="AB87" s="1"/>
      <c r="AC87" s="1"/>
      <c r="AD87" s="1"/>
      <c r="AE87" s="1"/>
      <c r="AF87" s="1"/>
      <c r="AG87" s="1"/>
    </row>
    <row r="88" spans="1:33" x14ac:dyDescent="0.2">
      <c r="A88" s="150" t="str">
        <f t="shared" si="42"/>
        <v>L-FSK</v>
      </c>
      <c r="B88" s="190">
        <v>3.0687762267422248E-2</v>
      </c>
      <c r="C88" s="190">
        <v>5.0900901817227985E-2</v>
      </c>
      <c r="D88" s="190">
        <v>2.6014643714615395E-2</v>
      </c>
      <c r="E88" s="190">
        <v>6.2441306880278602E-2</v>
      </c>
      <c r="F88" s="190">
        <v>2.7309074425927025E-2</v>
      </c>
      <c r="G88" s="190">
        <v>2.7333729449596569E-2</v>
      </c>
      <c r="H88" s="190">
        <v>2.7272445940454578E-2</v>
      </c>
      <c r="I88" s="190">
        <v>1.0272815635557788</v>
      </c>
      <c r="J88" s="190">
        <v>2.7352372030441996E-2</v>
      </c>
      <c r="K88" s="190">
        <v>2.7095439184669085E-2</v>
      </c>
      <c r="L88" s="190">
        <v>2.7364817635423543E-2</v>
      </c>
      <c r="M88" s="190">
        <v>7.9509653065805652E-2</v>
      </c>
      <c r="N88" s="190">
        <v>6.5048010576701176E-2</v>
      </c>
      <c r="O88" s="190">
        <v>4.7170703378728064E-2</v>
      </c>
      <c r="P88" s="190">
        <v>4.9578761756224651E-2</v>
      </c>
      <c r="Q88" s="1">
        <v>2.7074300839529556E-2</v>
      </c>
      <c r="R88" s="1"/>
      <c r="S88" s="1"/>
      <c r="T88" s="1"/>
      <c r="U88" s="1"/>
      <c r="V88" s="1"/>
      <c r="W88" s="1"/>
      <c r="X88" s="1"/>
      <c r="Y88" s="1"/>
      <c r="Z88" s="1"/>
      <c r="AA88" s="1"/>
      <c r="AB88" s="1"/>
      <c r="AC88" s="1"/>
      <c r="AD88" s="1"/>
      <c r="AE88" s="1"/>
      <c r="AF88" s="1"/>
      <c r="AG88" s="1"/>
    </row>
    <row r="89" spans="1:33" x14ac:dyDescent="0.2">
      <c r="A89" s="150" t="str">
        <f t="shared" si="42"/>
        <v>K</v>
      </c>
      <c r="B89" s="190">
        <v>0.78253790971856041</v>
      </c>
      <c r="C89" s="190">
        <v>0.82680788632537205</v>
      </c>
      <c r="D89" s="190">
        <v>0.44687104974088537</v>
      </c>
      <c r="E89" s="190">
        <v>0.59500659924775046</v>
      </c>
      <c r="F89" s="190">
        <v>0.57223085495871362</v>
      </c>
      <c r="G89" s="190">
        <v>0.57051851710621992</v>
      </c>
      <c r="H89" s="190">
        <v>0.57477477229558704</v>
      </c>
      <c r="I89" s="190">
        <v>0.57414153673055468</v>
      </c>
      <c r="J89" s="190">
        <v>1.5692237547373957</v>
      </c>
      <c r="K89" s="190">
        <v>0.58706822502721001</v>
      </c>
      <c r="L89" s="190">
        <v>0.56835938401957709</v>
      </c>
      <c r="M89" s="190">
        <v>0.76753520406515108</v>
      </c>
      <c r="N89" s="190">
        <v>0.92067600342591849</v>
      </c>
      <c r="O89" s="190">
        <v>0.65872910723670286</v>
      </c>
      <c r="P89" s="190">
        <v>0.52728226619627283</v>
      </c>
      <c r="Q89" s="1">
        <v>0.53863081982206029</v>
      </c>
      <c r="R89" s="1"/>
      <c r="S89" s="1"/>
      <c r="T89" s="1"/>
      <c r="U89" s="1"/>
      <c r="V89" s="1"/>
      <c r="W89" s="1"/>
      <c r="X89" s="1"/>
      <c r="Y89" s="1"/>
      <c r="Z89" s="1"/>
      <c r="AA89" s="1"/>
      <c r="AB89" s="1"/>
      <c r="AC89" s="1"/>
      <c r="AD89" s="1"/>
      <c r="AE89" s="1"/>
      <c r="AF89" s="1"/>
      <c r="AG89" s="1"/>
    </row>
    <row r="90" spans="1:33" x14ac:dyDescent="0.2">
      <c r="A90" s="150" t="str">
        <f t="shared" si="42"/>
        <v>Poor</v>
      </c>
      <c r="B90" s="190">
        <v>0.14044739793650271</v>
      </c>
      <c r="C90" s="190">
        <v>0.11602678496984613</v>
      </c>
      <c r="D90" s="190">
        <v>7.3289104006944744E-2</v>
      </c>
      <c r="E90" s="190">
        <v>0.21165979178411151</v>
      </c>
      <c r="F90" s="190">
        <v>0.30564298395367656</v>
      </c>
      <c r="G90" s="190">
        <v>0.21373216285724794</v>
      </c>
      <c r="H90" s="190">
        <v>0.44218936169857254</v>
      </c>
      <c r="I90" s="190">
        <v>0.40820004081494016</v>
      </c>
      <c r="J90" s="190">
        <v>0.14423497089241713</v>
      </c>
      <c r="K90" s="190">
        <v>1.1020482400315843</v>
      </c>
      <c r="L90" s="190">
        <v>9.7839323975705689E-2</v>
      </c>
      <c r="M90" s="190">
        <v>0.14991074241720034</v>
      </c>
      <c r="N90" s="190">
        <v>0.14045252304993863</v>
      </c>
      <c r="O90" s="190">
        <v>0.13483236033606225</v>
      </c>
      <c r="P90" s="190">
        <v>0.22743499545349552</v>
      </c>
      <c r="Q90" s="1">
        <v>0.22294143924610949</v>
      </c>
      <c r="R90" s="1"/>
      <c r="S90" s="1"/>
      <c r="T90" s="1"/>
      <c r="U90" s="1"/>
      <c r="V90" s="1"/>
      <c r="W90" s="1"/>
      <c r="X90" s="1"/>
      <c r="Y90" s="1"/>
      <c r="Z90" s="1"/>
      <c r="AA90" s="1"/>
      <c r="AB90" s="1"/>
      <c r="AC90" s="1"/>
      <c r="AD90" s="1"/>
      <c r="AE90" s="1"/>
      <c r="AF90" s="1"/>
      <c r="AG90" s="1"/>
    </row>
    <row r="91" spans="1:33" x14ac:dyDescent="0.2">
      <c r="A91" s="150" t="str">
        <f t="shared" si="42"/>
        <v>Nonpoor</v>
      </c>
      <c r="B91" s="190">
        <v>1.2196640748686878</v>
      </c>
      <c r="C91" s="190">
        <v>1.1196471424147862</v>
      </c>
      <c r="D91" s="190">
        <v>0.67728474309206521</v>
      </c>
      <c r="E91" s="190">
        <v>1.3720080064756053</v>
      </c>
      <c r="F91" s="190">
        <v>1.6732200370764085</v>
      </c>
      <c r="G91" s="190">
        <v>1.7617869537402786</v>
      </c>
      <c r="H91" s="190">
        <v>1.5416414969848391</v>
      </c>
      <c r="I91" s="190">
        <v>1.5743942165694451</v>
      </c>
      <c r="J91" s="190">
        <v>1.8287556951321591</v>
      </c>
      <c r="K91" s="190">
        <v>0.90578963982516669</v>
      </c>
      <c r="L91" s="190">
        <v>1.8734633731293737</v>
      </c>
      <c r="M91" s="190">
        <v>1.17285180102916</v>
      </c>
      <c r="N91" s="190">
        <v>1.2893320000856112</v>
      </c>
      <c r="O91" s="190">
        <v>1.0161319032778049</v>
      </c>
      <c r="P91" s="190">
        <v>1.1126849489610608</v>
      </c>
      <c r="Q91" s="1">
        <v>1.1294289062194265</v>
      </c>
      <c r="R91" s="1"/>
      <c r="S91" s="1"/>
      <c r="T91" s="1"/>
      <c r="U91" s="1"/>
      <c r="V91" s="1"/>
      <c r="W91" s="1"/>
      <c r="X91" s="1"/>
      <c r="Y91" s="1"/>
      <c r="Z91" s="1"/>
      <c r="AA91" s="1"/>
      <c r="AB91" s="1"/>
      <c r="AC91" s="1"/>
      <c r="AD91" s="1"/>
      <c r="AE91" s="1"/>
      <c r="AF91" s="1"/>
      <c r="AG91" s="1"/>
    </row>
    <row r="92" spans="1:33" x14ac:dyDescent="0.2">
      <c r="A92" s="150" t="str">
        <f t="shared" si="42"/>
        <v>Restaurants</v>
      </c>
      <c r="B92" s="1">
        <v>6.9697556286869196E-3</v>
      </c>
      <c r="C92" s="1">
        <v>6.3982100758594902E-3</v>
      </c>
      <c r="D92" s="1">
        <v>3.8703354863493192E-3</v>
      </c>
      <c r="E92" s="1">
        <v>7.8403231863383369E-3</v>
      </c>
      <c r="F92" s="1">
        <v>9.5615956981438439E-3</v>
      </c>
      <c r="G92" s="1">
        <v>1.0067710273995324E-2</v>
      </c>
      <c r="H92" s="1">
        <v>8.8096917195697767E-3</v>
      </c>
      <c r="I92" s="1">
        <v>8.9968567401547996E-3</v>
      </c>
      <c r="J92" s="1">
        <v>1.0450402338047787E-2</v>
      </c>
      <c r="K92" s="1">
        <v>5.1761239595889894E-3</v>
      </c>
      <c r="L92" s="1">
        <v>1.0705883824128418E-2</v>
      </c>
      <c r="M92" s="1">
        <v>1.006702247455078</v>
      </c>
      <c r="N92" s="1">
        <v>7.3678721461155963E-3</v>
      </c>
      <c r="O92" s="1">
        <v>8.8598954385863238E-2</v>
      </c>
      <c r="P92" s="1">
        <v>6.358424705434987E-3</v>
      </c>
      <c r="Q92" s="1">
        <v>6.4541078470086635E-3</v>
      </c>
      <c r="R92" s="1"/>
      <c r="S92" s="1"/>
      <c r="T92" s="1"/>
      <c r="U92" s="1"/>
      <c r="V92" s="1"/>
      <c r="W92" s="1"/>
      <c r="X92" s="1"/>
      <c r="Y92" s="1"/>
      <c r="Z92" s="1"/>
      <c r="AA92" s="1"/>
      <c r="AB92" s="1"/>
      <c r="AC92" s="1"/>
      <c r="AD92" s="1"/>
      <c r="AE92" s="1"/>
      <c r="AF92" s="1"/>
      <c r="AG92" s="1"/>
    </row>
    <row r="93" spans="1:33" x14ac:dyDescent="0.2">
      <c r="A93" s="150" t="str">
        <f t="shared" si="42"/>
        <v>Lodges</v>
      </c>
      <c r="B93" s="1">
        <v>0</v>
      </c>
      <c r="C93" s="1">
        <v>0</v>
      </c>
      <c r="D93" s="1">
        <v>0</v>
      </c>
      <c r="E93" s="1">
        <v>0</v>
      </c>
      <c r="F93" s="1">
        <v>0</v>
      </c>
      <c r="G93" s="1">
        <v>0</v>
      </c>
      <c r="H93" s="1">
        <v>0</v>
      </c>
      <c r="I93" s="1">
        <v>0</v>
      </c>
      <c r="J93" s="1">
        <v>0</v>
      </c>
      <c r="K93" s="1">
        <v>0</v>
      </c>
      <c r="L93" s="1">
        <v>0</v>
      </c>
      <c r="M93" s="1">
        <v>0</v>
      </c>
      <c r="N93" s="1">
        <v>1</v>
      </c>
      <c r="O93" s="1">
        <v>4.1120119644091235E-2</v>
      </c>
      <c r="P93" s="1">
        <v>0</v>
      </c>
      <c r="Q93" s="1">
        <v>0</v>
      </c>
      <c r="R93" s="1"/>
      <c r="S93" s="1"/>
      <c r="T93" s="1"/>
      <c r="U93" s="1"/>
      <c r="V93" s="1"/>
      <c r="W93" s="1"/>
      <c r="X93" s="1"/>
      <c r="Y93" s="1"/>
      <c r="Z93" s="1"/>
      <c r="AA93" s="1"/>
      <c r="AB93" s="1"/>
      <c r="AC93" s="1"/>
      <c r="AD93" s="1"/>
      <c r="AE93" s="1"/>
      <c r="AF93" s="1"/>
      <c r="AG93" s="1"/>
    </row>
    <row r="94" spans="1:33" x14ac:dyDescent="0.2">
      <c r="A94" s="15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150" t="str">
        <f t="shared" si="42"/>
        <v>PA</v>
      </c>
      <c r="B95" s="1">
        <v>0</v>
      </c>
      <c r="C95" s="1">
        <v>0</v>
      </c>
      <c r="D95" s="1">
        <v>0</v>
      </c>
      <c r="E95" s="1">
        <v>0</v>
      </c>
      <c r="F95" s="1">
        <v>0</v>
      </c>
      <c r="G95" s="1">
        <v>0</v>
      </c>
      <c r="H95" s="1">
        <v>0</v>
      </c>
      <c r="I95" s="1">
        <v>0</v>
      </c>
      <c r="J95" s="1">
        <v>0</v>
      </c>
      <c r="K95" s="1">
        <v>0</v>
      </c>
      <c r="L95" s="1">
        <v>0</v>
      </c>
      <c r="M95" s="1">
        <v>0</v>
      </c>
      <c r="N95" s="1">
        <v>0</v>
      </c>
      <c r="O95" s="1">
        <v>0.23283540815716644</v>
      </c>
      <c r="P95" s="1">
        <v>1</v>
      </c>
      <c r="Q95" s="1">
        <v>0</v>
      </c>
      <c r="R95" s="1"/>
      <c r="S95" s="1"/>
      <c r="T95" s="1"/>
      <c r="U95" s="1"/>
      <c r="V95" s="1"/>
      <c r="W95" s="1"/>
      <c r="X95" s="1"/>
      <c r="Y95" s="1"/>
      <c r="Z95" s="1"/>
      <c r="AA95" s="1"/>
      <c r="AB95" s="1"/>
      <c r="AC95" s="1"/>
      <c r="AD95" s="1"/>
      <c r="AE95" s="1"/>
      <c r="AF95" s="1"/>
      <c r="AG95" s="1"/>
    </row>
    <row r="96" spans="1:33" x14ac:dyDescent="0.2">
      <c r="A96" s="150" t="str">
        <f t="shared" si="42"/>
        <v>ComRevSh</v>
      </c>
      <c r="B96" s="1">
        <v>0</v>
      </c>
      <c r="C96" s="1">
        <v>0</v>
      </c>
      <c r="D96" s="1">
        <v>0</v>
      </c>
      <c r="E96" s="1">
        <v>0</v>
      </c>
      <c r="F96" s="1">
        <v>0</v>
      </c>
      <c r="G96" s="1">
        <v>0</v>
      </c>
      <c r="H96" s="1">
        <v>0</v>
      </c>
      <c r="I96" s="1">
        <v>0</v>
      </c>
      <c r="J96" s="1">
        <v>0</v>
      </c>
      <c r="K96" s="1">
        <v>0</v>
      </c>
      <c r="L96" s="1">
        <v>0</v>
      </c>
      <c r="M96" s="1">
        <v>0</v>
      </c>
      <c r="N96" s="1">
        <v>0</v>
      </c>
      <c r="O96" s="1">
        <v>0.16300039198048097</v>
      </c>
      <c r="P96" s="1">
        <v>0.70006702704965706</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16" t="s">
        <v>387</v>
      </c>
      <c r="B1" s="16"/>
      <c r="C1" s="1"/>
      <c r="D1" s="1"/>
      <c r="E1" s="1"/>
      <c r="F1" s="1"/>
      <c r="G1" s="1"/>
      <c r="H1" s="1"/>
      <c r="I1" s="1"/>
      <c r="J1" s="1"/>
      <c r="K1" s="1"/>
      <c r="L1" s="1"/>
      <c r="M1" s="1"/>
      <c r="N1" s="1"/>
      <c r="O1" s="1"/>
      <c r="P1" s="1"/>
      <c r="Q1" s="1"/>
      <c r="R1" s="1"/>
      <c r="S1" s="1"/>
      <c r="T1" s="1"/>
      <c r="U1" s="1"/>
      <c r="V1" s="1"/>
      <c r="W1" s="1"/>
      <c r="X1" s="1"/>
      <c r="Y1" s="1"/>
      <c r="Z1" s="1"/>
    </row>
    <row r="2" spans="1:26" x14ac:dyDescent="0.2">
      <c r="A2" s="192" t="s">
        <v>388</v>
      </c>
      <c r="B2" s="193" t="s">
        <v>389</v>
      </c>
      <c r="C2" s="1"/>
      <c r="D2" s="1"/>
      <c r="E2" s="1"/>
      <c r="F2" s="1"/>
      <c r="G2" s="1"/>
      <c r="H2" s="1"/>
      <c r="I2" s="1"/>
      <c r="J2" s="1"/>
      <c r="K2" s="1"/>
      <c r="L2" s="1"/>
      <c r="M2" s="1"/>
      <c r="N2" s="1"/>
      <c r="O2" s="1"/>
      <c r="P2" s="1"/>
      <c r="Q2" s="1"/>
      <c r="R2" s="1"/>
      <c r="S2" s="1"/>
      <c r="T2" s="1"/>
      <c r="U2" s="1"/>
      <c r="V2" s="1"/>
      <c r="W2" s="1"/>
      <c r="X2" s="1"/>
      <c r="Y2" s="1"/>
      <c r="Z2" s="1"/>
    </row>
    <row r="3" spans="1:26" x14ac:dyDescent="0.2">
      <c r="A3" s="194" t="s">
        <v>390</v>
      </c>
      <c r="B3" s="52"/>
      <c r="C3" s="1"/>
      <c r="D3" s="1"/>
      <c r="E3" s="1"/>
      <c r="F3" s="1"/>
      <c r="G3" s="1"/>
      <c r="H3" s="1"/>
      <c r="I3" s="1"/>
      <c r="J3" s="1"/>
      <c r="K3" s="1"/>
      <c r="L3" s="1"/>
      <c r="M3" s="1"/>
      <c r="N3" s="1"/>
      <c r="O3" s="1"/>
      <c r="P3" s="1"/>
      <c r="Q3" s="1"/>
      <c r="R3" s="1"/>
      <c r="S3" s="1"/>
      <c r="T3" s="1"/>
      <c r="U3" s="1"/>
      <c r="V3" s="1"/>
      <c r="W3" s="1"/>
      <c r="X3" s="1"/>
      <c r="Y3" s="1"/>
      <c r="Z3" s="1"/>
    </row>
    <row r="4" spans="1:26" x14ac:dyDescent="0.2">
      <c r="A4" s="195" t="str">
        <f>'Multiplier Matrix (uncorrected)'!A81</f>
        <v>Ag</v>
      </c>
      <c r="B4" s="196">
        <f>'Multiplier Matrix (uncorrected)'!O81</f>
        <v>0.92750132174107203</v>
      </c>
      <c r="C4" s="1"/>
      <c r="D4" s="1"/>
      <c r="E4" s="1"/>
      <c r="F4" s="1"/>
      <c r="G4" s="1"/>
      <c r="H4" s="1"/>
      <c r="I4" s="1"/>
      <c r="J4" s="1"/>
      <c r="K4" s="1"/>
      <c r="L4" s="1"/>
      <c r="M4" s="1"/>
      <c r="N4" s="1"/>
      <c r="O4" s="1"/>
      <c r="P4" s="1"/>
      <c r="Q4" s="1"/>
      <c r="R4" s="1"/>
      <c r="S4" s="1"/>
      <c r="T4" s="1"/>
      <c r="U4" s="1"/>
      <c r="V4" s="1"/>
      <c r="W4" s="1"/>
      <c r="X4" s="1"/>
      <c r="Y4" s="1"/>
      <c r="Z4" s="1"/>
    </row>
    <row r="5" spans="1:26" x14ac:dyDescent="0.2">
      <c r="A5" s="195" t="str">
        <f>'Multiplier Matrix (uncorrected)'!A82</f>
        <v>Tourism</v>
      </c>
      <c r="B5" s="196">
        <f>'Multiplier Matrix (uncorrected)'!O82</f>
        <v>0.38718026736614253</v>
      </c>
      <c r="C5" s="1"/>
      <c r="D5" s="1"/>
      <c r="E5" s="1"/>
      <c r="F5" s="1"/>
      <c r="G5" s="1"/>
      <c r="H5" s="1"/>
      <c r="I5" s="1"/>
      <c r="J5" s="1"/>
      <c r="K5" s="1"/>
      <c r="L5" s="1"/>
      <c r="M5" s="1"/>
      <c r="N5" s="1"/>
      <c r="O5" s="1"/>
      <c r="P5" s="1"/>
      <c r="Q5" s="1"/>
      <c r="R5" s="1"/>
      <c r="S5" s="1"/>
      <c r="T5" s="1"/>
      <c r="U5" s="1"/>
      <c r="V5" s="1"/>
      <c r="W5" s="1"/>
      <c r="X5" s="1"/>
      <c r="Y5" s="1"/>
      <c r="Z5" s="1"/>
    </row>
    <row r="6" spans="1:26" x14ac:dyDescent="0.2">
      <c r="A6" s="195" t="str">
        <f>'Multiplier Matrix (uncorrected)'!A83</f>
        <v>Nag</v>
      </c>
      <c r="B6" s="196">
        <f>'Multiplier Matrix (uncorrected)'!O83</f>
        <v>1.8853884433270178</v>
      </c>
      <c r="C6" s="1"/>
      <c r="D6" s="1"/>
      <c r="E6" s="1"/>
      <c r="F6" s="1"/>
      <c r="G6" s="1"/>
      <c r="H6" s="1"/>
      <c r="I6" s="1"/>
      <c r="J6" s="1"/>
      <c r="K6" s="1"/>
      <c r="L6" s="1"/>
      <c r="M6" s="1"/>
      <c r="N6" s="1"/>
      <c r="O6" s="1"/>
      <c r="P6" s="1"/>
      <c r="Q6" s="1"/>
      <c r="R6" s="1"/>
      <c r="S6" s="1"/>
      <c r="T6" s="1"/>
      <c r="U6" s="1"/>
      <c r="V6" s="1"/>
      <c r="W6" s="1"/>
      <c r="X6" s="1"/>
      <c r="Y6" s="1"/>
      <c r="Z6" s="1"/>
    </row>
    <row r="7" spans="1:26" x14ac:dyDescent="0.2">
      <c r="A7" s="195" t="str">
        <f>'Multiplier Matrix (uncorrected)'!A84</f>
        <v>NatRes</v>
      </c>
      <c r="B7" s="196">
        <f>'Multiplier Matrix (uncorrected)'!O84</f>
        <v>4.9212533548247839E-2</v>
      </c>
      <c r="C7" s="1"/>
      <c r="D7" s="1"/>
      <c r="E7" s="1"/>
      <c r="F7" s="1"/>
      <c r="G7" s="1"/>
      <c r="H7" s="1"/>
      <c r="I7" s="1"/>
      <c r="J7" s="1"/>
      <c r="K7" s="1"/>
      <c r="L7" s="1"/>
      <c r="M7" s="1"/>
      <c r="N7" s="1"/>
      <c r="O7" s="1"/>
      <c r="P7" s="1"/>
      <c r="Q7" s="1"/>
      <c r="R7" s="1"/>
      <c r="S7" s="1"/>
      <c r="T7" s="1"/>
      <c r="U7" s="1"/>
      <c r="V7" s="1"/>
      <c r="W7" s="1"/>
      <c r="X7" s="1"/>
      <c r="Y7" s="1"/>
      <c r="Z7" s="1"/>
    </row>
    <row r="8" spans="1:26" x14ac:dyDescent="0.2">
      <c r="A8" s="195" t="str">
        <f>'Multiplier Matrix (uncorrected)'!A92</f>
        <v>Restaurants</v>
      </c>
      <c r="B8" s="196">
        <f>'Multiplier Matrix (uncorrected)'!O92</f>
        <v>8.8598954385863238E-2</v>
      </c>
      <c r="C8" s="1"/>
      <c r="D8" s="1"/>
      <c r="E8" s="1"/>
      <c r="F8" s="1"/>
      <c r="G8" s="1"/>
      <c r="H8" s="1"/>
      <c r="I8" s="1"/>
      <c r="J8" s="1"/>
      <c r="K8" s="1"/>
      <c r="L8" s="1"/>
      <c r="M8" s="1"/>
      <c r="N8" s="1"/>
      <c r="O8" s="1"/>
      <c r="P8" s="1"/>
      <c r="Q8" s="1"/>
      <c r="R8" s="1"/>
      <c r="S8" s="1"/>
      <c r="T8" s="1"/>
      <c r="U8" s="1"/>
      <c r="V8" s="1"/>
      <c r="W8" s="1"/>
      <c r="X8" s="1"/>
      <c r="Y8" s="1"/>
      <c r="Z8" s="1"/>
    </row>
    <row r="9" spans="1:26" x14ac:dyDescent="0.2">
      <c r="A9" s="195" t="str">
        <f>'Multiplier Matrix (uncorrected)'!A93</f>
        <v>Lodges</v>
      </c>
      <c r="B9" s="196">
        <f>'Multiplier Matrix (uncorrected)'!O93</f>
        <v>4.1120119644091235E-2</v>
      </c>
      <c r="C9" s="1"/>
      <c r="D9" s="1"/>
      <c r="E9" s="1"/>
      <c r="F9" s="1"/>
      <c r="G9" s="1"/>
      <c r="H9" s="1"/>
      <c r="I9" s="1"/>
      <c r="J9" s="1"/>
      <c r="K9" s="1"/>
      <c r="L9" s="1"/>
      <c r="M9" s="1"/>
      <c r="N9" s="1"/>
      <c r="O9" s="1"/>
      <c r="P9" s="1"/>
      <c r="Q9" s="1"/>
      <c r="R9" s="1"/>
      <c r="S9" s="1"/>
      <c r="T9" s="1"/>
      <c r="U9" s="1"/>
      <c r="V9" s="1"/>
      <c r="W9" s="1"/>
      <c r="X9" s="1"/>
      <c r="Y9" s="1"/>
      <c r="Z9" s="1"/>
    </row>
    <row r="10" spans="1:26" x14ac:dyDescent="0.2">
      <c r="A10" s="197" t="s">
        <v>391</v>
      </c>
      <c r="B10" s="198">
        <f>SUM(B4:B9)</f>
        <v>3.3790016400124352</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99" t="s">
        <v>392</v>
      </c>
      <c r="B11" s="200"/>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95" t="s">
        <v>393</v>
      </c>
      <c r="B12" s="201">
        <f>SUM(B13:B16)</f>
        <v>0.49223515637716431</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95" t="str">
        <f>'Multiplier Matrix (uncorrected)'!A85</f>
        <v>L-MUSK</v>
      </c>
      <c r="B13" s="201">
        <f>'Multiplier Matrix (uncorrected)'!O85</f>
        <v>0.16317857030664357</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95" t="str">
        <f>'Multiplier Matrix (uncorrected)'!A86</f>
        <v>L-FUSK</v>
      </c>
      <c r="B14" s="201">
        <f>'Multiplier Matrix (uncorrected)'!O86</f>
        <v>0.17849626385244011</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95" t="str">
        <f>'Multiplier Matrix (uncorrected)'!A87</f>
        <v>L-MSK</v>
      </c>
      <c r="B15" s="201">
        <f>'Multiplier Matrix (uncorrected)'!O87</f>
        <v>0.10338961883935258</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95" t="str">
        <f>'Multiplier Matrix (uncorrected)'!A88</f>
        <v>L-FSK</v>
      </c>
      <c r="B16" s="201">
        <f>'Multiplier Matrix (uncorrected)'!O88</f>
        <v>4.7170703378728064E-2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97" t="s">
        <v>394</v>
      </c>
      <c r="B17" s="201">
        <f>'Multiplier Matrix (uncorrected)'!O89</f>
        <v>0.65872910723670286</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99" t="s">
        <v>395</v>
      </c>
      <c r="B18" s="200"/>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95" t="str">
        <f>'Multiplier Matrix (uncorrected)'!A90</f>
        <v>Poor</v>
      </c>
      <c r="B19" s="201">
        <f>'Multiplier Matrix (uncorrected)'!O90</f>
        <v>0.13483236033606225</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95" t="str">
        <f>'Multiplier Matrix (uncorrected)'!A91</f>
        <v>Nonpoor</v>
      </c>
      <c r="B20" s="201">
        <f>'Multiplier Matrix (uncorrected)'!O91</f>
        <v>1.0161319032778049</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202" t="s">
        <v>396</v>
      </c>
      <c r="B21" s="203">
        <f>SUM(B19:B20)</f>
        <v>1.1509642636138671</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50"/>
      <c r="B22" s="127"/>
      <c r="C22" s="1"/>
      <c r="D22" s="1"/>
      <c r="E22" s="1"/>
      <c r="F22" s="1"/>
      <c r="G22" s="1"/>
      <c r="H22" s="1"/>
      <c r="I22" s="1"/>
      <c r="J22" s="1"/>
      <c r="K22" s="156"/>
      <c r="L22" s="1"/>
      <c r="M22" s="1"/>
      <c r="N22" s="1"/>
      <c r="O22" s="1"/>
      <c r="P22" s="1"/>
      <c r="Q22" s="1"/>
      <c r="R22" s="1"/>
      <c r="S22" s="1"/>
      <c r="T22" s="1"/>
      <c r="U22" s="1"/>
      <c r="V22" s="1"/>
      <c r="W22" s="1"/>
      <c r="X22" s="1"/>
      <c r="Y22" s="1"/>
      <c r="Z22" s="1"/>
    </row>
    <row r="23" spans="1:26" x14ac:dyDescent="0.2">
      <c r="A23" s="16"/>
      <c r="B23" s="204"/>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205" t="s">
        <v>397</v>
      </c>
      <c r="B24" s="201">
        <f>SUM(B25:B26)</f>
        <v>2024.9518021091731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206" t="s">
        <v>398</v>
      </c>
      <c r="B25" s="201">
        <f>B27*B19</f>
        <v>237.21764408902632</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207" t="s">
        <v>399</v>
      </c>
      <c r="B26" s="198">
        <f>B27*B20</f>
        <v>1787.7341580201467</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50" t="s">
        <v>400</v>
      </c>
      <c r="B27" s="208">
        <f>Tourists!C43/SUM(Tourists!C3,Tourists!C7)</f>
        <v>1759.3524543942892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6"/>
      <c r="B28" s="204"/>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56"/>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2023-07-06T15:22:03Z</dcterms:modified>
</cp:coreProperties>
</file>