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gadishn\Documents\jagi\haaru\aerodynamic\stage03\"/>
    </mc:Choice>
  </mc:AlternateContent>
  <xr:revisionPtr revIDLastSave="0" documentId="13_ncr:1_{8F9723CC-F314-4FDA-8891-82A4B29020AD}" xr6:coauthVersionLast="45" xr6:coauthVersionMax="45" xr10:uidLastSave="{00000000-0000-0000-0000-000000000000}"/>
  <bookViews>
    <workbookView xWindow="28680" yWindow="-120" windowWidth="29040" windowHeight="17640" xr2:uid="{E3DE2A8C-E23C-4F63-95E8-9AD5B4E402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1" i="1" l="1"/>
  <c r="O29" i="1"/>
  <c r="O27" i="1"/>
  <c r="O25" i="1"/>
  <c r="O23" i="1"/>
  <c r="O21" i="1"/>
  <c r="O19" i="1"/>
  <c r="O17" i="1"/>
  <c r="O15" i="1"/>
  <c r="O13" i="1"/>
  <c r="F15" i="1" l="1"/>
  <c r="F17" i="1"/>
  <c r="F19" i="1"/>
  <c r="F21" i="1"/>
  <c r="F23" i="1"/>
  <c r="F25" i="1"/>
  <c r="F27" i="1"/>
  <c r="F13" i="1"/>
  <c r="F29" i="1"/>
  <c r="D31" i="1" l="1"/>
  <c r="D29" i="1"/>
  <c r="D27" i="1"/>
  <c r="D25" i="1"/>
  <c r="D23" i="1"/>
  <c r="D21" i="1"/>
  <c r="D19" i="1"/>
  <c r="D17" i="1"/>
  <c r="D15" i="1"/>
  <c r="D13" i="1"/>
  <c r="M31" i="1"/>
  <c r="L31" i="1"/>
  <c r="K31" i="1"/>
  <c r="R10" i="1" l="1"/>
  <c r="P31" i="1" l="1"/>
  <c r="R31" i="1" s="1"/>
  <c r="P29" i="1"/>
  <c r="R29" i="1" s="1"/>
  <c r="N33" i="1" l="1"/>
  <c r="N14" i="1"/>
  <c r="N16" i="1" s="1"/>
  <c r="N18" i="1" s="1"/>
  <c r="N20" i="1" s="1"/>
  <c r="N22" i="1" s="1"/>
  <c r="N24" i="1" s="1"/>
  <c r="N26" i="1" s="1"/>
  <c r="N28" i="1" s="1"/>
  <c r="N30" i="1" s="1"/>
  <c r="N32" i="1"/>
  <c r="J26" i="1"/>
  <c r="J30" i="1"/>
  <c r="K29" i="1" s="1"/>
  <c r="L29" i="1" s="1"/>
  <c r="M29" i="1" s="1"/>
  <c r="J28" i="1"/>
  <c r="J24" i="1"/>
  <c r="J22" i="1"/>
  <c r="J20" i="1"/>
  <c r="J18" i="1"/>
  <c r="J16" i="1"/>
  <c r="J14" i="1"/>
  <c r="K25" i="1" l="1"/>
  <c r="L25" i="1" s="1"/>
  <c r="M25" i="1" s="1"/>
  <c r="P25" i="1"/>
  <c r="R25" i="1" s="1"/>
  <c r="K23" i="1"/>
  <c r="L23" i="1" s="1"/>
  <c r="M23" i="1" s="1"/>
  <c r="P23" i="1"/>
  <c r="R23" i="1" s="1"/>
  <c r="K21" i="1"/>
  <c r="L21" i="1" s="1"/>
  <c r="M21" i="1" s="1"/>
  <c r="P21" i="1"/>
  <c r="R21" i="1" s="1"/>
  <c r="K19" i="1"/>
  <c r="L19" i="1" s="1"/>
  <c r="M19" i="1" s="1"/>
  <c r="P19" i="1"/>
  <c r="R19" i="1" s="1"/>
  <c r="K17" i="1"/>
  <c r="L17" i="1" s="1"/>
  <c r="M17" i="1" s="1"/>
  <c r="P17" i="1"/>
  <c r="R17" i="1" s="1"/>
  <c r="K15" i="1"/>
  <c r="L15" i="1" s="1"/>
  <c r="M15" i="1" s="1"/>
  <c r="P15" i="1"/>
  <c r="R15" i="1" s="1"/>
  <c r="K13" i="1"/>
  <c r="L13" i="1" s="1"/>
  <c r="M13" i="1" s="1"/>
  <c r="P13" i="1"/>
  <c r="R13" i="1" s="1"/>
  <c r="R14" i="1" s="1"/>
  <c r="P27" i="1"/>
  <c r="K27" i="1"/>
  <c r="L27" i="1" s="1"/>
  <c r="M27" i="1" s="1"/>
  <c r="R27" i="1" l="1"/>
  <c r="P33" i="1"/>
  <c r="R16" i="1" l="1"/>
  <c r="R18" i="1" s="1"/>
  <c r="R20" i="1" s="1"/>
  <c r="R22" i="1" s="1"/>
  <c r="R24" i="1" s="1"/>
  <c r="R26" i="1" s="1"/>
  <c r="R28" i="1" s="1"/>
  <c r="R30" i="1" s="1"/>
  <c r="R32" i="1" s="1"/>
  <c r="R33" i="1"/>
</calcChain>
</file>

<file path=xl/sharedStrings.xml><?xml version="1.0" encoding="utf-8"?>
<sst xmlns="http://schemas.openxmlformats.org/spreadsheetml/2006/main" count="104" uniqueCount="90">
  <si>
    <t>Weight</t>
  </si>
  <si>
    <t>Ground Roll</t>
  </si>
  <si>
    <t>Runway Length</t>
  </si>
  <si>
    <t>Takeoff</t>
  </si>
  <si>
    <t>Landing</t>
  </si>
  <si>
    <t>*Diversion*</t>
  </si>
  <si>
    <t>Time</t>
  </si>
  <si>
    <t>Hdg</t>
  </si>
  <si>
    <t>Dist</t>
  </si>
  <si>
    <t>ETE</t>
  </si>
  <si>
    <t>Fuel</t>
  </si>
  <si>
    <t>Check Points</t>
  </si>
  <si>
    <t>VOR</t>
  </si>
  <si>
    <t>Freq</t>
  </si>
  <si>
    <t>Ident</t>
  </si>
  <si>
    <t>Altitude
(MSL)</t>
  </si>
  <si>
    <t>Wind</t>
  </si>
  <si>
    <t>Dir</t>
  </si>
  <si>
    <t>Vel</t>
  </si>
  <si>
    <t>TAS</t>
  </si>
  <si>
    <t>TC</t>
  </si>
  <si>
    <t>TH</t>
  </si>
  <si>
    <t>MH</t>
  </si>
  <si>
    <t>CH</t>
  </si>
  <si>
    <t>-L
+R
WCA</t>
  </si>
  <si>
    <t>-E
+W
Var</t>
  </si>
  <si>
    <t>+/- Dev</t>
  </si>
  <si>
    <t>Leg</t>
  </si>
  <si>
    <t>Rem</t>
  </si>
  <si>
    <t>GS</t>
  </si>
  <si>
    <t>Est</t>
  </si>
  <si>
    <t>Act</t>
  </si>
  <si>
    <t>Time Off</t>
  </si>
  <si>
    <t>ATE</t>
  </si>
  <si>
    <t>ETA</t>
  </si>
  <si>
    <t>ATA</t>
  </si>
  <si>
    <t>GPH</t>
  </si>
  <si>
    <t>Departure</t>
  </si>
  <si>
    <t>Destination</t>
  </si>
  <si>
    <t>ATIS Code</t>
  </si>
  <si>
    <t>Visibility</t>
  </si>
  <si>
    <t>Ceiling</t>
  </si>
  <si>
    <t>Altimeter</t>
  </si>
  <si>
    <t>Approach</t>
  </si>
  <si>
    <t>Runway</t>
  </si>
  <si>
    <t>Log Time</t>
  </si>
  <si>
    <t>Field Elev</t>
  </si>
  <si>
    <t>TPA</t>
  </si>
  <si>
    <t>FSS</t>
  </si>
  <si>
    <t>CTAF</t>
  </si>
  <si>
    <t>Dep.</t>
  </si>
  <si>
    <t>Tower</t>
  </si>
  <si>
    <t>ATIS</t>
  </si>
  <si>
    <t>App.</t>
  </si>
  <si>
    <t>Grnd.</t>
  </si>
  <si>
    <t>Airport Data</t>
  </si>
  <si>
    <t>Navigation Log</t>
  </si>
  <si>
    <t>Planned Power</t>
  </si>
  <si>
    <t>GPH:</t>
  </si>
  <si>
    <t>% of power:</t>
  </si>
  <si>
    <t>RPM:</t>
  </si>
  <si>
    <t>Taxi fuel:</t>
  </si>
  <si>
    <t>Total fuel:</t>
  </si>
  <si>
    <t>Flight Plan Closed?</t>
  </si>
  <si>
    <t>HOBBS In:</t>
  </si>
  <si>
    <t>HOBBS Out:</t>
  </si>
  <si>
    <t>ATIS/ASOS
Data</t>
  </si>
  <si>
    <t>Jagi Aviation</t>
  </si>
  <si>
    <t xml:space="preserve">Totals:     </t>
  </si>
  <si>
    <r>
      <t>V</t>
    </r>
    <r>
      <rPr>
        <vertAlign val="subscript"/>
        <sz val="14"/>
        <color theme="1"/>
        <rFont val="Calibri"/>
        <family val="2"/>
        <scheme val="minor"/>
      </rPr>
      <t>R</t>
    </r>
  </si>
  <si>
    <r>
      <t>V</t>
    </r>
    <r>
      <rPr>
        <vertAlign val="subscript"/>
        <sz val="14"/>
        <color theme="1"/>
        <rFont val="Calibri"/>
        <family val="2"/>
        <scheme val="minor"/>
      </rPr>
      <t>X</t>
    </r>
  </si>
  <si>
    <r>
      <t>V</t>
    </r>
    <r>
      <rPr>
        <vertAlign val="subscript"/>
        <sz val="14"/>
        <color theme="1"/>
        <rFont val="Calibri"/>
        <family val="2"/>
        <scheme val="minor"/>
      </rPr>
      <t>Y</t>
    </r>
  </si>
  <si>
    <r>
      <t>V</t>
    </r>
    <r>
      <rPr>
        <vertAlign val="subscript"/>
        <sz val="14"/>
        <color theme="1"/>
        <rFont val="Calibri"/>
        <family val="2"/>
        <scheme val="minor"/>
      </rPr>
      <t>A</t>
    </r>
  </si>
  <si>
    <r>
      <t>V</t>
    </r>
    <r>
      <rPr>
        <vertAlign val="subscript"/>
        <sz val="14"/>
        <color theme="1"/>
        <rFont val="Calibri"/>
        <family val="2"/>
        <scheme val="minor"/>
      </rPr>
      <t>MAXGLIDE</t>
    </r>
  </si>
  <si>
    <r>
      <t>Distance To Clear 50</t>
    </r>
    <r>
      <rPr>
        <vertAlign val="superscript"/>
        <sz val="14"/>
        <color theme="1"/>
        <rFont val="Calibri"/>
        <family val="2"/>
        <scheme val="minor"/>
      </rPr>
      <t>'</t>
    </r>
  </si>
  <si>
    <t>MC
(TC +/- VAR)</t>
  </si>
  <si>
    <t>Green</t>
  </si>
  <si>
    <t>Legend</t>
  </si>
  <si>
    <t>Fill during Calc</t>
  </si>
  <si>
    <t>Yellow</t>
  </si>
  <si>
    <t>Blue</t>
  </si>
  <si>
    <t>Auto Calculated</t>
  </si>
  <si>
    <t>Fill actuals during Flight</t>
  </si>
  <si>
    <t>CAS</t>
  </si>
  <si>
    <t>IAS</t>
  </si>
  <si>
    <t>Moment / C.G</t>
  </si>
  <si>
    <t>https://github.com/jkanasu/utilities</t>
  </si>
  <si>
    <t>Std Temp °C</t>
  </si>
  <si>
    <t>Temp °C</t>
  </si>
  <si>
    <t>Tail 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</si>
</sst>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6">
    <xf numFmtId="0" fontId="0" fillId="0" borderId="0" xfId="0"/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4" borderId="7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4" borderId="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42" xfId="0" applyFont="1" applyBorder="1" applyAlignment="1">
      <alignment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7" fillId="0" borderId="25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0" borderId="29" xfId="0" applyFont="1" applyBorder="1" applyAlignment="1">
      <alignment vertical="center"/>
    </xf>
    <xf numFmtId="0" fontId="3" fillId="4" borderId="22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0" fontId="3" fillId="0" borderId="4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4" borderId="39" xfId="0" applyFont="1" applyFill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4" borderId="44" xfId="0" applyFont="1" applyFill="1" applyBorder="1" applyAlignment="1">
      <alignment horizontal="center" vertical="center"/>
    </xf>
    <xf numFmtId="0" fontId="3" fillId="4" borderId="45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4" borderId="46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49" fontId="3" fillId="3" borderId="15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49" fontId="3" fillId="3" borderId="7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49" fontId="2" fillId="3" borderId="7" xfId="0" applyNumberFormat="1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4" fillId="0" borderId="26" xfId="1" applyFont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 wrapText="1"/>
    </xf>
    <xf numFmtId="0" fontId="3" fillId="4" borderId="31" xfId="0" applyFont="1" applyFill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2" fillId="0" borderId="9" xfId="0" quotePrefix="1" applyFont="1" applyBorder="1" applyAlignment="1">
      <alignment horizontal="center" vertical="center" wrapText="1"/>
    </xf>
    <xf numFmtId="0" fontId="2" fillId="0" borderId="41" xfId="0" quotePrefix="1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3" borderId="39" xfId="0" applyFont="1" applyFill="1" applyBorder="1" applyAlignment="1">
      <alignment horizontal="center" vertical="center"/>
    </xf>
    <xf numFmtId="0" fontId="3" fillId="3" borderId="40" xfId="0" applyFont="1" applyFill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 wrapText="1"/>
    </xf>
    <xf numFmtId="0" fontId="2" fillId="0" borderId="15" xfId="0" quotePrefix="1" applyFont="1" applyBorder="1" applyAlignment="1">
      <alignment horizontal="center" vertical="center" wrapText="1"/>
    </xf>
    <xf numFmtId="0" fontId="3" fillId="0" borderId="7" xfId="0" quotePrefix="1" applyFont="1" applyBorder="1" applyAlignment="1">
      <alignment horizontal="center" vertical="center" wrapText="1"/>
    </xf>
    <xf numFmtId="0" fontId="3" fillId="0" borderId="18" xfId="0" quotePrefix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35" xfId="0" applyFont="1" applyBorder="1" applyAlignment="1">
      <alignment vertical="center"/>
    </xf>
    <xf numFmtId="0" fontId="3" fillId="0" borderId="50" xfId="0" applyFont="1" applyBorder="1" applyAlignment="1">
      <alignment horizontal="right" vertical="center"/>
    </xf>
    <xf numFmtId="0" fontId="3" fillId="0" borderId="26" xfId="0" applyFont="1" applyBorder="1" applyAlignment="1">
      <alignment horizontal="right" vertical="center"/>
    </xf>
    <xf numFmtId="0" fontId="3" fillId="0" borderId="27" xfId="0" applyFont="1" applyBorder="1" applyAlignment="1">
      <alignment horizontal="right" vertical="center"/>
    </xf>
    <xf numFmtId="0" fontId="3" fillId="0" borderId="36" xfId="0" applyFont="1" applyBorder="1" applyAlignment="1">
      <alignment vertical="center"/>
    </xf>
    <xf numFmtId="0" fontId="3" fillId="2" borderId="51" xfId="0" applyFont="1" applyFill="1" applyBorder="1" applyAlignment="1">
      <alignment horizontal="left" vertical="center"/>
    </xf>
    <xf numFmtId="0" fontId="3" fillId="0" borderId="52" xfId="0" applyFont="1" applyBorder="1" applyAlignment="1">
      <alignment vertical="center"/>
    </xf>
    <xf numFmtId="0" fontId="3" fillId="2" borderId="0" xfId="0" applyFont="1" applyFill="1" applyBorder="1" applyAlignment="1">
      <alignment horizontal="left" vertical="center"/>
    </xf>
    <xf numFmtId="0" fontId="3" fillId="2" borderId="51" xfId="0" applyFont="1" applyFill="1" applyBorder="1" applyAlignment="1">
      <alignment horizontal="left" vertical="center"/>
    </xf>
    <xf numFmtId="0" fontId="3" fillId="2" borderId="52" xfId="0" applyFont="1" applyFill="1" applyBorder="1" applyAlignment="1">
      <alignment horizontal="left" vertical="center"/>
    </xf>
    <xf numFmtId="0" fontId="3" fillId="0" borderId="53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0" borderId="55" xfId="0" applyFont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219075</xdr:colOff>
          <xdr:row>33</xdr:row>
          <xdr:rowOff>9525</xdr:rowOff>
        </xdr:from>
        <xdr:to>
          <xdr:col>23</xdr:col>
          <xdr:colOff>381000</xdr:colOff>
          <xdr:row>34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762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jkanasu/utilities" TargetMode="Externa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670E3-532E-4CD9-BF31-6968330A3586}">
  <sheetPr>
    <pageSetUpPr fitToPage="1"/>
  </sheetPr>
  <dimension ref="A1:X35"/>
  <sheetViews>
    <sheetView tabSelected="1" zoomScale="90" zoomScaleNormal="90" workbookViewId="0">
      <selection activeCell="AF13" sqref="AF13"/>
    </sheetView>
  </sheetViews>
  <sheetFormatPr defaultRowHeight="15" x14ac:dyDescent="0.25"/>
  <cols>
    <col min="4" max="5" width="9" customWidth="1"/>
    <col min="6" max="6" width="6.140625" customWidth="1"/>
    <col min="7" max="7" width="5.5703125" customWidth="1"/>
    <col min="8" max="18" width="5.7109375" customWidth="1"/>
    <col min="19" max="19" width="10.42578125" customWidth="1"/>
    <col min="20" max="20" width="5.7109375" customWidth="1"/>
    <col min="21" max="21" width="8" customWidth="1"/>
    <col min="22" max="22" width="10.42578125" customWidth="1"/>
    <col min="23" max="23" width="5.7109375" customWidth="1"/>
    <col min="24" max="24" width="8" customWidth="1"/>
  </cols>
  <sheetData>
    <row r="1" spans="1:24" ht="19.5" thickBot="1" x14ac:dyDescent="0.3">
      <c r="A1" s="50" t="s">
        <v>67</v>
      </c>
      <c r="B1" s="51"/>
      <c r="C1" s="52" t="s">
        <v>89</v>
      </c>
      <c r="D1" s="52"/>
      <c r="E1" s="51"/>
      <c r="F1" s="51"/>
      <c r="G1" s="1"/>
      <c r="H1" s="120" t="s">
        <v>56</v>
      </c>
      <c r="I1" s="120"/>
      <c r="J1" s="120"/>
      <c r="K1" s="120"/>
      <c r="L1" s="120"/>
      <c r="M1" s="120"/>
      <c r="N1" s="120"/>
      <c r="O1" s="120"/>
      <c r="P1" s="120"/>
      <c r="Q1" s="120"/>
      <c r="R1" s="1"/>
      <c r="S1" s="117" t="s">
        <v>86</v>
      </c>
      <c r="T1" s="118"/>
      <c r="U1" s="118"/>
      <c r="V1" s="118"/>
      <c r="W1" s="118"/>
      <c r="X1" s="119"/>
    </row>
    <row r="2" spans="1:24" ht="21" thickBot="1" x14ac:dyDescent="0.3">
      <c r="A2" s="166" t="s">
        <v>69</v>
      </c>
      <c r="B2" s="167"/>
      <c r="C2" s="168" t="s">
        <v>70</v>
      </c>
      <c r="D2" s="167"/>
      <c r="E2" s="168" t="s">
        <v>71</v>
      </c>
      <c r="F2" s="169"/>
      <c r="G2" s="170"/>
      <c r="H2" s="168" t="s">
        <v>72</v>
      </c>
      <c r="I2" s="171"/>
      <c r="J2" s="170"/>
      <c r="K2" s="177" t="s">
        <v>73</v>
      </c>
      <c r="L2" s="168"/>
      <c r="M2" s="169"/>
      <c r="N2" s="169"/>
      <c r="O2" s="181"/>
      <c r="P2" s="182"/>
      <c r="Q2" s="182"/>
      <c r="R2" s="182"/>
      <c r="S2" s="182"/>
      <c r="T2" s="182"/>
      <c r="U2" s="182"/>
      <c r="V2" s="182"/>
      <c r="W2" s="182"/>
      <c r="X2" s="183"/>
    </row>
    <row r="3" spans="1:24" ht="18.75" x14ac:dyDescent="0.25">
      <c r="A3" s="172"/>
      <c r="B3" s="173"/>
      <c r="C3" s="174"/>
      <c r="D3" s="175" t="s">
        <v>3</v>
      </c>
      <c r="E3" s="123"/>
      <c r="F3" s="98"/>
      <c r="G3" s="99" t="s">
        <v>4</v>
      </c>
      <c r="H3" s="99"/>
      <c r="I3" s="99"/>
      <c r="J3" s="100"/>
      <c r="K3" s="128" t="s">
        <v>5</v>
      </c>
      <c r="L3" s="99"/>
      <c r="M3" s="99"/>
      <c r="N3" s="175"/>
      <c r="O3" s="184"/>
      <c r="P3" s="150"/>
      <c r="Q3" s="150"/>
      <c r="R3" s="150"/>
      <c r="S3" s="150"/>
      <c r="T3" s="150"/>
      <c r="U3" s="150"/>
      <c r="V3" s="150"/>
      <c r="W3" s="150"/>
      <c r="X3" s="151"/>
    </row>
    <row r="4" spans="1:24" ht="18.75" x14ac:dyDescent="0.25">
      <c r="A4" s="55" t="s">
        <v>0</v>
      </c>
      <c r="B4" s="56"/>
      <c r="C4" s="56"/>
      <c r="D4" s="67"/>
      <c r="E4" s="68"/>
      <c r="F4" s="69"/>
      <c r="G4" s="127"/>
      <c r="H4" s="127"/>
      <c r="I4" s="127"/>
      <c r="J4" s="80"/>
      <c r="K4" s="53" t="s">
        <v>6</v>
      </c>
      <c r="L4" s="54"/>
      <c r="M4" s="154"/>
      <c r="N4" s="179"/>
      <c r="O4" s="184"/>
      <c r="P4" s="150"/>
      <c r="Q4" s="150"/>
      <c r="R4" s="150"/>
      <c r="S4" s="150"/>
      <c r="T4" s="150"/>
      <c r="U4" s="150"/>
      <c r="V4" s="150"/>
      <c r="W4" s="150"/>
      <c r="X4" s="151"/>
    </row>
    <row r="5" spans="1:24" ht="18.75" x14ac:dyDescent="0.25">
      <c r="A5" s="55" t="s">
        <v>85</v>
      </c>
      <c r="B5" s="56"/>
      <c r="C5" s="56"/>
      <c r="D5" s="67"/>
      <c r="E5" s="68"/>
      <c r="F5" s="69"/>
      <c r="G5" s="127"/>
      <c r="H5" s="127"/>
      <c r="I5" s="127"/>
      <c r="J5" s="80"/>
      <c r="K5" s="53" t="s">
        <v>7</v>
      </c>
      <c r="L5" s="54"/>
      <c r="M5" s="154"/>
      <c r="N5" s="179"/>
      <c r="O5" s="184"/>
      <c r="P5" s="150"/>
      <c r="Q5" s="150"/>
      <c r="R5" s="150"/>
      <c r="S5" s="150"/>
      <c r="T5" s="150"/>
      <c r="U5" s="150"/>
      <c r="V5" s="150"/>
      <c r="W5" s="150"/>
      <c r="X5" s="151"/>
    </row>
    <row r="6" spans="1:24" ht="18.75" x14ac:dyDescent="0.25">
      <c r="A6" s="55" t="s">
        <v>1</v>
      </c>
      <c r="B6" s="56"/>
      <c r="C6" s="56"/>
      <c r="D6" s="67"/>
      <c r="E6" s="68"/>
      <c r="F6" s="69"/>
      <c r="G6" s="127"/>
      <c r="H6" s="127"/>
      <c r="I6" s="127"/>
      <c r="J6" s="80"/>
      <c r="K6" s="53" t="s">
        <v>8</v>
      </c>
      <c r="L6" s="54"/>
      <c r="M6" s="154"/>
      <c r="N6" s="179"/>
      <c r="O6" s="184"/>
      <c r="P6" s="150"/>
      <c r="Q6" s="150"/>
      <c r="R6" s="150"/>
      <c r="S6" s="150"/>
      <c r="T6" s="150"/>
      <c r="U6" s="150"/>
      <c r="V6" s="150"/>
      <c r="W6" s="150"/>
      <c r="X6" s="151"/>
    </row>
    <row r="7" spans="1:24" ht="21" x14ac:dyDescent="0.25">
      <c r="A7" s="55" t="s">
        <v>74</v>
      </c>
      <c r="B7" s="56"/>
      <c r="C7" s="56"/>
      <c r="D7" s="67"/>
      <c r="E7" s="68"/>
      <c r="F7" s="69"/>
      <c r="G7" s="127"/>
      <c r="H7" s="127"/>
      <c r="I7" s="127"/>
      <c r="J7" s="80"/>
      <c r="K7" s="53" t="s">
        <v>9</v>
      </c>
      <c r="L7" s="54"/>
      <c r="M7" s="154"/>
      <c r="N7" s="179"/>
      <c r="O7" s="184"/>
      <c r="P7" s="150"/>
      <c r="Q7" s="150"/>
      <c r="R7" s="150"/>
      <c r="S7" s="150"/>
      <c r="T7" s="150"/>
      <c r="U7" s="150"/>
      <c r="V7" s="150"/>
      <c r="W7" s="150"/>
      <c r="X7" s="151"/>
    </row>
    <row r="8" spans="1:24" ht="19.5" thickBot="1" x14ac:dyDescent="0.3">
      <c r="A8" s="85" t="s">
        <v>2</v>
      </c>
      <c r="B8" s="86"/>
      <c r="C8" s="86"/>
      <c r="D8" s="70"/>
      <c r="E8" s="71"/>
      <c r="F8" s="72"/>
      <c r="G8" s="75"/>
      <c r="H8" s="75"/>
      <c r="I8" s="75"/>
      <c r="J8" s="176"/>
      <c r="K8" s="178" t="s">
        <v>10</v>
      </c>
      <c r="L8" s="61"/>
      <c r="M8" s="155"/>
      <c r="N8" s="180"/>
      <c r="O8" s="185"/>
      <c r="P8" s="152"/>
      <c r="Q8" s="152"/>
      <c r="R8" s="152"/>
      <c r="S8" s="152"/>
      <c r="T8" s="152"/>
      <c r="U8" s="152"/>
      <c r="V8" s="152"/>
      <c r="W8" s="152"/>
      <c r="X8" s="153"/>
    </row>
    <row r="9" spans="1:24" ht="18.75" x14ac:dyDescent="0.25">
      <c r="A9" s="128" t="s">
        <v>11</v>
      </c>
      <c r="B9" s="100"/>
      <c r="C9" s="36" t="s">
        <v>12</v>
      </c>
      <c r="D9" s="132" t="s">
        <v>75</v>
      </c>
      <c r="E9" s="135" t="s">
        <v>15</v>
      </c>
      <c r="F9" s="140" t="s">
        <v>87</v>
      </c>
      <c r="G9" s="128" t="s">
        <v>16</v>
      </c>
      <c r="H9" s="99"/>
      <c r="I9" s="42" t="s">
        <v>84</v>
      </c>
      <c r="J9" s="21" t="s">
        <v>20</v>
      </c>
      <c r="K9" s="22" t="s">
        <v>21</v>
      </c>
      <c r="L9" s="23" t="s">
        <v>22</v>
      </c>
      <c r="M9" s="123" t="s">
        <v>23</v>
      </c>
      <c r="N9" s="21" t="s">
        <v>8</v>
      </c>
      <c r="O9" s="22" t="s">
        <v>29</v>
      </c>
      <c r="P9" s="99" t="s">
        <v>32</v>
      </c>
      <c r="Q9" s="99"/>
      <c r="R9" s="23" t="s">
        <v>36</v>
      </c>
      <c r="S9" s="98" t="s">
        <v>37</v>
      </c>
      <c r="T9" s="99"/>
      <c r="U9" s="144" t="s">
        <v>66</v>
      </c>
      <c r="V9" s="99"/>
      <c r="W9" s="99" t="s">
        <v>38</v>
      </c>
      <c r="X9" s="100"/>
    </row>
    <row r="10" spans="1:24" ht="19.5" thickBot="1" x14ac:dyDescent="0.3">
      <c r="A10" s="129"/>
      <c r="B10" s="130"/>
      <c r="C10" s="8" t="s">
        <v>13</v>
      </c>
      <c r="D10" s="133"/>
      <c r="E10" s="136"/>
      <c r="F10" s="141"/>
      <c r="G10" s="29" t="s">
        <v>17</v>
      </c>
      <c r="H10" s="28" t="s">
        <v>18</v>
      </c>
      <c r="I10" s="43" t="s">
        <v>83</v>
      </c>
      <c r="J10" s="138" t="s">
        <v>24</v>
      </c>
      <c r="K10" s="156" t="s">
        <v>25</v>
      </c>
      <c r="L10" s="158" t="s">
        <v>26</v>
      </c>
      <c r="M10" s="66"/>
      <c r="N10" s="29" t="s">
        <v>27</v>
      </c>
      <c r="O10" s="28" t="s">
        <v>30</v>
      </c>
      <c r="P10" s="89"/>
      <c r="Q10" s="89"/>
      <c r="R10" s="18" t="str">
        <f>IF(ISNUMBER(J34),J34,"")</f>
        <v/>
      </c>
      <c r="S10" s="93"/>
      <c r="T10" s="94"/>
      <c r="U10" s="94"/>
      <c r="V10" s="94"/>
      <c r="W10" s="94"/>
      <c r="X10" s="114"/>
    </row>
    <row r="11" spans="1:24" ht="19.5" thickBot="1" x14ac:dyDescent="0.3">
      <c r="A11" s="131"/>
      <c r="B11" s="114"/>
      <c r="C11" s="37" t="s">
        <v>14</v>
      </c>
      <c r="D11" s="133"/>
      <c r="E11" s="136"/>
      <c r="F11" s="141"/>
      <c r="G11" s="160" t="s">
        <v>88</v>
      </c>
      <c r="H11" s="116"/>
      <c r="I11" s="78" t="s">
        <v>19</v>
      </c>
      <c r="J11" s="138"/>
      <c r="K11" s="156"/>
      <c r="L11" s="158"/>
      <c r="M11" s="66"/>
      <c r="N11" s="29" t="s">
        <v>28</v>
      </c>
      <c r="O11" s="116" t="s">
        <v>31</v>
      </c>
      <c r="P11" s="28" t="s">
        <v>9</v>
      </c>
      <c r="Q11" s="28" t="s">
        <v>34</v>
      </c>
      <c r="R11" s="30" t="s">
        <v>10</v>
      </c>
      <c r="S11" s="95"/>
      <c r="T11" s="96"/>
      <c r="U11" s="115" t="s">
        <v>39</v>
      </c>
      <c r="V11" s="115"/>
      <c r="W11" s="96"/>
      <c r="X11" s="97"/>
    </row>
    <row r="12" spans="1:24" ht="19.5" thickBot="1" x14ac:dyDescent="0.3">
      <c r="A12" s="62"/>
      <c r="B12" s="63"/>
      <c r="C12" s="3"/>
      <c r="D12" s="134"/>
      <c r="E12" s="137"/>
      <c r="F12" s="142"/>
      <c r="G12" s="161"/>
      <c r="H12" s="125"/>
      <c r="I12" s="79"/>
      <c r="J12" s="139"/>
      <c r="K12" s="157"/>
      <c r="L12" s="159"/>
      <c r="M12" s="124"/>
      <c r="N12" s="33"/>
      <c r="O12" s="102"/>
      <c r="P12" s="24" t="s">
        <v>33</v>
      </c>
      <c r="Q12" s="24" t="s">
        <v>35</v>
      </c>
      <c r="R12" s="25" t="s">
        <v>28</v>
      </c>
      <c r="S12" s="109"/>
      <c r="T12" s="89"/>
      <c r="U12" s="116" t="s">
        <v>16</v>
      </c>
      <c r="V12" s="116"/>
      <c r="W12" s="89"/>
      <c r="X12" s="90"/>
    </row>
    <row r="13" spans="1:24" ht="18.75" x14ac:dyDescent="0.25">
      <c r="A13" s="48"/>
      <c r="B13" s="49"/>
      <c r="C13" s="8"/>
      <c r="D13" s="87" t="str">
        <f>IF(J13&lt;&gt;"",MOD(J13+K14,360),"")</f>
        <v/>
      </c>
      <c r="E13" s="106"/>
      <c r="F13" s="73" t="str">
        <f>IF(ISNUMBER(E13),15-E13/1000*2,"")</f>
        <v/>
      </c>
      <c r="G13" s="39"/>
      <c r="H13" s="40"/>
      <c r="I13" s="121"/>
      <c r="J13" s="39"/>
      <c r="K13" s="41" t="str">
        <f>IF(J13&lt;&gt;"",IF(ISNUMBER(J14),MOD(J13+J14,360),J13),"")</f>
        <v/>
      </c>
      <c r="L13" s="44" t="str">
        <f>IF(K13&lt;&gt;"",MOD(K13+K14,360),"")</f>
        <v/>
      </c>
      <c r="M13" s="122" t="str">
        <f>IF(L13&lt;&gt;"",MOD(L13+L14,360),"")</f>
        <v/>
      </c>
      <c r="N13" s="9"/>
      <c r="O13" s="15" t="str">
        <f>IF(ISNUMBER(I13),SQRT((H13^2) + (I13^2) - (2*H13*I13*COS(   ACOS(COS(RADIANS(J13-G13)))   ) ) ),"")</f>
        <v/>
      </c>
      <c r="P13" s="15" t="str">
        <f>IF(ISNUMBER(O13),ROUND(N13/O13*60,0),"")</f>
        <v/>
      </c>
      <c r="Q13" s="20"/>
      <c r="R13" s="27" t="str">
        <f>IF(ISNUMBER(P13),P13*$R$10/60,"")</f>
        <v/>
      </c>
      <c r="S13" s="109"/>
      <c r="T13" s="89"/>
      <c r="U13" s="116" t="s">
        <v>40</v>
      </c>
      <c r="V13" s="116"/>
      <c r="W13" s="89"/>
      <c r="X13" s="90"/>
    </row>
    <row r="14" spans="1:24" ht="18.75" x14ac:dyDescent="0.25">
      <c r="A14" s="57"/>
      <c r="B14" s="58"/>
      <c r="C14" s="8"/>
      <c r="D14" s="88"/>
      <c r="E14" s="69"/>
      <c r="F14" s="64"/>
      <c r="G14" s="126"/>
      <c r="H14" s="127"/>
      <c r="I14" s="80"/>
      <c r="J14" s="17" t="str">
        <f>IF(G13&lt;&gt;"",DEGREES(ASIN(H13/I13*SIN(RADIANS(G13-J13)))),"")</f>
        <v/>
      </c>
      <c r="K14" s="32"/>
      <c r="L14" s="18"/>
      <c r="M14" s="76"/>
      <c r="N14" s="17" t="str">
        <f>IF(ISNUMBER(N13),N12-N13,"")</f>
        <v/>
      </c>
      <c r="O14" s="19"/>
      <c r="P14" s="19"/>
      <c r="Q14" s="19"/>
      <c r="R14" s="13" t="str">
        <f>IF(AND(ISNUMBER(R34),ISNUMBER(R13)),R34-$M$34-R13,"")</f>
        <v/>
      </c>
      <c r="S14" s="109"/>
      <c r="T14" s="89"/>
      <c r="U14" s="116" t="s">
        <v>41</v>
      </c>
      <c r="V14" s="116"/>
      <c r="W14" s="89"/>
      <c r="X14" s="90"/>
    </row>
    <row r="15" spans="1:24" ht="18.75" x14ac:dyDescent="0.25">
      <c r="A15" s="48"/>
      <c r="B15" s="49"/>
      <c r="C15" s="8"/>
      <c r="D15" s="88" t="str">
        <f>IF(J15&lt;&gt;"",MOD(J15+K16,360),"")</f>
        <v/>
      </c>
      <c r="E15" s="69"/>
      <c r="F15" s="73" t="str">
        <f t="shared" ref="F15" si="0">IF(ISNUMBER(E15),15-E15/1000*2,"")</f>
        <v/>
      </c>
      <c r="G15" s="31"/>
      <c r="H15" s="32"/>
      <c r="I15" s="80"/>
      <c r="J15" s="31"/>
      <c r="K15" s="14" t="str">
        <f>IF(J15&lt;&gt;"",IF(ISNUMBER(J16),MOD(J15+J16,360),J15),"")</f>
        <v/>
      </c>
      <c r="L15" s="13" t="str">
        <f>IF(K15&lt;&gt;"",MOD(K15+K16,360),"")</f>
        <v/>
      </c>
      <c r="M15" s="76" t="str">
        <f>IF(L15&lt;&gt;"",MOD(L15+L16,360),"")</f>
        <v/>
      </c>
      <c r="N15" s="31"/>
      <c r="O15" s="14" t="str">
        <f>IF(ISNUMBER(I15),SQRT((H15^2) + (I15^2) - (2*H15*I15*COS(   ACOS(COS(RADIANS(J15-G15)))   ) ) ),"")</f>
        <v/>
      </c>
      <c r="P15" s="14" t="str">
        <f>IF(ISNUMBER(O15),ROUND(N15/O15*60,0),"")</f>
        <v/>
      </c>
      <c r="Q15" s="19"/>
      <c r="R15" s="18" t="str">
        <f>IF(ISNUMBER(P15),P15*$R$10/60,"")</f>
        <v/>
      </c>
      <c r="S15" s="109"/>
      <c r="T15" s="89"/>
      <c r="U15" s="116" t="s">
        <v>42</v>
      </c>
      <c r="V15" s="116"/>
      <c r="W15" s="89"/>
      <c r="X15" s="90"/>
    </row>
    <row r="16" spans="1:24" ht="19.5" customHeight="1" x14ac:dyDescent="0.25">
      <c r="A16" s="57"/>
      <c r="B16" s="58"/>
      <c r="C16" s="8"/>
      <c r="D16" s="88"/>
      <c r="E16" s="69"/>
      <c r="F16" s="64"/>
      <c r="G16" s="126"/>
      <c r="H16" s="127"/>
      <c r="I16" s="80"/>
      <c r="J16" s="17" t="str">
        <f>IF(G15&lt;&gt;"",DEGREES(ASIN(H15/I15*SIN(RADIANS(G15-J15)))),"")</f>
        <v/>
      </c>
      <c r="K16" s="32"/>
      <c r="L16" s="18"/>
      <c r="M16" s="76"/>
      <c r="N16" s="17" t="str">
        <f>IF(ISNUMBER(N15),N14-N15,"")</f>
        <v/>
      </c>
      <c r="O16" s="19"/>
      <c r="P16" s="19"/>
      <c r="Q16" s="19"/>
      <c r="R16" s="13" t="str">
        <f>IF(AND(ISNUMBER(R14),ISNUMBER(R15)),R14-R15,"")</f>
        <v/>
      </c>
      <c r="S16" s="109"/>
      <c r="T16" s="89"/>
      <c r="U16" s="116" t="s">
        <v>43</v>
      </c>
      <c r="V16" s="116"/>
      <c r="W16" s="89"/>
      <c r="X16" s="90"/>
    </row>
    <row r="17" spans="1:24" ht="18.75" x14ac:dyDescent="0.25">
      <c r="A17" s="48"/>
      <c r="B17" s="49"/>
      <c r="C17" s="8"/>
      <c r="D17" s="88" t="str">
        <f>IF(J17&lt;&gt;"",MOD(J17+K18,360),"")</f>
        <v/>
      </c>
      <c r="E17" s="69"/>
      <c r="F17" s="73" t="str">
        <f t="shared" ref="F17" si="1">IF(ISNUMBER(E17),15-E17/1000*2,"")</f>
        <v/>
      </c>
      <c r="G17" s="31"/>
      <c r="H17" s="32"/>
      <c r="I17" s="80"/>
      <c r="J17" s="31"/>
      <c r="K17" s="14" t="str">
        <f>IF(J17&lt;&gt;"",IF(ISNUMBER(J18),MOD(J17+J18,360),J17),"")</f>
        <v/>
      </c>
      <c r="L17" s="13" t="str">
        <f>IF(K17&lt;&gt;"",MOD(K17+K18,360),"")</f>
        <v/>
      </c>
      <c r="M17" s="76" t="str">
        <f>IF(L17&lt;&gt;"",MOD(L17+L18,360),"")</f>
        <v/>
      </c>
      <c r="N17" s="31"/>
      <c r="O17" s="14" t="str">
        <f>IF(ISNUMBER(I17),SQRT((H17^2) + (I17^2) - (2*H17*I17*COS(   ACOS(COS(RADIANS(J17-G17)))   ) ) ),"")</f>
        <v/>
      </c>
      <c r="P17" s="14" t="str">
        <f>IF(ISNUMBER(O17),ROUND(N17/O17*60,0),"")</f>
        <v/>
      </c>
      <c r="Q17" s="19"/>
      <c r="R17" s="18" t="str">
        <f>IF(ISNUMBER(P17),P17*$R$10/60,"")</f>
        <v/>
      </c>
      <c r="S17" s="110"/>
      <c r="T17" s="91"/>
      <c r="U17" s="125" t="s">
        <v>44</v>
      </c>
      <c r="V17" s="125"/>
      <c r="W17" s="91"/>
      <c r="X17" s="92"/>
    </row>
    <row r="18" spans="1:24" ht="19.5" customHeight="1" x14ac:dyDescent="0.25">
      <c r="A18" s="57"/>
      <c r="B18" s="58"/>
      <c r="C18" s="8"/>
      <c r="D18" s="88"/>
      <c r="E18" s="69"/>
      <c r="F18" s="64"/>
      <c r="G18" s="126"/>
      <c r="H18" s="127"/>
      <c r="I18" s="80"/>
      <c r="J18" s="17" t="str">
        <f>IF(G17&lt;&gt;"",DEGREES(ASIN(H17/I17*SIN(RADIANS(G17-J17)))),"")</f>
        <v/>
      </c>
      <c r="K18" s="32"/>
      <c r="L18" s="18"/>
      <c r="M18" s="76"/>
      <c r="N18" s="17" t="str">
        <f>IF(ISNUMBER(N17),N16-N17,"")</f>
        <v/>
      </c>
      <c r="O18" s="19"/>
      <c r="P18" s="19"/>
      <c r="Q18" s="19"/>
      <c r="R18" s="13" t="str">
        <f>IF(AND(ISNUMBER(R16),ISNUMBER(R17)),R16-R17,"")</f>
        <v/>
      </c>
      <c r="S18" s="57"/>
      <c r="T18" s="145"/>
      <c r="U18" s="145"/>
      <c r="V18" s="145"/>
      <c r="W18" s="145"/>
      <c r="X18" s="58"/>
    </row>
    <row r="19" spans="1:24" ht="18.75" x14ac:dyDescent="0.25">
      <c r="A19" s="48"/>
      <c r="B19" s="49"/>
      <c r="C19" s="8"/>
      <c r="D19" s="88" t="str">
        <f>IF(J19&lt;&gt;"",MOD(J19+K20,360),"")</f>
        <v/>
      </c>
      <c r="E19" s="69"/>
      <c r="F19" s="73" t="str">
        <f t="shared" ref="F19" si="2">IF(ISNUMBER(E19),15-E19/1000*2,"")</f>
        <v/>
      </c>
      <c r="G19" s="31"/>
      <c r="H19" s="32"/>
      <c r="I19" s="80"/>
      <c r="J19" s="31"/>
      <c r="K19" s="14" t="str">
        <f>IF(J19&lt;&gt;"",IF(ISNUMBER(J20),MOD(J19+J20,360),J19),"")</f>
        <v/>
      </c>
      <c r="L19" s="13" t="str">
        <f>IF(K19&lt;&gt;"",MOD(K19+K20,360),"")</f>
        <v/>
      </c>
      <c r="M19" s="76" t="str">
        <f>IF(L19&lt;&gt;"",MOD(L19+L20,360),"")</f>
        <v/>
      </c>
      <c r="N19" s="31"/>
      <c r="O19" s="14" t="str">
        <f>IF(ISNUMBER(I19),SQRT((H19^2) + (I19^2) - (2*H19*I19*COS(   ACOS(COS(RADIANS(J19-G19)))   ) ) ),"")</f>
        <v/>
      </c>
      <c r="P19" s="14" t="str">
        <f>IF(ISNUMBER(O19),ROUND(N19/O19*60,0),"")</f>
        <v/>
      </c>
      <c r="Q19" s="19"/>
      <c r="R19" s="18" t="str">
        <f>IF(ISNUMBER(P19),P19*$R$10/60,"")</f>
        <v/>
      </c>
      <c r="S19" s="146"/>
      <c r="T19" s="147"/>
      <c r="U19" s="147"/>
      <c r="V19" s="147"/>
      <c r="W19" s="147"/>
      <c r="X19" s="148"/>
    </row>
    <row r="20" spans="1:24" ht="19.5" customHeight="1" thickBot="1" x14ac:dyDescent="0.3">
      <c r="A20" s="57"/>
      <c r="B20" s="58"/>
      <c r="C20" s="8"/>
      <c r="D20" s="88"/>
      <c r="E20" s="69"/>
      <c r="F20" s="64"/>
      <c r="G20" s="126"/>
      <c r="H20" s="127"/>
      <c r="I20" s="80"/>
      <c r="J20" s="17" t="str">
        <f>IF(G19&lt;&gt;"",DEGREES(ASIN(H19/I19*SIN(RADIANS(G19-J19)))),"")</f>
        <v/>
      </c>
      <c r="K20" s="32"/>
      <c r="L20" s="18"/>
      <c r="M20" s="76"/>
      <c r="N20" s="17" t="str">
        <f>IF(ISNUMBER(N19),N18-N19,"")</f>
        <v/>
      </c>
      <c r="O20" s="19"/>
      <c r="P20" s="19"/>
      <c r="Q20" s="19"/>
      <c r="R20" s="13" t="str">
        <f>IF(AND(ISNUMBER(R18),ISNUMBER(R19)),R18-R19,"")</f>
        <v/>
      </c>
      <c r="S20" s="59"/>
      <c r="T20" s="149"/>
      <c r="U20" s="149"/>
      <c r="V20" s="149"/>
      <c r="W20" s="149"/>
      <c r="X20" s="60"/>
    </row>
    <row r="21" spans="1:24" ht="18.75" x14ac:dyDescent="0.25">
      <c r="A21" s="48"/>
      <c r="B21" s="49"/>
      <c r="C21" s="8"/>
      <c r="D21" s="88" t="str">
        <f>IF(J21&lt;&gt;"",MOD(J21+K22,360),"")</f>
        <v/>
      </c>
      <c r="E21" s="69"/>
      <c r="F21" s="73" t="str">
        <f t="shared" ref="F21" si="3">IF(ISNUMBER(E21),15-E21/1000*2,"")</f>
        <v/>
      </c>
      <c r="G21" s="31"/>
      <c r="H21" s="32"/>
      <c r="I21" s="80"/>
      <c r="J21" s="31"/>
      <c r="K21" s="14" t="str">
        <f>IF(J21&lt;&gt;"",IF(ISNUMBER(J22),MOD(J21+J22,360),J21),"")</f>
        <v/>
      </c>
      <c r="L21" s="13" t="str">
        <f>IF(K21&lt;&gt;"",MOD(K21+K22,360),"")</f>
        <v/>
      </c>
      <c r="M21" s="76" t="str">
        <f>IF(L21&lt;&gt;"",MOD(L21+L22,360),"")</f>
        <v/>
      </c>
      <c r="N21" s="31"/>
      <c r="O21" s="14" t="str">
        <f>IF(ISNUMBER(I21),SQRT((H21^2) + (I21^2) - (2*H21*I21*COS(   ACOS(COS(RADIANS(J21-G21)))   ) ) ),"")</f>
        <v/>
      </c>
      <c r="P21" s="14" t="str">
        <f>IF(ISNUMBER(O21),ROUND(N21/O21*60,0),"")</f>
        <v/>
      </c>
      <c r="Q21" s="19"/>
      <c r="R21" s="18" t="str">
        <f>IF(ISNUMBER(P21),P21*$R$10/60,"")</f>
        <v/>
      </c>
      <c r="S21" s="98" t="s">
        <v>55</v>
      </c>
      <c r="T21" s="99"/>
      <c r="U21" s="99"/>
      <c r="V21" s="99"/>
      <c r="W21" s="99"/>
      <c r="X21" s="100"/>
    </row>
    <row r="22" spans="1:24" ht="19.5" thickBot="1" x14ac:dyDescent="0.3">
      <c r="A22" s="57"/>
      <c r="B22" s="58"/>
      <c r="C22" s="8"/>
      <c r="D22" s="88"/>
      <c r="E22" s="69"/>
      <c r="F22" s="64"/>
      <c r="G22" s="126"/>
      <c r="H22" s="127"/>
      <c r="I22" s="80"/>
      <c r="J22" s="17" t="str">
        <f>IF(G21&lt;&gt;"",DEGREES(ASIN(H21/I21*SIN(RADIANS(G21-J21)))),"")</f>
        <v/>
      </c>
      <c r="K22" s="32"/>
      <c r="L22" s="18"/>
      <c r="M22" s="76"/>
      <c r="N22" s="17" t="str">
        <f>IF(ISNUMBER(N21),N20-N21,"")</f>
        <v/>
      </c>
      <c r="O22" s="19"/>
      <c r="P22" s="19"/>
      <c r="Q22" s="19"/>
      <c r="R22" s="13" t="str">
        <f>IF(AND(ISNUMBER(R20),ISNUMBER(R21)),R20-R21,"")</f>
        <v/>
      </c>
      <c r="S22" s="93" t="s">
        <v>37</v>
      </c>
      <c r="T22" s="94"/>
      <c r="U22" s="94"/>
      <c r="V22" s="94" t="s">
        <v>38</v>
      </c>
      <c r="W22" s="94"/>
      <c r="X22" s="114"/>
    </row>
    <row r="23" spans="1:24" ht="18.75" x14ac:dyDescent="0.25">
      <c r="A23" s="48"/>
      <c r="B23" s="49"/>
      <c r="C23" s="8"/>
      <c r="D23" s="88" t="str">
        <f>IF(J23&lt;&gt;"",MOD(J23+K24,360),"")</f>
        <v/>
      </c>
      <c r="E23" s="69"/>
      <c r="F23" s="73" t="str">
        <f t="shared" ref="F23" si="4">IF(ISNUMBER(E23),15-E23/1000*2,"")</f>
        <v/>
      </c>
      <c r="G23" s="31"/>
      <c r="H23" s="32"/>
      <c r="I23" s="80"/>
      <c r="J23" s="31"/>
      <c r="K23" s="14" t="str">
        <f>IF(J23&lt;&gt;"",IF(ISNUMBER(J24),MOD(J23+J24,360),J23),"")</f>
        <v/>
      </c>
      <c r="L23" s="13" t="str">
        <f>IF(K23&lt;&gt;"",MOD(K23+K24,360),"")</f>
        <v/>
      </c>
      <c r="M23" s="76" t="str">
        <f>IF(L23&lt;&gt;"",MOD(L23+L24,360),"")</f>
        <v/>
      </c>
      <c r="N23" s="31"/>
      <c r="O23" s="14" t="str">
        <f>IF(ISNUMBER(I23),SQRT((H23^2) + (I23^2) - (2*H23*I23*COS(   ACOS(COS(RADIANS(J23-G23)))   ) ) ),"")</f>
        <v/>
      </c>
      <c r="P23" s="14" t="str">
        <f>IF(ISNUMBER(O23),ROUND(N23/O23*60,0),"")</f>
        <v/>
      </c>
      <c r="Q23" s="19"/>
      <c r="R23" s="18" t="str">
        <f>IF(ISNUMBER(P23),P23*$R$10/60,"")</f>
        <v/>
      </c>
      <c r="S23" s="95"/>
      <c r="T23" s="96"/>
      <c r="U23" s="96"/>
      <c r="V23" s="96"/>
      <c r="W23" s="96"/>
      <c r="X23" s="97"/>
    </row>
    <row r="24" spans="1:24" ht="19.5" customHeight="1" x14ac:dyDescent="0.25">
      <c r="A24" s="57"/>
      <c r="B24" s="58"/>
      <c r="C24" s="8"/>
      <c r="D24" s="88"/>
      <c r="E24" s="69"/>
      <c r="F24" s="64"/>
      <c r="G24" s="126"/>
      <c r="H24" s="127"/>
      <c r="I24" s="80"/>
      <c r="J24" s="17" t="str">
        <f>IF(G23&lt;&gt;"",DEGREES(ASIN(H23/I23*SIN(RADIANS(G23-J23)))),"")</f>
        <v/>
      </c>
      <c r="K24" s="32"/>
      <c r="L24" s="18"/>
      <c r="M24" s="76"/>
      <c r="N24" s="17" t="str">
        <f>IF(ISNUMBER(N23),N22-N23,"")</f>
        <v/>
      </c>
      <c r="O24" s="19"/>
      <c r="P24" s="19"/>
      <c r="Q24" s="19"/>
      <c r="R24" s="13" t="str">
        <f>IF(AND(ISNUMBER(R22),ISNUMBER(R23)),R22-R23,"")</f>
        <v/>
      </c>
      <c r="S24" s="4" t="s">
        <v>52</v>
      </c>
      <c r="T24" s="101"/>
      <c r="U24" s="101"/>
      <c r="V24" s="2" t="s">
        <v>52</v>
      </c>
      <c r="W24" s="101"/>
      <c r="X24" s="111"/>
    </row>
    <row r="25" spans="1:24" ht="18.75" x14ac:dyDescent="0.25">
      <c r="A25" s="48"/>
      <c r="B25" s="49"/>
      <c r="C25" s="8"/>
      <c r="D25" s="88" t="str">
        <f>IF(J25&lt;&gt;"",MOD(J25+K26,360),"")</f>
        <v/>
      </c>
      <c r="E25" s="69"/>
      <c r="F25" s="73" t="str">
        <f t="shared" ref="F25" si="5">IF(ISNUMBER(E25),15-E25/1000*2,"")</f>
        <v/>
      </c>
      <c r="G25" s="31"/>
      <c r="H25" s="32"/>
      <c r="I25" s="80"/>
      <c r="J25" s="31"/>
      <c r="K25" s="14" t="str">
        <f>IF(J25&lt;&gt;"",IF(ISNUMBER(J26),MOD(J25+J26,360),J25),"")</f>
        <v/>
      </c>
      <c r="L25" s="13" t="str">
        <f>IF(K25&lt;&gt;"",MOD(K25+K26,360),"")</f>
        <v/>
      </c>
      <c r="M25" s="76" t="str">
        <f>IF(L25&lt;&gt;"",MOD(L25+L26,360),"")</f>
        <v/>
      </c>
      <c r="N25" s="31"/>
      <c r="O25" s="14" t="str">
        <f>IF(ISNUMBER(I25),SQRT((H25^2) + (I25^2) - (2*H25*I25*COS(   ACOS(COS(RADIANS(J25-G25)))   ) ) ),"")</f>
        <v/>
      </c>
      <c r="P25" s="14" t="str">
        <f>IF(ISNUMBER(O25),ROUND(N25/O25*60,0),"")</f>
        <v/>
      </c>
      <c r="Q25" s="19"/>
      <c r="R25" s="18" t="str">
        <f>IF(ISNUMBER(P25),P25*$R$10/60,"")</f>
        <v/>
      </c>
      <c r="S25" s="4" t="s">
        <v>54</v>
      </c>
      <c r="T25" s="101"/>
      <c r="U25" s="101"/>
      <c r="V25" s="2" t="s">
        <v>48</v>
      </c>
      <c r="W25" s="112"/>
      <c r="X25" s="113"/>
    </row>
    <row r="26" spans="1:24" ht="19.5" customHeight="1" x14ac:dyDescent="0.25">
      <c r="A26" s="57"/>
      <c r="B26" s="58"/>
      <c r="C26" s="8"/>
      <c r="D26" s="88"/>
      <c r="E26" s="69"/>
      <c r="F26" s="64"/>
      <c r="G26" s="126"/>
      <c r="H26" s="127"/>
      <c r="I26" s="80"/>
      <c r="J26" s="17" t="str">
        <f>IF(G25&lt;&gt;"",DEGREES(ASIN(H25/I25*SIN(RADIANS(G25-J25)))),"")</f>
        <v/>
      </c>
      <c r="K26" s="32"/>
      <c r="L26" s="18"/>
      <c r="M26" s="76"/>
      <c r="N26" s="17" t="str">
        <f>IF(ISNUMBER(N25),N24-N25,"")</f>
        <v/>
      </c>
      <c r="O26" s="19"/>
      <c r="P26" s="19"/>
      <c r="Q26" s="19"/>
      <c r="R26" s="13" t="str">
        <f>IF(AND(ISNUMBER(R24),ISNUMBER(R25)),R24-R25,"")</f>
        <v/>
      </c>
      <c r="S26" s="4" t="s">
        <v>51</v>
      </c>
      <c r="T26" s="101"/>
      <c r="U26" s="101"/>
      <c r="V26" s="2" t="s">
        <v>53</v>
      </c>
      <c r="W26" s="101"/>
      <c r="X26" s="111"/>
    </row>
    <row r="27" spans="1:24" ht="18.75" x14ac:dyDescent="0.25">
      <c r="A27" s="48"/>
      <c r="B27" s="49"/>
      <c r="C27" s="8"/>
      <c r="D27" s="88" t="str">
        <f>IF(J27&lt;&gt;"",MOD(J27+K28,360),"")</f>
        <v/>
      </c>
      <c r="E27" s="69"/>
      <c r="F27" s="73" t="str">
        <f t="shared" ref="F27" si="6">IF(ISNUMBER(E27),15-E27/1000*2,"")</f>
        <v/>
      </c>
      <c r="G27" s="31"/>
      <c r="H27" s="32"/>
      <c r="I27" s="80"/>
      <c r="J27" s="31"/>
      <c r="K27" s="14" t="str">
        <f>IF(J27&lt;&gt;"",IF(ISNUMBER(J28),MOD(J27+J28,360),J27),"")</f>
        <v/>
      </c>
      <c r="L27" s="13" t="str">
        <f>IF(K27&lt;&gt;"",MOD(K27+K28,360),"")</f>
        <v/>
      </c>
      <c r="M27" s="76" t="str">
        <f>IF(L27&lt;&gt;"",MOD(L27+L28,360),"")</f>
        <v/>
      </c>
      <c r="N27" s="31"/>
      <c r="O27" s="14" t="str">
        <f>IF(ISNUMBER(I27),SQRT((H27^2) + (I27^2) - (2*H27*I27*COS(   ACOS(COS(RADIANS(J27-G27)))   ) ) ),"")</f>
        <v/>
      </c>
      <c r="P27" s="14" t="str">
        <f>IF(ISNUMBER(O27),ROUND(N27/O27*60,0),"")</f>
        <v/>
      </c>
      <c r="Q27" s="19"/>
      <c r="R27" s="18" t="str">
        <f>IF(ISNUMBER(P27),P27*$R$10/60,"")</f>
        <v/>
      </c>
      <c r="S27" s="4" t="s">
        <v>50</v>
      </c>
      <c r="T27" s="101"/>
      <c r="U27" s="101"/>
      <c r="V27" s="2" t="s">
        <v>51</v>
      </c>
      <c r="W27" s="101"/>
      <c r="X27" s="111"/>
    </row>
    <row r="28" spans="1:24" ht="18.75" x14ac:dyDescent="0.25">
      <c r="A28" s="57"/>
      <c r="B28" s="58"/>
      <c r="C28" s="8"/>
      <c r="D28" s="88"/>
      <c r="E28" s="69"/>
      <c r="F28" s="64"/>
      <c r="G28" s="126"/>
      <c r="H28" s="127"/>
      <c r="I28" s="80"/>
      <c r="J28" s="17" t="str">
        <f>IF(G27&lt;&gt;"",DEGREES(ASIN(H27/I27*SIN(RADIANS(G27-J27)))),"")</f>
        <v/>
      </c>
      <c r="K28" s="32"/>
      <c r="L28" s="18"/>
      <c r="M28" s="76"/>
      <c r="N28" s="17" t="str">
        <f>IF(ISNUMBER(N27),N26-N27,"")</f>
        <v/>
      </c>
      <c r="O28" s="19"/>
      <c r="P28" s="19"/>
      <c r="Q28" s="19"/>
      <c r="R28" s="13" t="str">
        <f>IF(AND(ISNUMBER(R26),ISNUMBER(R27)),R26-R27,"")</f>
        <v/>
      </c>
      <c r="S28" s="4" t="s">
        <v>49</v>
      </c>
      <c r="T28" s="101"/>
      <c r="U28" s="101"/>
      <c r="V28" s="2" t="s">
        <v>49</v>
      </c>
      <c r="W28" s="101"/>
      <c r="X28" s="111"/>
    </row>
    <row r="29" spans="1:24" ht="18.75" x14ac:dyDescent="0.25">
      <c r="A29" s="48"/>
      <c r="B29" s="49"/>
      <c r="C29" s="8"/>
      <c r="D29" s="88" t="str">
        <f>IF(J29&lt;&gt;"",MOD(J29+K30,360),"")</f>
        <v/>
      </c>
      <c r="E29" s="69"/>
      <c r="F29" s="73" t="str">
        <f>IF(ISNUMBER(E29),15-E29/1000*2,"")</f>
        <v/>
      </c>
      <c r="G29" s="31"/>
      <c r="H29" s="32"/>
      <c r="I29" s="80"/>
      <c r="J29" s="31"/>
      <c r="K29" s="14" t="str">
        <f>IF(J29&lt;&gt;"",IF(ISNUMBER(J30),MOD(J29+J30,360),J29),"")</f>
        <v/>
      </c>
      <c r="L29" s="13" t="str">
        <f>IF(K29&lt;&gt;"",MOD(K29+K30,360),"")</f>
        <v/>
      </c>
      <c r="M29" s="76" t="str">
        <f>IF(L29&lt;&gt;"",MOD(L29+L30,360),"")</f>
        <v/>
      </c>
      <c r="N29" s="31"/>
      <c r="O29" s="14" t="str">
        <f>IF(ISNUMBER(I29),SQRT((H29^2) + (I29^2) - (2*H29*I29*COS(   ACOS(COS(RADIANS(J29-G29)))   ) ) ),"")</f>
        <v/>
      </c>
      <c r="P29" s="14" t="str">
        <f>IF(ISNUMBER(O29),ROUND(N29/O29*60,0),"")</f>
        <v/>
      </c>
      <c r="Q29" s="19"/>
      <c r="R29" s="18" t="str">
        <f>IF(ISNUMBER(P29),P29*$R$10/60,"")</f>
        <v/>
      </c>
      <c r="S29" s="4" t="s">
        <v>48</v>
      </c>
      <c r="T29" s="101"/>
      <c r="U29" s="101"/>
      <c r="V29" s="2" t="s">
        <v>54</v>
      </c>
      <c r="W29" s="101"/>
      <c r="X29" s="111"/>
    </row>
    <row r="30" spans="1:24" ht="18.75" x14ac:dyDescent="0.25">
      <c r="A30" s="57"/>
      <c r="B30" s="58"/>
      <c r="C30" s="8"/>
      <c r="D30" s="88"/>
      <c r="E30" s="69"/>
      <c r="F30" s="64"/>
      <c r="G30" s="126"/>
      <c r="H30" s="127"/>
      <c r="I30" s="80"/>
      <c r="J30" s="17" t="str">
        <f>IF(G29&lt;&gt;"",DEGREES(ASIN(H29/I29*SIN(RADIANS(G29-J29)))),"")</f>
        <v/>
      </c>
      <c r="K30" s="32"/>
      <c r="L30" s="18"/>
      <c r="M30" s="76"/>
      <c r="N30" s="17" t="str">
        <f>IF(ISNUMBER(N29),N28-N29,"")</f>
        <v/>
      </c>
      <c r="O30" s="19"/>
      <c r="P30" s="19"/>
      <c r="Q30" s="19"/>
      <c r="R30" s="13" t="str">
        <f>IF(AND(ISNUMBER(R28),ISNUMBER(R29)),R28-R29,"")</f>
        <v/>
      </c>
      <c r="S30" s="4" t="s">
        <v>47</v>
      </c>
      <c r="T30" s="101"/>
      <c r="U30" s="101"/>
      <c r="V30" s="2" t="s">
        <v>47</v>
      </c>
      <c r="W30" s="101"/>
      <c r="X30" s="111"/>
    </row>
    <row r="31" spans="1:24" ht="19.5" thickBot="1" x14ac:dyDescent="0.3">
      <c r="A31" s="48"/>
      <c r="B31" s="49"/>
      <c r="C31" s="8"/>
      <c r="D31" s="88" t="str">
        <f>IF(J31&lt;&gt;"",MOD(J31+K32,360),"")</f>
        <v/>
      </c>
      <c r="E31" s="69"/>
      <c r="F31" s="64"/>
      <c r="G31" s="31"/>
      <c r="H31" s="32"/>
      <c r="I31" s="81"/>
      <c r="J31" s="31"/>
      <c r="K31" s="14" t="str">
        <f>IF(J31&lt;&gt;"",IF(ISNUMBER(J32),MOD(J31+J32,360),J31),"")</f>
        <v/>
      </c>
      <c r="L31" s="13" t="str">
        <f>IF(K31&lt;&gt;"",MOD(K31+K32,360),"")</f>
        <v/>
      </c>
      <c r="M31" s="76" t="str">
        <f>IF(L31&lt;&gt;"",MOD(L31+L32,360),"")</f>
        <v/>
      </c>
      <c r="N31" s="31"/>
      <c r="O31" s="14" t="str">
        <f>IF(ISNUMBER(I31),SQRT((H31^2) + (I31^2) - (2*H31*I31*COS(   ACOS(COS(RADIANS(J31-G31)))   ) ) ),"")</f>
        <v/>
      </c>
      <c r="P31" s="14" t="str">
        <f>IF(ISNUMBER(O31),ROUND(N31/O31*60,0),"")</f>
        <v/>
      </c>
      <c r="Q31" s="19"/>
      <c r="R31" s="18" t="str">
        <f>IF(ISNUMBER(P31),P31*$R$10/60,"")</f>
        <v/>
      </c>
      <c r="S31" s="5" t="s">
        <v>46</v>
      </c>
      <c r="T31" s="107"/>
      <c r="U31" s="107"/>
      <c r="V31" s="6" t="s">
        <v>46</v>
      </c>
      <c r="W31" s="107"/>
      <c r="X31" s="108"/>
    </row>
    <row r="32" spans="1:24" ht="19.5" thickBot="1" x14ac:dyDescent="0.3">
      <c r="A32" s="57"/>
      <c r="B32" s="58"/>
      <c r="C32" s="8"/>
      <c r="D32" s="105"/>
      <c r="E32" s="72"/>
      <c r="F32" s="65"/>
      <c r="G32" s="74"/>
      <c r="H32" s="75"/>
      <c r="I32" s="82"/>
      <c r="J32" s="45"/>
      <c r="K32" s="34"/>
      <c r="L32" s="26"/>
      <c r="M32" s="77"/>
      <c r="N32" s="45" t="str">
        <f>IF(ISNUMBER(N31),N30-N31,"")</f>
        <v/>
      </c>
      <c r="O32" s="35"/>
      <c r="P32" s="35"/>
      <c r="Q32" s="35"/>
      <c r="R32" s="47" t="str">
        <f>IF(AND(ISNUMBER(R30),ISNUMBER(R31)),R30-R31,"")</f>
        <v/>
      </c>
      <c r="S32" s="83" t="s">
        <v>64</v>
      </c>
      <c r="T32" s="84"/>
      <c r="U32" s="104"/>
      <c r="V32" s="104"/>
      <c r="W32" s="104" t="s">
        <v>45</v>
      </c>
      <c r="X32" s="143"/>
    </row>
    <row r="33" spans="1:24" ht="19.5" thickBot="1" x14ac:dyDescent="0.3">
      <c r="A33" s="59"/>
      <c r="B33" s="60"/>
      <c r="C33" s="162"/>
      <c r="D33" s="163" t="s">
        <v>68</v>
      </c>
      <c r="E33" s="164"/>
      <c r="F33" s="164"/>
      <c r="G33" s="164"/>
      <c r="H33" s="164"/>
      <c r="I33" s="164"/>
      <c r="J33" s="164"/>
      <c r="K33" s="164"/>
      <c r="L33" s="164"/>
      <c r="M33" s="165"/>
      <c r="N33" s="38">
        <f>SUM(N13,N15,N17,N19,N21,N23,N25,N27,N29,N31)</f>
        <v>0</v>
      </c>
      <c r="O33" s="46"/>
      <c r="P33" s="46">
        <f>SUM(P13,P15,P17,P19,P21,P23,P25,P27,P29,P31)</f>
        <v>0</v>
      </c>
      <c r="Q33" s="46"/>
      <c r="R33" s="38">
        <f>SUM(R13,R15,R17,R19,R21,R23,R25,R27,R29,R31)+$M$34</f>
        <v>0</v>
      </c>
      <c r="S33" s="85" t="s">
        <v>65</v>
      </c>
      <c r="T33" s="86"/>
      <c r="U33" s="102"/>
      <c r="V33" s="102"/>
      <c r="W33" s="102"/>
      <c r="X33" s="103"/>
    </row>
    <row r="34" spans="1:24" ht="18.75" x14ac:dyDescent="0.25">
      <c r="A34" s="7" t="s">
        <v>57</v>
      </c>
      <c r="B34" s="7"/>
      <c r="C34" s="7" t="s">
        <v>60</v>
      </c>
      <c r="D34" s="16"/>
      <c r="E34" s="7" t="s">
        <v>59</v>
      </c>
      <c r="F34" s="7"/>
      <c r="G34" s="16"/>
      <c r="H34" s="7" t="s">
        <v>58</v>
      </c>
      <c r="I34" s="7"/>
      <c r="J34" s="16"/>
      <c r="K34" s="7" t="s">
        <v>61</v>
      </c>
      <c r="L34" s="7"/>
      <c r="M34" s="16"/>
      <c r="N34" s="7"/>
      <c r="O34" s="7"/>
      <c r="P34" s="7" t="s">
        <v>62</v>
      </c>
      <c r="Q34" s="7"/>
      <c r="R34" s="16"/>
      <c r="S34" s="7"/>
      <c r="T34" s="7"/>
      <c r="U34" s="7" t="s">
        <v>63</v>
      </c>
      <c r="V34" s="7"/>
      <c r="W34" s="7"/>
      <c r="X34" s="7"/>
    </row>
    <row r="35" spans="1:24" x14ac:dyDescent="0.25">
      <c r="A35" t="s">
        <v>77</v>
      </c>
      <c r="B35" s="10" t="s">
        <v>76</v>
      </c>
      <c r="C35" t="s">
        <v>78</v>
      </c>
      <c r="E35" s="11" t="s">
        <v>79</v>
      </c>
      <c r="F35" s="11"/>
      <c r="G35" t="s">
        <v>82</v>
      </c>
      <c r="L35" s="12" t="s">
        <v>80</v>
      </c>
      <c r="M35" t="s">
        <v>81</v>
      </c>
    </row>
  </sheetData>
  <mergeCells count="189">
    <mergeCell ref="M5:N5"/>
    <mergeCell ref="M6:N6"/>
    <mergeCell ref="M7:N7"/>
    <mergeCell ref="M8:N8"/>
    <mergeCell ref="A6:C6"/>
    <mergeCell ref="A7:C7"/>
    <mergeCell ref="A8:C8"/>
    <mergeCell ref="K10:K12"/>
    <mergeCell ref="L10:L12"/>
    <mergeCell ref="G11:H12"/>
    <mergeCell ref="W32:X32"/>
    <mergeCell ref="T25:U25"/>
    <mergeCell ref="T26:U26"/>
    <mergeCell ref="T27:U27"/>
    <mergeCell ref="T28:U28"/>
    <mergeCell ref="S9:T10"/>
    <mergeCell ref="U9:V10"/>
    <mergeCell ref="W9:X10"/>
    <mergeCell ref="G14:H14"/>
    <mergeCell ref="G16:H16"/>
    <mergeCell ref="G18:H18"/>
    <mergeCell ref="G20:H20"/>
    <mergeCell ref="G22:H22"/>
    <mergeCell ref="I15:I16"/>
    <mergeCell ref="I17:I18"/>
    <mergeCell ref="P9:Q9"/>
    <mergeCell ref="P10:Q10"/>
    <mergeCell ref="S18:X18"/>
    <mergeCell ref="S19:X19"/>
    <mergeCell ref="S20:X20"/>
    <mergeCell ref="A19:B19"/>
    <mergeCell ref="A20:B20"/>
    <mergeCell ref="A4:C4"/>
    <mergeCell ref="M9:M12"/>
    <mergeCell ref="O11:O12"/>
    <mergeCell ref="U13:V13"/>
    <mergeCell ref="U14:V14"/>
    <mergeCell ref="U17:V17"/>
    <mergeCell ref="G24:H24"/>
    <mergeCell ref="A9:B11"/>
    <mergeCell ref="D9:D12"/>
    <mergeCell ref="E9:E12"/>
    <mergeCell ref="G9:H9"/>
    <mergeCell ref="J10:J12"/>
    <mergeCell ref="G8:J8"/>
    <mergeCell ref="F9:F12"/>
    <mergeCell ref="O2:X8"/>
    <mergeCell ref="G3:J3"/>
    <mergeCell ref="G4:J4"/>
    <mergeCell ref="I2:J2"/>
    <mergeCell ref="G5:J5"/>
    <mergeCell ref="G6:J6"/>
    <mergeCell ref="G7:J7"/>
    <mergeCell ref="M2:N2"/>
    <mergeCell ref="S1:X1"/>
    <mergeCell ref="H1:Q1"/>
    <mergeCell ref="D25:D26"/>
    <mergeCell ref="E25:E26"/>
    <mergeCell ref="D27:D28"/>
    <mergeCell ref="E27:E28"/>
    <mergeCell ref="D29:D30"/>
    <mergeCell ref="E29:E30"/>
    <mergeCell ref="D19:D20"/>
    <mergeCell ref="E19:E20"/>
    <mergeCell ref="D21:D22"/>
    <mergeCell ref="E21:E22"/>
    <mergeCell ref="D23:D24"/>
    <mergeCell ref="E23:E24"/>
    <mergeCell ref="I13:I14"/>
    <mergeCell ref="U16:V16"/>
    <mergeCell ref="I19:I20"/>
    <mergeCell ref="I21:I22"/>
    <mergeCell ref="M13:M14"/>
    <mergeCell ref="G26:H26"/>
    <mergeCell ref="G28:H28"/>
    <mergeCell ref="G30:H30"/>
    <mergeCell ref="K3:N3"/>
    <mergeCell ref="M4:N4"/>
    <mergeCell ref="W31:X31"/>
    <mergeCell ref="S11:T11"/>
    <mergeCell ref="S12:T12"/>
    <mergeCell ref="S13:T13"/>
    <mergeCell ref="S14:T14"/>
    <mergeCell ref="S15:T15"/>
    <mergeCell ref="S16:T16"/>
    <mergeCell ref="S17:T17"/>
    <mergeCell ref="W11:X11"/>
    <mergeCell ref="W12:X12"/>
    <mergeCell ref="T29:U29"/>
    <mergeCell ref="T30:U30"/>
    <mergeCell ref="T31:U31"/>
    <mergeCell ref="W24:X24"/>
    <mergeCell ref="W25:X25"/>
    <mergeCell ref="W26:X26"/>
    <mergeCell ref="W27:X27"/>
    <mergeCell ref="W28:X28"/>
    <mergeCell ref="W29:X29"/>
    <mergeCell ref="W30:X30"/>
    <mergeCell ref="V22:X22"/>
    <mergeCell ref="U11:V11"/>
    <mergeCell ref="U12:V12"/>
    <mergeCell ref="U15:V15"/>
    <mergeCell ref="S32:T32"/>
    <mergeCell ref="S33:T33"/>
    <mergeCell ref="D33:M33"/>
    <mergeCell ref="D13:D14"/>
    <mergeCell ref="D15:D16"/>
    <mergeCell ref="E15:E16"/>
    <mergeCell ref="D17:D18"/>
    <mergeCell ref="E17:E18"/>
    <mergeCell ref="W13:X13"/>
    <mergeCell ref="W14:X14"/>
    <mergeCell ref="W15:X15"/>
    <mergeCell ref="W16:X16"/>
    <mergeCell ref="W17:X17"/>
    <mergeCell ref="S22:U22"/>
    <mergeCell ref="S23:U23"/>
    <mergeCell ref="V23:X23"/>
    <mergeCell ref="S21:X21"/>
    <mergeCell ref="T24:U24"/>
    <mergeCell ref="W33:X33"/>
    <mergeCell ref="U32:V32"/>
    <mergeCell ref="U33:V33"/>
    <mergeCell ref="D31:D32"/>
    <mergeCell ref="E31:E32"/>
    <mergeCell ref="E13:E14"/>
    <mergeCell ref="M31:M32"/>
    <mergeCell ref="I11:I12"/>
    <mergeCell ref="I23:I24"/>
    <mergeCell ref="I25:I26"/>
    <mergeCell ref="I27:I28"/>
    <mergeCell ref="I29:I30"/>
    <mergeCell ref="I31:I32"/>
    <mergeCell ref="M15:M16"/>
    <mergeCell ref="M17:M18"/>
    <mergeCell ref="M19:M20"/>
    <mergeCell ref="M21:M22"/>
    <mergeCell ref="M23:M24"/>
    <mergeCell ref="M25:M26"/>
    <mergeCell ref="M27:M28"/>
    <mergeCell ref="M29:M30"/>
    <mergeCell ref="A33:B33"/>
    <mergeCell ref="K4:L4"/>
    <mergeCell ref="K5:L5"/>
    <mergeCell ref="K6:L6"/>
    <mergeCell ref="K7:L7"/>
    <mergeCell ref="K8:L8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12:B12"/>
    <mergeCell ref="A13:B13"/>
    <mergeCell ref="A14:B14"/>
    <mergeCell ref="A15:B15"/>
    <mergeCell ref="A16:B16"/>
    <mergeCell ref="F31:F32"/>
    <mergeCell ref="D4:F4"/>
    <mergeCell ref="D5:F5"/>
    <mergeCell ref="D6:F6"/>
    <mergeCell ref="A17:B17"/>
    <mergeCell ref="A1:B1"/>
    <mergeCell ref="C1:D1"/>
    <mergeCell ref="A3:C3"/>
    <mergeCell ref="E1:F1"/>
    <mergeCell ref="A5:C5"/>
    <mergeCell ref="A30:B30"/>
    <mergeCell ref="A31:B31"/>
    <mergeCell ref="A32:B32"/>
    <mergeCell ref="F2:G2"/>
    <mergeCell ref="D3:F3"/>
    <mergeCell ref="D7:F7"/>
    <mergeCell ref="D8:F8"/>
    <mergeCell ref="F13:F14"/>
    <mergeCell ref="F15:F16"/>
    <mergeCell ref="F17:F18"/>
    <mergeCell ref="F19:F20"/>
    <mergeCell ref="F21:F22"/>
    <mergeCell ref="F23:F24"/>
    <mergeCell ref="F25:F26"/>
    <mergeCell ref="F27:F28"/>
    <mergeCell ref="F29:F30"/>
    <mergeCell ref="G32:H32"/>
    <mergeCell ref="A18:B18"/>
  </mergeCells>
  <hyperlinks>
    <hyperlink ref="S1" r:id="rId1" xr:uid="{4CB369A6-77F4-405A-899E-4A055FEAF5A6}"/>
  </hyperlinks>
  <pageMargins left="0.25" right="0.25" top="0.75" bottom="0.75" header="0.3" footer="0.3"/>
  <pageSetup scale="78" orientation="landscape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Check Box 1">
              <controlPr defaultSize="0" autoFill="0" autoLine="0" autoPict="0" altText="">
                <anchor moveWithCells="1">
                  <from>
                    <xdr:col>22</xdr:col>
                    <xdr:colOff>219075</xdr:colOff>
                    <xdr:row>33</xdr:row>
                    <xdr:rowOff>9525</xdr:rowOff>
                  </from>
                  <to>
                    <xdr:col>23</xdr:col>
                    <xdr:colOff>381000</xdr:colOff>
                    <xdr:row>34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Jagadish Nanjegowda</dc:creator>
  <cp:lastModifiedBy>Jagadish Nanjegowda</cp:lastModifiedBy>
  <cp:lastPrinted>2021-06-18T00:41:51Z</cp:lastPrinted>
  <dcterms:created xsi:type="dcterms:W3CDTF">2021-05-31T23:03:18Z</dcterms:created>
  <dcterms:modified xsi:type="dcterms:W3CDTF">2021-06-18T00:44:50Z</dcterms:modified>
</cp:coreProperties>
</file>