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ishn\Documents\jagi\haaru\aerodynamic\stage03\XC\dual\xc02\"/>
    </mc:Choice>
  </mc:AlternateContent>
  <xr:revisionPtr revIDLastSave="0" documentId="13_ncr:1_{79E6C763-0951-4080-9C02-BD7A4341BAC1}" xr6:coauthVersionLast="45" xr6:coauthVersionMax="45" xr10:uidLastSave="{00000000-0000-0000-0000-000000000000}"/>
  <bookViews>
    <workbookView xWindow="-120" yWindow="-120" windowWidth="29040" windowHeight="15840" xr2:uid="{E3DE2A8C-E23C-4F63-95E8-9AD5B4E40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O33" i="1"/>
  <c r="Q31" i="1" l="1"/>
  <c r="Q29" i="1"/>
  <c r="Q27" i="1"/>
  <c r="O31" i="1"/>
  <c r="O29" i="1"/>
  <c r="O27" i="1"/>
  <c r="O15" i="1"/>
  <c r="Q15" i="1" s="1"/>
  <c r="N13" i="1"/>
  <c r="O13" i="1" s="1"/>
  <c r="Q13" i="1" s="1"/>
  <c r="Q14" i="1" s="1"/>
  <c r="N15" i="1"/>
  <c r="N17" i="1"/>
  <c r="O17" i="1" s="1"/>
  <c r="Q17" i="1" s="1"/>
  <c r="N19" i="1"/>
  <c r="O19" i="1" s="1"/>
  <c r="Q19" i="1" s="1"/>
  <c r="N21" i="1"/>
  <c r="O21" i="1" s="1"/>
  <c r="Q21" i="1" s="1"/>
  <c r="N23" i="1"/>
  <c r="O23" i="1" s="1"/>
  <c r="Q23" i="1" s="1"/>
  <c r="N25" i="1"/>
  <c r="O25" i="1" s="1"/>
  <c r="Q25" i="1" s="1"/>
  <c r="N31" i="1"/>
  <c r="N29" i="1"/>
  <c r="Q33" i="1" l="1"/>
  <c r="Q16" i="1"/>
  <c r="Q18" i="1" s="1"/>
  <c r="Q20" i="1" s="1"/>
  <c r="Q22" i="1" s="1"/>
  <c r="Q24" i="1" s="1"/>
  <c r="Q26" i="1" s="1"/>
  <c r="Q28" i="1" s="1"/>
  <c r="Q30" i="1" s="1"/>
  <c r="Q32" i="1" s="1"/>
  <c r="M33" i="1"/>
  <c r="M14" i="1"/>
  <c r="M16" i="1" s="1"/>
  <c r="M18" i="1" s="1"/>
  <c r="M20" i="1" s="1"/>
  <c r="M22" i="1" s="1"/>
  <c r="M24" i="1" s="1"/>
  <c r="M26" i="1" s="1"/>
  <c r="M32" i="1"/>
  <c r="M28" i="1"/>
  <c r="M30" i="1" s="1"/>
  <c r="I26" i="1"/>
  <c r="J31" i="1"/>
  <c r="K31" i="1" s="1"/>
  <c r="L31" i="1" s="1"/>
  <c r="J29" i="1"/>
  <c r="K29" i="1" s="1"/>
  <c r="L29" i="1" s="1"/>
  <c r="I30" i="1"/>
  <c r="I28" i="1"/>
  <c r="N27" i="1" s="1"/>
  <c r="I24" i="1"/>
  <c r="I22" i="1"/>
  <c r="I20" i="1"/>
  <c r="I18" i="1"/>
  <c r="I16" i="1"/>
  <c r="I14" i="1"/>
  <c r="D13" i="1"/>
  <c r="D15" i="1"/>
  <c r="D17" i="1"/>
  <c r="D19" i="1"/>
  <c r="D21" i="1"/>
  <c r="D23" i="1"/>
  <c r="D25" i="1"/>
  <c r="D27" i="1"/>
  <c r="D29" i="1"/>
  <c r="D31" i="1"/>
  <c r="J27" i="1" l="1"/>
  <c r="K27" i="1" s="1"/>
  <c r="L27" i="1" s="1"/>
  <c r="J25" i="1"/>
  <c r="K25" i="1" s="1"/>
  <c r="L25" i="1" s="1"/>
  <c r="J23" i="1"/>
  <c r="K23" i="1" s="1"/>
  <c r="L23" i="1" s="1"/>
  <c r="J21" i="1"/>
  <c r="K21" i="1" s="1"/>
  <c r="L21" i="1" s="1"/>
  <c r="J19" i="1"/>
  <c r="K19" i="1" s="1"/>
  <c r="L19" i="1" s="1"/>
  <c r="J15" i="1"/>
  <c r="K15" i="1" s="1"/>
  <c r="L15" i="1" s="1"/>
  <c r="J13" i="1"/>
  <c r="K13" i="1" s="1"/>
  <c r="L13" i="1" s="1"/>
  <c r="J17" i="1"/>
  <c r="K17" i="1" s="1"/>
  <c r="L17" i="1" s="1"/>
</calcChain>
</file>

<file path=xl/sharedStrings.xml><?xml version="1.0" encoding="utf-8"?>
<sst xmlns="http://schemas.openxmlformats.org/spreadsheetml/2006/main" count="102" uniqueCount="88">
  <si>
    <t>Weight</t>
  </si>
  <si>
    <t>Ground Roll</t>
  </si>
  <si>
    <t>Runway Length</t>
  </si>
  <si>
    <t>Takeoff</t>
  </si>
  <si>
    <t>Landing</t>
  </si>
  <si>
    <t>*Diversion*</t>
  </si>
  <si>
    <t>Time</t>
  </si>
  <si>
    <t>Hdg</t>
  </si>
  <si>
    <t>Dist</t>
  </si>
  <si>
    <t>ETE</t>
  </si>
  <si>
    <t>Fuel</t>
  </si>
  <si>
    <t>Check Points</t>
  </si>
  <si>
    <t>VOR</t>
  </si>
  <si>
    <t>Freq</t>
  </si>
  <si>
    <t>Ident</t>
  </si>
  <si>
    <t>Altitude
(MSL)</t>
  </si>
  <si>
    <t>Wind</t>
  </si>
  <si>
    <t>Dir</t>
  </si>
  <si>
    <t>Vel</t>
  </si>
  <si>
    <t>Temp</t>
  </si>
  <si>
    <t>TAS</t>
  </si>
  <si>
    <t>TC</t>
  </si>
  <si>
    <t>TH</t>
  </si>
  <si>
    <t>MH</t>
  </si>
  <si>
    <t>CH</t>
  </si>
  <si>
    <t>-L
+R
WCA</t>
  </si>
  <si>
    <t>-E
+W
Var</t>
  </si>
  <si>
    <t>+/- Dev</t>
  </si>
  <si>
    <t>Leg</t>
  </si>
  <si>
    <t>Rem</t>
  </si>
  <si>
    <t>GS</t>
  </si>
  <si>
    <t>Est</t>
  </si>
  <si>
    <t>Act</t>
  </si>
  <si>
    <t>Time Off</t>
  </si>
  <si>
    <t>ATE</t>
  </si>
  <si>
    <t>ETA</t>
  </si>
  <si>
    <t>ATA</t>
  </si>
  <si>
    <t>GPH</t>
  </si>
  <si>
    <t>Departure</t>
  </si>
  <si>
    <t>Destination</t>
  </si>
  <si>
    <t>ATIS Code</t>
  </si>
  <si>
    <t>Visibility</t>
  </si>
  <si>
    <t>Ceiling</t>
  </si>
  <si>
    <t>Altimeter</t>
  </si>
  <si>
    <t>Approach</t>
  </si>
  <si>
    <t>Runway</t>
  </si>
  <si>
    <t>Log Time</t>
  </si>
  <si>
    <t>Field Elev</t>
  </si>
  <si>
    <t>TPA</t>
  </si>
  <si>
    <t>FSS</t>
  </si>
  <si>
    <t>CTAF</t>
  </si>
  <si>
    <t>Dep.</t>
  </si>
  <si>
    <t>Tower</t>
  </si>
  <si>
    <t>ATIS</t>
  </si>
  <si>
    <t>App.</t>
  </si>
  <si>
    <t>Grnd.</t>
  </si>
  <si>
    <t>Airport Data</t>
  </si>
  <si>
    <t>Navigation Log</t>
  </si>
  <si>
    <t>Planned Power</t>
  </si>
  <si>
    <t>GPH:</t>
  </si>
  <si>
    <t>% of power:</t>
  </si>
  <si>
    <t>RPM:</t>
  </si>
  <si>
    <t>Taxi fuel:</t>
  </si>
  <si>
    <t>Total fuel:</t>
  </si>
  <si>
    <t>Flight Plan Closed?</t>
  </si>
  <si>
    <t>HOBBS In:</t>
  </si>
  <si>
    <t>HOBBS Out:</t>
  </si>
  <si>
    <t>ATIS/ASOS
Data</t>
  </si>
  <si>
    <t>Jagi Aviation</t>
  </si>
  <si>
    <t xml:space="preserve">Totals:     </t>
  </si>
  <si>
    <r>
      <t>V</t>
    </r>
    <r>
      <rPr>
        <vertAlign val="subscript"/>
        <sz val="14"/>
        <color theme="1"/>
        <rFont val="Calibri"/>
        <family val="2"/>
        <scheme val="minor"/>
      </rPr>
      <t>R</t>
    </r>
  </si>
  <si>
    <r>
      <t>V</t>
    </r>
    <r>
      <rPr>
        <vertAlign val="subscript"/>
        <sz val="14"/>
        <color theme="1"/>
        <rFont val="Calibri"/>
        <family val="2"/>
        <scheme val="minor"/>
      </rPr>
      <t>X</t>
    </r>
  </si>
  <si>
    <r>
      <t>V</t>
    </r>
    <r>
      <rPr>
        <vertAlign val="subscript"/>
        <sz val="14"/>
        <color theme="1"/>
        <rFont val="Calibri"/>
        <family val="2"/>
        <scheme val="minor"/>
      </rPr>
      <t>Y</t>
    </r>
  </si>
  <si>
    <r>
      <t>V</t>
    </r>
    <r>
      <rPr>
        <vertAlign val="subscript"/>
        <sz val="14"/>
        <color theme="1"/>
        <rFont val="Calibri"/>
        <family val="2"/>
        <scheme val="minor"/>
      </rPr>
      <t>A</t>
    </r>
  </si>
  <si>
    <r>
      <t>V</t>
    </r>
    <r>
      <rPr>
        <vertAlign val="subscript"/>
        <sz val="14"/>
        <color theme="1"/>
        <rFont val="Calibri"/>
        <family val="2"/>
        <scheme val="minor"/>
      </rPr>
      <t>MAXGLIDE</t>
    </r>
  </si>
  <si>
    <r>
      <t>Distance To Clear 50</t>
    </r>
    <r>
      <rPr>
        <vertAlign val="superscript"/>
        <sz val="14"/>
        <color theme="1"/>
        <rFont val="Calibri"/>
        <family val="2"/>
        <scheme val="minor"/>
      </rPr>
      <t>'</t>
    </r>
  </si>
  <si>
    <t>MC
(TC +/- VAR)</t>
  </si>
  <si>
    <t>Green</t>
  </si>
  <si>
    <t>Legend</t>
  </si>
  <si>
    <t>Fill during Calc</t>
  </si>
  <si>
    <t>Yellow</t>
  </si>
  <si>
    <t>Blue</t>
  </si>
  <si>
    <t>Auto Calculated</t>
  </si>
  <si>
    <t>Fill actuals during Flight</t>
  </si>
  <si>
    <t>CAS</t>
  </si>
  <si>
    <t>IAS</t>
  </si>
  <si>
    <t>Moment / C.G</t>
  </si>
  <si>
    <t>https://github.com/jkanasu/utilities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</si>
</sst>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2" borderId="13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3" fillId="0" borderId="32" xfId="0" applyFont="1" applyBorder="1" applyAlignment="1">
      <alignment horizontal="left" vertical="center" indent="2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21" xfId="0" quotePrefix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21" xfId="0" quotePrefix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33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33</xdr:row>
          <xdr:rowOff>9525</xdr:rowOff>
        </xdr:from>
        <xdr:to>
          <xdr:col>22</xdr:col>
          <xdr:colOff>381000</xdr:colOff>
          <xdr:row>34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762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kanasu/utilities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70E3-532E-4CD9-BF31-6968330A3586}">
  <sheetPr>
    <pageSetUpPr fitToPage="1"/>
  </sheetPr>
  <dimension ref="A1:W35"/>
  <sheetViews>
    <sheetView tabSelected="1" zoomScale="90" zoomScaleNormal="90" workbookViewId="0">
      <selection sqref="A1:E1"/>
    </sheetView>
  </sheetViews>
  <sheetFormatPr defaultRowHeight="15" x14ac:dyDescent="0.25"/>
  <cols>
    <col min="4" max="5" width="9" customWidth="1"/>
    <col min="6" max="17" width="5.7109375" customWidth="1"/>
    <col min="18" max="18" width="10.42578125" customWidth="1"/>
    <col min="19" max="19" width="5.7109375" customWidth="1"/>
    <col min="20" max="20" width="8" customWidth="1"/>
    <col min="21" max="21" width="10.42578125" customWidth="1"/>
    <col min="22" max="22" width="5.7109375" customWidth="1"/>
    <col min="23" max="23" width="8" customWidth="1"/>
  </cols>
  <sheetData>
    <row r="1" spans="1:23" ht="19.5" thickBot="1" x14ac:dyDescent="0.3">
      <c r="A1" s="103" t="s">
        <v>68</v>
      </c>
      <c r="B1" s="104"/>
      <c r="C1" s="104"/>
      <c r="D1" s="104"/>
      <c r="E1" s="105"/>
      <c r="F1" s="1"/>
      <c r="G1" s="108" t="s">
        <v>57</v>
      </c>
      <c r="H1" s="108"/>
      <c r="I1" s="108"/>
      <c r="J1" s="108"/>
      <c r="K1" s="108"/>
      <c r="L1" s="108"/>
      <c r="M1" s="108"/>
      <c r="N1" s="108"/>
      <c r="O1" s="108"/>
      <c r="P1" s="108"/>
      <c r="Q1" s="1"/>
      <c r="R1" s="135" t="s">
        <v>87</v>
      </c>
      <c r="S1" s="106"/>
      <c r="T1" s="106"/>
      <c r="U1" s="106"/>
      <c r="V1" s="106"/>
      <c r="W1" s="107"/>
    </row>
    <row r="2" spans="1:23" ht="20.25" x14ac:dyDescent="0.25">
      <c r="A2" s="2" t="s">
        <v>70</v>
      </c>
      <c r="B2" s="40"/>
      <c r="C2" s="3" t="s">
        <v>71</v>
      </c>
      <c r="D2" s="40"/>
      <c r="E2" s="3" t="s">
        <v>72</v>
      </c>
      <c r="F2" s="40"/>
      <c r="G2" s="3" t="s">
        <v>73</v>
      </c>
      <c r="H2" s="133"/>
      <c r="I2" s="134"/>
      <c r="J2" s="4" t="s">
        <v>74</v>
      </c>
      <c r="K2" s="3"/>
      <c r="L2" s="55"/>
      <c r="M2" s="56"/>
      <c r="N2" s="96"/>
      <c r="O2" s="96"/>
      <c r="P2" s="96"/>
      <c r="Q2" s="96"/>
      <c r="R2" s="96"/>
      <c r="S2" s="96"/>
      <c r="T2" s="96"/>
      <c r="U2" s="96"/>
      <c r="V2" s="96"/>
      <c r="W2" s="132"/>
    </row>
    <row r="3" spans="1:23" ht="18.75" x14ac:dyDescent="0.25">
      <c r="A3" s="110"/>
      <c r="B3" s="96"/>
      <c r="C3" s="96"/>
      <c r="D3" s="130" t="s">
        <v>3</v>
      </c>
      <c r="E3" s="130"/>
      <c r="F3" s="130" t="s">
        <v>4</v>
      </c>
      <c r="G3" s="130"/>
      <c r="H3" s="130"/>
      <c r="I3" s="130"/>
      <c r="J3" s="130" t="s">
        <v>5</v>
      </c>
      <c r="K3" s="130"/>
      <c r="L3" s="130"/>
      <c r="M3" s="130"/>
      <c r="N3" s="97"/>
      <c r="O3" s="97"/>
      <c r="P3" s="97"/>
      <c r="Q3" s="97"/>
      <c r="R3" s="97"/>
      <c r="S3" s="97"/>
      <c r="T3" s="97"/>
      <c r="U3" s="97"/>
      <c r="V3" s="97"/>
      <c r="W3" s="99"/>
    </row>
    <row r="4" spans="1:23" ht="18.75" x14ac:dyDescent="0.25">
      <c r="A4" s="116" t="s">
        <v>0</v>
      </c>
      <c r="B4" s="117"/>
      <c r="C4" s="117"/>
      <c r="D4" s="102"/>
      <c r="E4" s="102"/>
      <c r="F4" s="102"/>
      <c r="G4" s="102"/>
      <c r="H4" s="102"/>
      <c r="I4" s="102"/>
      <c r="J4" s="5" t="s">
        <v>6</v>
      </c>
      <c r="K4" s="76"/>
      <c r="L4" s="76"/>
      <c r="M4" s="76"/>
      <c r="N4" s="97"/>
      <c r="O4" s="97"/>
      <c r="P4" s="97"/>
      <c r="Q4" s="97"/>
      <c r="R4" s="97"/>
      <c r="S4" s="97"/>
      <c r="T4" s="97"/>
      <c r="U4" s="97"/>
      <c r="V4" s="97"/>
      <c r="W4" s="99"/>
    </row>
    <row r="5" spans="1:23" ht="18.75" x14ac:dyDescent="0.25">
      <c r="A5" s="116" t="s">
        <v>86</v>
      </c>
      <c r="B5" s="117"/>
      <c r="C5" s="117"/>
      <c r="D5" s="102"/>
      <c r="E5" s="102"/>
      <c r="F5" s="102"/>
      <c r="G5" s="102"/>
      <c r="H5" s="102"/>
      <c r="I5" s="102"/>
      <c r="J5" s="5" t="s">
        <v>7</v>
      </c>
      <c r="K5" s="76"/>
      <c r="L5" s="76"/>
      <c r="M5" s="76"/>
      <c r="N5" s="97"/>
      <c r="O5" s="97"/>
      <c r="P5" s="97"/>
      <c r="Q5" s="97"/>
      <c r="R5" s="97"/>
      <c r="S5" s="97"/>
      <c r="T5" s="97"/>
      <c r="U5" s="97"/>
      <c r="V5" s="97"/>
      <c r="W5" s="99"/>
    </row>
    <row r="6" spans="1:23" ht="18.75" x14ac:dyDescent="0.25">
      <c r="A6" s="116" t="s">
        <v>1</v>
      </c>
      <c r="B6" s="117"/>
      <c r="C6" s="117"/>
      <c r="D6" s="102"/>
      <c r="E6" s="102"/>
      <c r="F6" s="102"/>
      <c r="G6" s="102"/>
      <c r="H6" s="102"/>
      <c r="I6" s="102"/>
      <c r="J6" s="5" t="s">
        <v>8</v>
      </c>
      <c r="K6" s="76"/>
      <c r="L6" s="76"/>
      <c r="M6" s="76"/>
      <c r="N6" s="97"/>
      <c r="O6" s="97"/>
      <c r="P6" s="97"/>
      <c r="Q6" s="97"/>
      <c r="R6" s="97"/>
      <c r="S6" s="97"/>
      <c r="T6" s="97"/>
      <c r="U6" s="97"/>
      <c r="V6" s="97"/>
      <c r="W6" s="99"/>
    </row>
    <row r="7" spans="1:23" ht="21" x14ac:dyDescent="0.25">
      <c r="A7" s="116" t="s">
        <v>75</v>
      </c>
      <c r="B7" s="117"/>
      <c r="C7" s="117"/>
      <c r="D7" s="102"/>
      <c r="E7" s="102"/>
      <c r="F7" s="102"/>
      <c r="G7" s="102"/>
      <c r="H7" s="102"/>
      <c r="I7" s="102"/>
      <c r="J7" s="5" t="s">
        <v>9</v>
      </c>
      <c r="K7" s="76"/>
      <c r="L7" s="76"/>
      <c r="M7" s="76"/>
      <c r="N7" s="97"/>
      <c r="O7" s="97"/>
      <c r="P7" s="97"/>
      <c r="Q7" s="97"/>
      <c r="R7" s="97"/>
      <c r="S7" s="97"/>
      <c r="T7" s="97"/>
      <c r="U7" s="97"/>
      <c r="V7" s="97"/>
      <c r="W7" s="99"/>
    </row>
    <row r="8" spans="1:23" ht="19.5" thickBot="1" x14ac:dyDescent="0.3">
      <c r="A8" s="69" t="s">
        <v>2</v>
      </c>
      <c r="B8" s="70"/>
      <c r="C8" s="70"/>
      <c r="D8" s="112"/>
      <c r="E8" s="112"/>
      <c r="F8" s="112"/>
      <c r="G8" s="112"/>
      <c r="H8" s="112"/>
      <c r="I8" s="112"/>
      <c r="J8" s="6" t="s">
        <v>10</v>
      </c>
      <c r="K8" s="131"/>
      <c r="L8" s="131"/>
      <c r="M8" s="131"/>
      <c r="N8" s="88"/>
      <c r="O8" s="88"/>
      <c r="P8" s="88"/>
      <c r="Q8" s="88"/>
      <c r="R8" s="88"/>
      <c r="S8" s="88"/>
      <c r="T8" s="88"/>
      <c r="U8" s="88"/>
      <c r="V8" s="88"/>
      <c r="W8" s="89"/>
    </row>
    <row r="9" spans="1:23" ht="18.75" x14ac:dyDescent="0.25">
      <c r="A9" s="85" t="s">
        <v>11</v>
      </c>
      <c r="B9" s="87"/>
      <c r="C9" s="7" t="s">
        <v>12</v>
      </c>
      <c r="D9" s="124" t="s">
        <v>76</v>
      </c>
      <c r="E9" s="127" t="s">
        <v>15</v>
      </c>
      <c r="F9" s="85" t="s">
        <v>16</v>
      </c>
      <c r="G9" s="86"/>
      <c r="H9" s="42" t="s">
        <v>85</v>
      </c>
      <c r="I9" s="27" t="s">
        <v>21</v>
      </c>
      <c r="J9" s="27" t="s">
        <v>22</v>
      </c>
      <c r="K9" s="27" t="s">
        <v>23</v>
      </c>
      <c r="L9" s="87" t="s">
        <v>24</v>
      </c>
      <c r="M9" s="28" t="s">
        <v>8</v>
      </c>
      <c r="N9" s="27" t="s">
        <v>30</v>
      </c>
      <c r="O9" s="86" t="s">
        <v>33</v>
      </c>
      <c r="P9" s="86"/>
      <c r="Q9" s="29" t="s">
        <v>37</v>
      </c>
      <c r="R9" s="85" t="s">
        <v>38</v>
      </c>
      <c r="S9" s="86"/>
      <c r="T9" s="115" t="s">
        <v>67</v>
      </c>
      <c r="U9" s="86"/>
      <c r="V9" s="86" t="s">
        <v>39</v>
      </c>
      <c r="W9" s="87"/>
    </row>
    <row r="10" spans="1:23" ht="19.5" thickBot="1" x14ac:dyDescent="0.3">
      <c r="A10" s="122"/>
      <c r="B10" s="123"/>
      <c r="C10" s="8" t="s">
        <v>13</v>
      </c>
      <c r="D10" s="125"/>
      <c r="E10" s="128"/>
      <c r="F10" s="9" t="s">
        <v>17</v>
      </c>
      <c r="G10" s="10" t="s">
        <v>18</v>
      </c>
      <c r="H10" s="43" t="s">
        <v>84</v>
      </c>
      <c r="I10" s="118" t="s">
        <v>25</v>
      </c>
      <c r="J10" s="118" t="s">
        <v>26</v>
      </c>
      <c r="K10" s="120" t="s">
        <v>27</v>
      </c>
      <c r="L10" s="123"/>
      <c r="M10" s="9" t="s">
        <v>28</v>
      </c>
      <c r="N10" s="10" t="s">
        <v>31</v>
      </c>
      <c r="O10" s="76"/>
      <c r="P10" s="76"/>
      <c r="Q10" s="41" t="str">
        <f>IF(ISNUMBER(I34),I34,"")</f>
        <v/>
      </c>
      <c r="R10" s="80"/>
      <c r="S10" s="81"/>
      <c r="T10" s="81"/>
      <c r="U10" s="81"/>
      <c r="V10" s="81"/>
      <c r="W10" s="95"/>
    </row>
    <row r="11" spans="1:23" ht="19.5" thickBot="1" x14ac:dyDescent="0.3">
      <c r="A11" s="80"/>
      <c r="B11" s="95"/>
      <c r="C11" s="12" t="s">
        <v>14</v>
      </c>
      <c r="D11" s="125"/>
      <c r="E11" s="128"/>
      <c r="F11" s="98" t="s">
        <v>19</v>
      </c>
      <c r="G11" s="97"/>
      <c r="H11" s="63" t="s">
        <v>20</v>
      </c>
      <c r="I11" s="118"/>
      <c r="J11" s="118"/>
      <c r="K11" s="120"/>
      <c r="L11" s="123"/>
      <c r="M11" s="9" t="s">
        <v>29</v>
      </c>
      <c r="N11" s="97" t="s">
        <v>32</v>
      </c>
      <c r="O11" s="10" t="s">
        <v>9</v>
      </c>
      <c r="P11" s="10" t="s">
        <v>35</v>
      </c>
      <c r="Q11" s="11" t="s">
        <v>10</v>
      </c>
      <c r="R11" s="82"/>
      <c r="S11" s="83"/>
      <c r="T11" s="96" t="s">
        <v>40</v>
      </c>
      <c r="U11" s="96"/>
      <c r="V11" s="83"/>
      <c r="W11" s="84"/>
    </row>
    <row r="12" spans="1:23" ht="19.5" thickBot="1" x14ac:dyDescent="0.3">
      <c r="A12" s="110"/>
      <c r="B12" s="132"/>
      <c r="C12" s="13"/>
      <c r="D12" s="126"/>
      <c r="E12" s="129"/>
      <c r="F12" s="114"/>
      <c r="G12" s="88"/>
      <c r="H12" s="64"/>
      <c r="I12" s="119"/>
      <c r="J12" s="119"/>
      <c r="K12" s="121"/>
      <c r="L12" s="95"/>
      <c r="M12" s="36"/>
      <c r="N12" s="88"/>
      <c r="O12" s="14" t="s">
        <v>34</v>
      </c>
      <c r="P12" s="14" t="s">
        <v>36</v>
      </c>
      <c r="Q12" s="15" t="s">
        <v>29</v>
      </c>
      <c r="R12" s="93"/>
      <c r="S12" s="76"/>
      <c r="T12" s="97" t="s">
        <v>16</v>
      </c>
      <c r="U12" s="97"/>
      <c r="V12" s="76"/>
      <c r="W12" s="77"/>
    </row>
    <row r="13" spans="1:23" ht="18.75" x14ac:dyDescent="0.25">
      <c r="A13" s="98"/>
      <c r="B13" s="99"/>
      <c r="C13" s="30"/>
      <c r="D13" s="73" t="str">
        <f t="shared" ref="D13:D15" si="0">IF(I13&lt;&gt;"",I13+J14,"")</f>
        <v/>
      </c>
      <c r="E13" s="92"/>
      <c r="F13" s="34"/>
      <c r="G13" s="31"/>
      <c r="H13" s="109"/>
      <c r="I13" s="31"/>
      <c r="J13" s="49" t="str">
        <f>IF(I13&lt;&gt;"",IF(ISNUMBER(I14),I13+I14,I13),"")</f>
        <v/>
      </c>
      <c r="K13" s="49" t="str">
        <f>IF(J13&lt;&gt;"",J13+J14,"")</f>
        <v/>
      </c>
      <c r="L13" s="59" t="str">
        <f>IF(K13&lt;&gt;"",K13+K14,"")</f>
        <v/>
      </c>
      <c r="M13" s="34"/>
      <c r="N13" s="49" t="str">
        <f>IF(ISNUMBER(H13),SQRT((G13^2) + (H13^2) - (2*G13*H13*COS( RADIANS(ABS(180-ABS(IF(ISNUMBER(I14),I14,0))-ABS(DEGREES(ASIN(SIN(RADIANS(F13-I13)))))))) ) ),"")</f>
        <v/>
      </c>
      <c r="O13" s="49" t="str">
        <f>IF(ISNUMBER(N13),ROUND(M13/N13*60,0),"")</f>
        <v/>
      </c>
      <c r="P13" s="52"/>
      <c r="Q13" s="45" t="str">
        <f>IF(ISNUMBER(O13),$L$34+O13*$Q$10/60,"")</f>
        <v/>
      </c>
      <c r="R13" s="93"/>
      <c r="S13" s="76"/>
      <c r="T13" s="97" t="s">
        <v>41</v>
      </c>
      <c r="U13" s="97"/>
      <c r="V13" s="76"/>
      <c r="W13" s="77"/>
    </row>
    <row r="14" spans="1:23" ht="18.75" x14ac:dyDescent="0.25">
      <c r="A14" s="98"/>
      <c r="B14" s="99"/>
      <c r="C14" s="30"/>
      <c r="D14" s="74"/>
      <c r="E14" s="75"/>
      <c r="F14" s="101"/>
      <c r="G14" s="102"/>
      <c r="H14" s="58"/>
      <c r="I14" s="47" t="str">
        <f>IF(F13&lt;&gt;"",DEGREES(ASIN(G13/H13*SIN(RADIANS(F13-I13)))),"")</f>
        <v/>
      </c>
      <c r="J14" s="32"/>
      <c r="K14" s="32"/>
      <c r="L14" s="60"/>
      <c r="M14" s="44" t="str">
        <f>IF(ISNUMBER(M13),M12-M13,"")</f>
        <v/>
      </c>
      <c r="N14" s="50"/>
      <c r="O14" s="50"/>
      <c r="P14" s="50"/>
      <c r="Q14" s="46" t="str">
        <f>IF(AND(ISNUMBER(Q34),ISNUMBER(Q13)),Q34-L34-Q13,"")</f>
        <v/>
      </c>
      <c r="R14" s="93"/>
      <c r="S14" s="76"/>
      <c r="T14" s="97" t="s">
        <v>42</v>
      </c>
      <c r="U14" s="97"/>
      <c r="V14" s="76"/>
      <c r="W14" s="77"/>
    </row>
    <row r="15" spans="1:23" ht="18.75" x14ac:dyDescent="0.25">
      <c r="A15" s="98"/>
      <c r="B15" s="99"/>
      <c r="C15" s="30"/>
      <c r="D15" s="73" t="str">
        <f t="shared" si="0"/>
        <v/>
      </c>
      <c r="E15" s="75"/>
      <c r="F15" s="35"/>
      <c r="G15" s="32"/>
      <c r="H15" s="57"/>
      <c r="I15" s="32"/>
      <c r="J15" s="47" t="str">
        <f>IF(I15&lt;&gt;"",IF(ISNUMBER(I16),I15+I16,I15),"")</f>
        <v/>
      </c>
      <c r="K15" s="47" t="str">
        <f>IF(J15&lt;&gt;"",J15+J16,"")</f>
        <v/>
      </c>
      <c r="L15" s="61" t="str">
        <f>IF(K15&lt;&gt;"",K15+K16,"")</f>
        <v/>
      </c>
      <c r="M15" s="35"/>
      <c r="N15" s="49" t="str">
        <f>IF(ISNUMBER(H15),SQRT((G15^2) + (H15^2) - (2*G15*H15*COS( RADIANS(ABS(180-ABS(IF(ISNUMBER(I16),I16,0))-ABS(DEGREES(ASIN(SIN(RADIANS(F15-I15)))))))) ) ),"")</f>
        <v/>
      </c>
      <c r="O15" s="49" t="str">
        <f>IF(ISNUMBER(N15),ROUND(M15/N15*60,0),"")</f>
        <v/>
      </c>
      <c r="P15" s="50"/>
      <c r="Q15" s="53" t="str">
        <f>IF(ISNUMBER(O15),O15*$Q$10/60,"")</f>
        <v/>
      </c>
      <c r="R15" s="93"/>
      <c r="S15" s="76"/>
      <c r="T15" s="97" t="s">
        <v>43</v>
      </c>
      <c r="U15" s="97"/>
      <c r="V15" s="76"/>
      <c r="W15" s="77"/>
    </row>
    <row r="16" spans="1:23" ht="18.75" x14ac:dyDescent="0.25">
      <c r="A16" s="98"/>
      <c r="B16" s="99"/>
      <c r="C16" s="30"/>
      <c r="D16" s="74"/>
      <c r="E16" s="75"/>
      <c r="F16" s="101"/>
      <c r="G16" s="102"/>
      <c r="H16" s="58"/>
      <c r="I16" s="47" t="str">
        <f>IF(F15&lt;&gt;"",DEGREES(ASIN(G15/H15*SIN(RADIANS(F15-I15)))),"")</f>
        <v/>
      </c>
      <c r="J16" s="32"/>
      <c r="K16" s="32"/>
      <c r="L16" s="60"/>
      <c r="M16" s="44" t="str">
        <f>IF(ISNUMBER(M15),M14-M15,"")</f>
        <v/>
      </c>
      <c r="N16" s="50"/>
      <c r="O16" s="50"/>
      <c r="P16" s="50"/>
      <c r="Q16" s="46" t="str">
        <f>IF(AND(ISNUMBER(Q14),ISNUMBER(Q15)),Q14-Q15,"")</f>
        <v/>
      </c>
      <c r="R16" s="93"/>
      <c r="S16" s="76"/>
      <c r="T16" s="97" t="s">
        <v>44</v>
      </c>
      <c r="U16" s="97"/>
      <c r="V16" s="76"/>
      <c r="W16" s="77"/>
    </row>
    <row r="17" spans="1:23" ht="18.75" x14ac:dyDescent="0.25">
      <c r="A17" s="98"/>
      <c r="B17" s="99"/>
      <c r="C17" s="30"/>
      <c r="D17" s="73" t="str">
        <f>IF(I17&lt;&gt;"",I17+J18,"")</f>
        <v/>
      </c>
      <c r="E17" s="75"/>
      <c r="F17" s="35"/>
      <c r="G17" s="32"/>
      <c r="H17" s="57"/>
      <c r="I17" s="32"/>
      <c r="J17" s="47" t="str">
        <f>IF(I17&lt;&gt;"",IF(ISNUMBER(I18),I17+I18,I17),"")</f>
        <v/>
      </c>
      <c r="K17" s="47" t="str">
        <f>IF(J17&lt;&gt;"",J17+J18,"")</f>
        <v/>
      </c>
      <c r="L17" s="61" t="str">
        <f>IF(K17&lt;&gt;"",K17+K18,"")</f>
        <v/>
      </c>
      <c r="M17" s="35"/>
      <c r="N17" s="49" t="str">
        <f>IF(ISNUMBER(H17),SQRT((G17^2) + (H17^2) - (2*G17*H17*COS( RADIANS(ABS(180-ABS(IF(ISNUMBER(I18),I18,0))-ABS(DEGREES(ASIN(SIN(RADIANS(F17-I17)))))))) ) ),"")</f>
        <v/>
      </c>
      <c r="O17" s="49" t="str">
        <f>IF(ISNUMBER(N17),ROUND(M17/N17*60,0),"")</f>
        <v/>
      </c>
      <c r="P17" s="50"/>
      <c r="Q17" s="53" t="str">
        <f>IF(ISNUMBER(O17),O17*$Q$10/60,"")</f>
        <v/>
      </c>
      <c r="R17" s="94"/>
      <c r="S17" s="78"/>
      <c r="T17" s="100" t="s">
        <v>45</v>
      </c>
      <c r="U17" s="100"/>
      <c r="V17" s="78"/>
      <c r="W17" s="79"/>
    </row>
    <row r="18" spans="1:23" ht="18.75" x14ac:dyDescent="0.25">
      <c r="A18" s="98"/>
      <c r="B18" s="99"/>
      <c r="C18" s="30"/>
      <c r="D18" s="74"/>
      <c r="E18" s="75"/>
      <c r="F18" s="101"/>
      <c r="G18" s="102"/>
      <c r="H18" s="58"/>
      <c r="I18" s="47" t="str">
        <f>IF(F17&lt;&gt;"",DEGREES(ASIN(G17/H17*SIN(RADIANS(F17-I17)))),"")</f>
        <v/>
      </c>
      <c r="J18" s="32"/>
      <c r="K18" s="32"/>
      <c r="L18" s="60"/>
      <c r="M18" s="44" t="str">
        <f>IF(ISNUMBER(M17),M16-M17,"")</f>
        <v/>
      </c>
      <c r="N18" s="50"/>
      <c r="O18" s="50"/>
      <c r="P18" s="50"/>
      <c r="Q18" s="46" t="str">
        <f>IF(AND(ISNUMBER(Q16),ISNUMBER(Q17)),Q16-Q17,"")</f>
        <v/>
      </c>
      <c r="R18" s="16"/>
      <c r="S18" s="16"/>
      <c r="T18" s="16"/>
      <c r="U18" s="16"/>
      <c r="V18" s="16"/>
      <c r="W18" s="17"/>
    </row>
    <row r="19" spans="1:23" ht="18.75" x14ac:dyDescent="0.25">
      <c r="A19" s="98"/>
      <c r="B19" s="99"/>
      <c r="C19" s="30"/>
      <c r="D19" s="73" t="str">
        <f>IF(I19&lt;&gt;"",I19+J20,"")</f>
        <v/>
      </c>
      <c r="E19" s="75"/>
      <c r="F19" s="35"/>
      <c r="G19" s="32"/>
      <c r="H19" s="57"/>
      <c r="I19" s="32"/>
      <c r="J19" s="47" t="str">
        <f>IF(I19&lt;&gt;"",IF(ISNUMBER(I20),I19+I20,I19),"")</f>
        <v/>
      </c>
      <c r="K19" s="47" t="str">
        <f>IF(J19&lt;&gt;"",J19+J20,"")</f>
        <v/>
      </c>
      <c r="L19" s="61" t="str">
        <f>IF(K19&lt;&gt;"",K19+K20,"")</f>
        <v/>
      </c>
      <c r="M19" s="35"/>
      <c r="N19" s="49" t="str">
        <f>IF(ISNUMBER(H19),SQRT((G19^2) + (H19^2) - (2*G19*H19*COS( RADIANS(ABS(180-ABS(IF(ISNUMBER(I20),I20,0))-ABS(DEGREES(ASIN(SIN(RADIANS(F19-I19)))))))) ) ),"")</f>
        <v/>
      </c>
      <c r="O19" s="49" t="str">
        <f>IF(ISNUMBER(N19),ROUND(M19/N19*60,0),"")</f>
        <v/>
      </c>
      <c r="P19" s="50"/>
      <c r="Q19" s="53" t="str">
        <f>IF(ISNUMBER(O19),O19*$Q$10/60,"")</f>
        <v/>
      </c>
      <c r="R19" s="18"/>
      <c r="S19" s="18"/>
      <c r="T19" s="18"/>
      <c r="U19" s="18"/>
      <c r="V19" s="18"/>
      <c r="W19" s="19"/>
    </row>
    <row r="20" spans="1:23" ht="19.5" thickBot="1" x14ac:dyDescent="0.3">
      <c r="A20" s="98"/>
      <c r="B20" s="99"/>
      <c r="C20" s="30"/>
      <c r="D20" s="74"/>
      <c r="E20" s="75"/>
      <c r="F20" s="101"/>
      <c r="G20" s="102"/>
      <c r="H20" s="58"/>
      <c r="I20" s="47" t="str">
        <f>IF(F19&lt;&gt;"",DEGREES(ASIN(G19/H19*SIN(RADIANS(F19-I19)))),"")</f>
        <v/>
      </c>
      <c r="J20" s="32"/>
      <c r="K20" s="32"/>
      <c r="L20" s="60"/>
      <c r="M20" s="44" t="str">
        <f>IF(ISNUMBER(M19),M18-M19,"")</f>
        <v/>
      </c>
      <c r="N20" s="50"/>
      <c r="O20" s="50"/>
      <c r="P20" s="50"/>
      <c r="Q20" s="46" t="str">
        <f>IF(AND(ISNUMBER(Q18),ISNUMBER(Q19)),Q18-Q19,"")</f>
        <v/>
      </c>
      <c r="R20" s="18"/>
      <c r="S20" s="18"/>
      <c r="T20" s="18"/>
      <c r="U20" s="18"/>
      <c r="V20" s="18"/>
      <c r="W20" s="19"/>
    </row>
    <row r="21" spans="1:23" ht="18.75" x14ac:dyDescent="0.25">
      <c r="A21" s="98"/>
      <c r="B21" s="99"/>
      <c r="C21" s="30"/>
      <c r="D21" s="73" t="str">
        <f t="shared" ref="D21" si="1">IF(I21&lt;&gt;"",I21+J22,"")</f>
        <v/>
      </c>
      <c r="E21" s="75"/>
      <c r="F21" s="35"/>
      <c r="G21" s="32"/>
      <c r="H21" s="57"/>
      <c r="I21" s="32"/>
      <c r="J21" s="47" t="str">
        <f>IF(I21&lt;&gt;"",IF(ISNUMBER(I22),I21+I22,I21),"")</f>
        <v/>
      </c>
      <c r="K21" s="47" t="str">
        <f>IF(J21&lt;&gt;"",J21+J22,"")</f>
        <v/>
      </c>
      <c r="L21" s="61" t="str">
        <f t="shared" ref="L21" si="2">IF(K21&lt;&gt;"",K21+K22,"")</f>
        <v/>
      </c>
      <c r="M21" s="35"/>
      <c r="N21" s="49" t="str">
        <f>IF(ISNUMBER(H21),SQRT((G21^2) + (H21^2) - (2*G21*H21*COS( RADIANS(ABS(180-ABS(IF(ISNUMBER(I22),I22,0))-ABS(DEGREES(ASIN(SIN(RADIANS(F21-I21)))))))) ) ),"")</f>
        <v/>
      </c>
      <c r="O21" s="49" t="str">
        <f>IF(ISNUMBER(N21),ROUND(M21/N21*60,0),"")</f>
        <v/>
      </c>
      <c r="P21" s="50"/>
      <c r="Q21" s="53" t="str">
        <f>IF(ISNUMBER(O21),O21*$Q$10/60,"")</f>
        <v/>
      </c>
      <c r="R21" s="85" t="s">
        <v>56</v>
      </c>
      <c r="S21" s="86"/>
      <c r="T21" s="86"/>
      <c r="U21" s="86"/>
      <c r="V21" s="86"/>
      <c r="W21" s="87"/>
    </row>
    <row r="22" spans="1:23" ht="19.5" thickBot="1" x14ac:dyDescent="0.3">
      <c r="A22" s="98"/>
      <c r="B22" s="99"/>
      <c r="C22" s="30"/>
      <c r="D22" s="74"/>
      <c r="E22" s="75"/>
      <c r="F22" s="101"/>
      <c r="G22" s="102"/>
      <c r="H22" s="58"/>
      <c r="I22" s="47" t="str">
        <f>IF(F21&lt;&gt;"",DEGREES(ASIN(G21/H21*SIN(RADIANS(F21-I21)))),"")</f>
        <v/>
      </c>
      <c r="J22" s="32"/>
      <c r="K22" s="32"/>
      <c r="L22" s="60"/>
      <c r="M22" s="44" t="str">
        <f>IF(ISNUMBER(M21),M20-M21,"")</f>
        <v/>
      </c>
      <c r="N22" s="50"/>
      <c r="O22" s="50"/>
      <c r="P22" s="50"/>
      <c r="Q22" s="46" t="str">
        <f>IF(AND(ISNUMBER(Q20),ISNUMBER(Q21)),Q20-Q21,"")</f>
        <v/>
      </c>
      <c r="R22" s="80" t="s">
        <v>38</v>
      </c>
      <c r="S22" s="81"/>
      <c r="T22" s="81"/>
      <c r="U22" s="81" t="s">
        <v>39</v>
      </c>
      <c r="V22" s="81"/>
      <c r="W22" s="95"/>
    </row>
    <row r="23" spans="1:23" ht="18.75" x14ac:dyDescent="0.25">
      <c r="A23" s="98"/>
      <c r="B23" s="99"/>
      <c r="C23" s="30"/>
      <c r="D23" s="73" t="str">
        <f t="shared" ref="D23" si="3">IF(I23&lt;&gt;"",I23+J24,"")</f>
        <v/>
      </c>
      <c r="E23" s="75"/>
      <c r="F23" s="35"/>
      <c r="G23" s="32"/>
      <c r="H23" s="57"/>
      <c r="I23" s="32"/>
      <c r="J23" s="47" t="str">
        <f>IF(I23&lt;&gt;"",IF(ISNUMBER(I24),I23+I24,I23),"")</f>
        <v/>
      </c>
      <c r="K23" s="47" t="str">
        <f>IF(J23&lt;&gt;"",J23+J24,"")</f>
        <v/>
      </c>
      <c r="L23" s="61" t="str">
        <f t="shared" ref="L23" si="4">IF(K23&lt;&gt;"",K23+K24,"")</f>
        <v/>
      </c>
      <c r="M23" s="35"/>
      <c r="N23" s="49" t="str">
        <f>IF(ISNUMBER(H23),SQRT((G23^2) + (H23^2) - (2*G23*H23*COS( RADIANS(ABS(180-ABS(IF(ISNUMBER(I24),I24,0))-ABS(DEGREES(ASIN(SIN(RADIANS(F23-I23)))))))) ) ),"")</f>
        <v/>
      </c>
      <c r="O23" s="49" t="str">
        <f>IF(ISNUMBER(N23),ROUND(M23/N23*60,0),"")</f>
        <v/>
      </c>
      <c r="P23" s="50"/>
      <c r="Q23" s="53" t="str">
        <f>IF(ISNUMBER(O23),O23*$Q$10/60,"")</f>
        <v/>
      </c>
      <c r="R23" s="82"/>
      <c r="S23" s="83"/>
      <c r="T23" s="83"/>
      <c r="U23" s="83"/>
      <c r="V23" s="83"/>
      <c r="W23" s="84"/>
    </row>
    <row r="24" spans="1:23" ht="18.75" x14ac:dyDescent="0.25">
      <c r="A24" s="98"/>
      <c r="B24" s="99"/>
      <c r="C24" s="30"/>
      <c r="D24" s="74"/>
      <c r="E24" s="75"/>
      <c r="F24" s="101"/>
      <c r="G24" s="102"/>
      <c r="H24" s="58"/>
      <c r="I24" s="47" t="str">
        <f>IF(F23&lt;&gt;"",DEGREES(ASIN(G23/H23*SIN(RADIANS(F23-I23)))),"")</f>
        <v/>
      </c>
      <c r="J24" s="32"/>
      <c r="K24" s="32"/>
      <c r="L24" s="60"/>
      <c r="M24" s="44" t="str">
        <f>IF(ISNUMBER(M23),M22-M23,"")</f>
        <v/>
      </c>
      <c r="N24" s="50"/>
      <c r="O24" s="50"/>
      <c r="P24" s="50"/>
      <c r="Q24" s="46" t="str">
        <f>IF(AND(ISNUMBER(Q22),ISNUMBER(Q23)),Q22-Q23,"")</f>
        <v/>
      </c>
      <c r="R24" s="20" t="s">
        <v>53</v>
      </c>
      <c r="S24" s="76"/>
      <c r="T24" s="76"/>
      <c r="U24" s="10" t="s">
        <v>53</v>
      </c>
      <c r="V24" s="76"/>
      <c r="W24" s="77"/>
    </row>
    <row r="25" spans="1:23" ht="18.75" x14ac:dyDescent="0.25">
      <c r="A25" s="98"/>
      <c r="B25" s="99"/>
      <c r="C25" s="30"/>
      <c r="D25" s="73" t="str">
        <f t="shared" ref="D25" si="5">IF(I25&lt;&gt;"",I25+J26,"")</f>
        <v/>
      </c>
      <c r="E25" s="75"/>
      <c r="F25" s="35"/>
      <c r="G25" s="32"/>
      <c r="H25" s="57"/>
      <c r="I25" s="32"/>
      <c r="J25" s="47" t="str">
        <f>IF(I25&lt;&gt;"",IF(ISNUMBER(I26),I25+I26,I25),"")</f>
        <v/>
      </c>
      <c r="K25" s="47" t="str">
        <f>IF(J25&lt;&gt;"",J25+J26,"")</f>
        <v/>
      </c>
      <c r="L25" s="61" t="str">
        <f t="shared" ref="L25" si="6">IF(K25&lt;&gt;"",K25+K26,"")</f>
        <v/>
      </c>
      <c r="M25" s="35"/>
      <c r="N25" s="49" t="str">
        <f>IF(ISNUMBER(H25),SQRT((G25^2) + (H25^2) - (2*G25*H25*COS( RADIANS(ABS(180-ABS(IF(ISNUMBER(I26),I26,0))-ABS(DEGREES(ASIN(SIN(RADIANS(F25-I25)))))))) ) ),"")</f>
        <v/>
      </c>
      <c r="O25" s="49" t="str">
        <f>IF(ISNUMBER(N25),ROUND(M25/N25*60,0),"")</f>
        <v/>
      </c>
      <c r="P25" s="50"/>
      <c r="Q25" s="53" t="str">
        <f>IF(ISNUMBER(O25),O25*$Q$10/60,"")</f>
        <v/>
      </c>
      <c r="R25" s="20" t="s">
        <v>55</v>
      </c>
      <c r="S25" s="76"/>
      <c r="T25" s="76"/>
      <c r="U25" s="10" t="s">
        <v>49</v>
      </c>
      <c r="V25" s="76"/>
      <c r="W25" s="77"/>
    </row>
    <row r="26" spans="1:23" ht="18.75" x14ac:dyDescent="0.25">
      <c r="A26" s="98"/>
      <c r="B26" s="99"/>
      <c r="C26" s="30"/>
      <c r="D26" s="74"/>
      <c r="E26" s="75"/>
      <c r="F26" s="101"/>
      <c r="G26" s="102"/>
      <c r="H26" s="58"/>
      <c r="I26" s="47" t="str">
        <f>IF(F25&lt;&gt;"",DEGREES(ASIN(G25/H25*SIN(RADIANS(F25-I25)))),"")</f>
        <v/>
      </c>
      <c r="J26" s="32"/>
      <c r="K26" s="32"/>
      <c r="L26" s="60"/>
      <c r="M26" s="44" t="str">
        <f>IF(ISNUMBER(M25),M24-M25,"")</f>
        <v/>
      </c>
      <c r="N26" s="50"/>
      <c r="O26" s="50"/>
      <c r="P26" s="50"/>
      <c r="Q26" s="46" t="str">
        <f>IF(AND(ISNUMBER(Q24),ISNUMBER(Q25)),Q24-Q25,"")</f>
        <v/>
      </c>
      <c r="R26" s="20" t="s">
        <v>52</v>
      </c>
      <c r="S26" s="76"/>
      <c r="T26" s="76"/>
      <c r="U26" s="10" t="s">
        <v>54</v>
      </c>
      <c r="V26" s="76"/>
      <c r="W26" s="77"/>
    </row>
    <row r="27" spans="1:23" ht="18.75" x14ac:dyDescent="0.25">
      <c r="A27" s="98"/>
      <c r="B27" s="99"/>
      <c r="C27" s="30"/>
      <c r="D27" s="73" t="str">
        <f t="shared" ref="D27" si="7">IF(I27&lt;&gt;"",I27+J28,"")</f>
        <v/>
      </c>
      <c r="E27" s="75"/>
      <c r="F27" s="35"/>
      <c r="G27" s="32"/>
      <c r="H27" s="57"/>
      <c r="I27" s="32"/>
      <c r="J27" s="47" t="str">
        <f>IF(I27&lt;&gt;"",IF(ISNUMBER(I28),I27+I28,I27),"")</f>
        <v/>
      </c>
      <c r="K27" s="47" t="str">
        <f>IF(J27&lt;&gt;"",J27+J28,"")</f>
        <v/>
      </c>
      <c r="L27" s="61" t="str">
        <f t="shared" ref="L27" si="8">IF(K27&lt;&gt;"",K27+K28,"")</f>
        <v/>
      </c>
      <c r="M27" s="35"/>
      <c r="N27" s="49" t="str">
        <f>IF(ISNUMBER(H27),SQRT((G27^2) + (H27^2) - (2*G27*H27*COS( RADIANS(ABS(180-ABS(IF(ISNUMBER(I28),I28,0))-ABS(DEGREES(ASIN(SIN(RADIANS(F27-I27)))))))) ) ),"")</f>
        <v/>
      </c>
      <c r="O27" s="49" t="str">
        <f>IF(ISNUMBER(N27),ROUND(M27/N27*60,0),"")</f>
        <v/>
      </c>
      <c r="P27" s="50"/>
      <c r="Q27" s="53" t="str">
        <f>IF(ISNUMBER(O27),O27*$Q$10/60,"")</f>
        <v/>
      </c>
      <c r="R27" s="20" t="s">
        <v>51</v>
      </c>
      <c r="S27" s="76"/>
      <c r="T27" s="76"/>
      <c r="U27" s="10" t="s">
        <v>52</v>
      </c>
      <c r="V27" s="76"/>
      <c r="W27" s="77"/>
    </row>
    <row r="28" spans="1:23" ht="18.75" x14ac:dyDescent="0.25">
      <c r="A28" s="98"/>
      <c r="B28" s="99"/>
      <c r="C28" s="30"/>
      <c r="D28" s="74"/>
      <c r="E28" s="75"/>
      <c r="F28" s="101"/>
      <c r="G28" s="102"/>
      <c r="H28" s="58"/>
      <c r="I28" s="47" t="str">
        <f>IF(F27&lt;&gt;"",DEGREES(ASIN(G27/H27*SIN(RADIANS(F27-I27)))),"")</f>
        <v/>
      </c>
      <c r="J28" s="32"/>
      <c r="K28" s="32"/>
      <c r="L28" s="60"/>
      <c r="M28" s="44" t="str">
        <f>IF(ISNUMBER(M27),M26-M27,"")</f>
        <v/>
      </c>
      <c r="N28" s="50"/>
      <c r="O28" s="50"/>
      <c r="P28" s="50"/>
      <c r="Q28" s="46" t="str">
        <f>IF(AND(ISNUMBER(Q26),ISNUMBER(Q27)),Q26-Q27,"")</f>
        <v/>
      </c>
      <c r="R28" s="20" t="s">
        <v>50</v>
      </c>
      <c r="S28" s="76"/>
      <c r="T28" s="76"/>
      <c r="U28" s="10" t="s">
        <v>50</v>
      </c>
      <c r="V28" s="76"/>
      <c r="W28" s="77"/>
    </row>
    <row r="29" spans="1:23" ht="18.75" x14ac:dyDescent="0.25">
      <c r="A29" s="98"/>
      <c r="B29" s="99"/>
      <c r="C29" s="30"/>
      <c r="D29" s="73" t="str">
        <f t="shared" ref="D29" si="9">IF(I29&lt;&gt;"",I29+J30,"")</f>
        <v/>
      </c>
      <c r="E29" s="75"/>
      <c r="F29" s="35"/>
      <c r="G29" s="32"/>
      <c r="H29" s="57"/>
      <c r="I29" s="32"/>
      <c r="J29" s="47" t="str">
        <f>IF(I29&lt;&gt;"",IF(ISNUMBER(I30),I29+I30,I29),"")</f>
        <v/>
      </c>
      <c r="K29" s="47" t="str">
        <f>IF(J29&lt;&gt;"",J29+J30,"")</f>
        <v/>
      </c>
      <c r="L29" s="61" t="str">
        <f t="shared" ref="L29" si="10">IF(K29&lt;&gt;"",K29+K30,"")</f>
        <v/>
      </c>
      <c r="M29" s="35"/>
      <c r="N29" s="49" t="str">
        <f>IF(ISNUMBER(H29),SQRT((G29^2) + (H29^2) - (2*G29*H29*COS( RADIANS(ABS(180-ABS(IF(ISNUMBER(I30),I30,0))-ABS(DEGREES(ASIN(SIN(RADIANS(F29-I29)))))))) ) ),"")</f>
        <v/>
      </c>
      <c r="O29" s="49" t="str">
        <f>IF(ISNUMBER(N29),ROUND(M29/N29*60,0),"")</f>
        <v/>
      </c>
      <c r="P29" s="50"/>
      <c r="Q29" s="53" t="str">
        <f>IF(ISNUMBER(O29),O29*$Q$10/60,"")</f>
        <v/>
      </c>
      <c r="R29" s="20" t="s">
        <v>49</v>
      </c>
      <c r="S29" s="76"/>
      <c r="T29" s="76"/>
      <c r="U29" s="10" t="s">
        <v>55</v>
      </c>
      <c r="V29" s="76"/>
      <c r="W29" s="77"/>
    </row>
    <row r="30" spans="1:23" ht="18.75" x14ac:dyDescent="0.25">
      <c r="A30" s="98"/>
      <c r="B30" s="99"/>
      <c r="C30" s="30"/>
      <c r="D30" s="74"/>
      <c r="E30" s="75"/>
      <c r="F30" s="101"/>
      <c r="G30" s="102"/>
      <c r="H30" s="58"/>
      <c r="I30" s="47" t="str">
        <f>IF(F29&lt;&gt;"",DEGREES(ASIN(G29/H29*SIN(RADIANS(F29-I29)))),"")</f>
        <v/>
      </c>
      <c r="J30" s="32"/>
      <c r="K30" s="32"/>
      <c r="L30" s="60"/>
      <c r="M30" s="44" t="str">
        <f>IF(ISNUMBER(M29),M28-M29,"")</f>
        <v/>
      </c>
      <c r="N30" s="50"/>
      <c r="O30" s="50"/>
      <c r="P30" s="50"/>
      <c r="Q30" s="46" t="str">
        <f>IF(AND(ISNUMBER(Q28),ISNUMBER(Q29)),Q28-Q29,"")</f>
        <v/>
      </c>
      <c r="R30" s="20" t="s">
        <v>48</v>
      </c>
      <c r="S30" s="76"/>
      <c r="T30" s="76"/>
      <c r="U30" s="10" t="s">
        <v>48</v>
      </c>
      <c r="V30" s="76"/>
      <c r="W30" s="77"/>
    </row>
    <row r="31" spans="1:23" ht="19.5" thickBot="1" x14ac:dyDescent="0.3">
      <c r="A31" s="98"/>
      <c r="B31" s="99"/>
      <c r="C31" s="30"/>
      <c r="D31" s="73" t="str">
        <f t="shared" ref="D31" si="11">IF(I31&lt;&gt;"",I31+J32,"")</f>
        <v/>
      </c>
      <c r="E31" s="75"/>
      <c r="F31" s="35"/>
      <c r="G31" s="32"/>
      <c r="H31" s="65"/>
      <c r="I31" s="32"/>
      <c r="J31" s="47" t="str">
        <f>IF(I31&lt;&gt;"",IF(ISNUMBER(I32),I31+I32,I31),"")</f>
        <v/>
      </c>
      <c r="K31" s="47" t="str">
        <f>IF(J31&lt;&gt;"",J31+J32,"")</f>
        <v/>
      </c>
      <c r="L31" s="61" t="str">
        <f>IF(K31&lt;&gt;"",K31+K32,"")</f>
        <v/>
      </c>
      <c r="M31" s="35"/>
      <c r="N31" s="49" t="str">
        <f>IF(ISNUMBER(H31),SQRT((G31^2) + (H31^2) - (2*G31*H31*COS( RADIANS(ABS(180-ABS(IF(ISNUMBER(I32),I32,0))-ABS(DEGREES(ASIN(SIN(RADIANS(F31-I31)))))))) ) ),"")</f>
        <v/>
      </c>
      <c r="O31" s="49" t="str">
        <f>IF(ISNUMBER(N31),ROUND(M31/N31*60,0),"")</f>
        <v/>
      </c>
      <c r="P31" s="50"/>
      <c r="Q31" s="53" t="str">
        <f>IF(ISNUMBER(O31),O31*$Q$10/60,"")</f>
        <v/>
      </c>
      <c r="R31" s="21" t="s">
        <v>47</v>
      </c>
      <c r="S31" s="78"/>
      <c r="T31" s="78"/>
      <c r="U31" s="22" t="s">
        <v>47</v>
      </c>
      <c r="V31" s="78"/>
      <c r="W31" s="79"/>
    </row>
    <row r="32" spans="1:23" ht="19.5" thickBot="1" x14ac:dyDescent="0.3">
      <c r="A32" s="98"/>
      <c r="B32" s="99"/>
      <c r="C32" s="30"/>
      <c r="D32" s="74"/>
      <c r="E32" s="91"/>
      <c r="F32" s="111"/>
      <c r="G32" s="112"/>
      <c r="H32" s="66"/>
      <c r="I32" s="48"/>
      <c r="J32" s="33"/>
      <c r="K32" s="33"/>
      <c r="L32" s="62"/>
      <c r="M32" s="44" t="str">
        <f>IF(ISNUMBER(M31),M30-M31,"")</f>
        <v/>
      </c>
      <c r="N32" s="51"/>
      <c r="O32" s="51"/>
      <c r="P32" s="51"/>
      <c r="Q32" s="46" t="str">
        <f>IF(AND(ISNUMBER(Q30),ISNUMBER(Q31)),Q30-Q31,"")</f>
        <v/>
      </c>
      <c r="R32" s="67" t="s">
        <v>65</v>
      </c>
      <c r="S32" s="68"/>
      <c r="T32" s="90"/>
      <c r="U32" s="90"/>
      <c r="V32" s="90" t="s">
        <v>46</v>
      </c>
      <c r="W32" s="113"/>
    </row>
    <row r="33" spans="1:23" ht="19.5" thickBot="1" x14ac:dyDescent="0.3">
      <c r="A33" s="114"/>
      <c r="B33" s="89"/>
      <c r="C33" s="23"/>
      <c r="D33" s="71" t="s">
        <v>69</v>
      </c>
      <c r="E33" s="71"/>
      <c r="F33" s="71"/>
      <c r="G33" s="71"/>
      <c r="H33" s="71"/>
      <c r="I33" s="71"/>
      <c r="J33" s="71"/>
      <c r="K33" s="71"/>
      <c r="L33" s="72"/>
      <c r="M33" s="24">
        <f>SUM(M13,M15,M17,M19,M21,M23,M25,M27,M29,M31)</f>
        <v>0</v>
      </c>
      <c r="N33" s="25"/>
      <c r="O33" s="25">
        <f>SUM(O13,O15,O17,O19,O21,O23,O25,O27,O29,O31)</f>
        <v>0</v>
      </c>
      <c r="P33" s="25"/>
      <c r="Q33" s="24">
        <f>SUM(Q13,Q15,Q17,Q19,Q21,Q23,Q25,Q27,Q29,Q31)</f>
        <v>0</v>
      </c>
      <c r="R33" s="69" t="s">
        <v>66</v>
      </c>
      <c r="S33" s="70"/>
      <c r="T33" s="88"/>
      <c r="U33" s="88"/>
      <c r="V33" s="88"/>
      <c r="W33" s="89"/>
    </row>
    <row r="34" spans="1:23" ht="18.75" x14ac:dyDescent="0.25">
      <c r="A34" s="26" t="s">
        <v>58</v>
      </c>
      <c r="B34" s="26"/>
      <c r="C34" s="26" t="s">
        <v>61</v>
      </c>
      <c r="D34" s="54"/>
      <c r="E34" s="26" t="s">
        <v>60</v>
      </c>
      <c r="F34" s="26"/>
      <c r="G34" s="54"/>
      <c r="H34" s="26" t="s">
        <v>59</v>
      </c>
      <c r="I34" s="54"/>
      <c r="J34" s="26" t="s">
        <v>62</v>
      </c>
      <c r="K34" s="26"/>
      <c r="L34" s="54"/>
      <c r="M34" s="26"/>
      <c r="N34" s="26"/>
      <c r="O34" s="26" t="s">
        <v>63</v>
      </c>
      <c r="P34" s="26"/>
      <c r="Q34" s="54"/>
      <c r="R34" s="26"/>
      <c r="S34" s="26"/>
      <c r="T34" s="26" t="s">
        <v>64</v>
      </c>
      <c r="U34" s="26"/>
      <c r="V34" s="26"/>
      <c r="W34" s="26"/>
    </row>
    <row r="35" spans="1:23" x14ac:dyDescent="0.25">
      <c r="A35" t="s">
        <v>78</v>
      </c>
      <c r="B35" s="37" t="s">
        <v>77</v>
      </c>
      <c r="C35" t="s">
        <v>79</v>
      </c>
      <c r="E35" s="38" t="s">
        <v>80</v>
      </c>
      <c r="F35" t="s">
        <v>83</v>
      </c>
      <c r="K35" s="39" t="s">
        <v>81</v>
      </c>
      <c r="L35" t="s">
        <v>82</v>
      </c>
    </row>
  </sheetData>
  <mergeCells count="156">
    <mergeCell ref="O9:P9"/>
    <mergeCell ref="O10:P10"/>
    <mergeCell ref="L9:L12"/>
    <mergeCell ref="N11:N12"/>
    <mergeCell ref="N2:W8"/>
    <mergeCell ref="D7:E7"/>
    <mergeCell ref="D8:E8"/>
    <mergeCell ref="D3:E3"/>
    <mergeCell ref="D4:E4"/>
    <mergeCell ref="D5:E5"/>
    <mergeCell ref="D6:E6"/>
    <mergeCell ref="F3:I3"/>
    <mergeCell ref="F4:I4"/>
    <mergeCell ref="H2:I2"/>
    <mergeCell ref="F5:I5"/>
    <mergeCell ref="F6:I6"/>
    <mergeCell ref="F7:I7"/>
    <mergeCell ref="A16:B17"/>
    <mergeCell ref="A4:C4"/>
    <mergeCell ref="A5:C5"/>
    <mergeCell ref="A6:C6"/>
    <mergeCell ref="A7:C7"/>
    <mergeCell ref="A8:C8"/>
    <mergeCell ref="J10:J12"/>
    <mergeCell ref="K10:K12"/>
    <mergeCell ref="F11:G12"/>
    <mergeCell ref="A9:B11"/>
    <mergeCell ref="D9:D12"/>
    <mergeCell ref="E9:E12"/>
    <mergeCell ref="F9:G9"/>
    <mergeCell ref="I10:I12"/>
    <mergeCell ref="H15:H16"/>
    <mergeCell ref="H17:H18"/>
    <mergeCell ref="F8:I8"/>
    <mergeCell ref="K4:M4"/>
    <mergeCell ref="K5:M5"/>
    <mergeCell ref="K6:M6"/>
    <mergeCell ref="K7:M7"/>
    <mergeCell ref="K8:M8"/>
    <mergeCell ref="A12:B13"/>
    <mergeCell ref="T16:U16"/>
    <mergeCell ref="A3:C3"/>
    <mergeCell ref="F32:G32"/>
    <mergeCell ref="V32:W32"/>
    <mergeCell ref="S25:T25"/>
    <mergeCell ref="S26:T26"/>
    <mergeCell ref="S27:T27"/>
    <mergeCell ref="S28:T28"/>
    <mergeCell ref="A30:B31"/>
    <mergeCell ref="A32:B33"/>
    <mergeCell ref="R9:S10"/>
    <mergeCell ref="T9:U10"/>
    <mergeCell ref="V9:W10"/>
    <mergeCell ref="F14:G14"/>
    <mergeCell ref="F16:G16"/>
    <mergeCell ref="F18:G18"/>
    <mergeCell ref="F20:G20"/>
    <mergeCell ref="F22:G22"/>
    <mergeCell ref="A18:B19"/>
    <mergeCell ref="A20:B21"/>
    <mergeCell ref="A22:B23"/>
    <mergeCell ref="A24:B25"/>
    <mergeCell ref="A26:B27"/>
    <mergeCell ref="A14:B15"/>
    <mergeCell ref="A28:B29"/>
    <mergeCell ref="T13:U13"/>
    <mergeCell ref="T14:U14"/>
    <mergeCell ref="T17:U17"/>
    <mergeCell ref="F24:G24"/>
    <mergeCell ref="F26:G26"/>
    <mergeCell ref="F28:G28"/>
    <mergeCell ref="F30:G30"/>
    <mergeCell ref="A1:E1"/>
    <mergeCell ref="R1:W1"/>
    <mergeCell ref="G1:P1"/>
    <mergeCell ref="D25:D26"/>
    <mergeCell ref="E25:E26"/>
    <mergeCell ref="D27:D28"/>
    <mergeCell ref="E27:E28"/>
    <mergeCell ref="D29:D30"/>
    <mergeCell ref="E29:E30"/>
    <mergeCell ref="D19:D20"/>
    <mergeCell ref="E19:E20"/>
    <mergeCell ref="D21:D22"/>
    <mergeCell ref="E21:E22"/>
    <mergeCell ref="D23:D24"/>
    <mergeCell ref="E23:E24"/>
    <mergeCell ref="H13:H14"/>
    <mergeCell ref="V31:W31"/>
    <mergeCell ref="R11:S11"/>
    <mergeCell ref="R12:S12"/>
    <mergeCell ref="R13:S13"/>
    <mergeCell ref="R14:S14"/>
    <mergeCell ref="R15:S15"/>
    <mergeCell ref="R16:S16"/>
    <mergeCell ref="R17:S17"/>
    <mergeCell ref="V11:W11"/>
    <mergeCell ref="V12:W12"/>
    <mergeCell ref="S29:T29"/>
    <mergeCell ref="S30:T30"/>
    <mergeCell ref="S31:T31"/>
    <mergeCell ref="V24:W24"/>
    <mergeCell ref="V25:W25"/>
    <mergeCell ref="V26:W26"/>
    <mergeCell ref="V27:W27"/>
    <mergeCell ref="V28:W28"/>
    <mergeCell ref="V29:W29"/>
    <mergeCell ref="V30:W30"/>
    <mergeCell ref="U22:W22"/>
    <mergeCell ref="T11:U11"/>
    <mergeCell ref="T12:U12"/>
    <mergeCell ref="T15:U15"/>
    <mergeCell ref="R32:S32"/>
    <mergeCell ref="R33:S33"/>
    <mergeCell ref="D33:L33"/>
    <mergeCell ref="D13:D14"/>
    <mergeCell ref="D15:D16"/>
    <mergeCell ref="E15:E16"/>
    <mergeCell ref="D17:D18"/>
    <mergeCell ref="E17:E18"/>
    <mergeCell ref="V13:W13"/>
    <mergeCell ref="V14:W14"/>
    <mergeCell ref="V15:W15"/>
    <mergeCell ref="V16:W16"/>
    <mergeCell ref="V17:W17"/>
    <mergeCell ref="R22:T22"/>
    <mergeCell ref="R23:T23"/>
    <mergeCell ref="U23:W23"/>
    <mergeCell ref="R21:W21"/>
    <mergeCell ref="S24:T24"/>
    <mergeCell ref="V33:W33"/>
    <mergeCell ref="T32:U32"/>
    <mergeCell ref="T33:U33"/>
    <mergeCell ref="D31:D32"/>
    <mergeCell ref="E31:E32"/>
    <mergeCell ref="E13:E14"/>
    <mergeCell ref="L2:M2"/>
    <mergeCell ref="H19:H20"/>
    <mergeCell ref="H21:H22"/>
    <mergeCell ref="L13:L14"/>
    <mergeCell ref="L31:L32"/>
    <mergeCell ref="H11:H12"/>
    <mergeCell ref="H23:H24"/>
    <mergeCell ref="H25:H26"/>
    <mergeCell ref="H27:H28"/>
    <mergeCell ref="H29:H30"/>
    <mergeCell ref="H31:H32"/>
    <mergeCell ref="L15:L16"/>
    <mergeCell ref="L17:L18"/>
    <mergeCell ref="L19:L20"/>
    <mergeCell ref="L21:L22"/>
    <mergeCell ref="L23:L24"/>
    <mergeCell ref="L25:L26"/>
    <mergeCell ref="L27:L28"/>
    <mergeCell ref="L29:L30"/>
    <mergeCell ref="J3:M3"/>
  </mergeCells>
  <hyperlinks>
    <hyperlink ref="R1" r:id="rId1" xr:uid="{4CB369A6-77F4-405A-899E-4A055FEAF5A6}"/>
  </hyperlinks>
  <pageMargins left="0.25" right="0.25" top="0.75" bottom="0.75" header="0.3" footer="0.3"/>
  <pageSetup scale="78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 altText="">
                <anchor moveWithCells="1">
                  <from>
                    <xdr:col>21</xdr:col>
                    <xdr:colOff>219075</xdr:colOff>
                    <xdr:row>33</xdr:row>
                    <xdr:rowOff>9525</xdr:rowOff>
                  </from>
                  <to>
                    <xdr:col>22</xdr:col>
                    <xdr:colOff>381000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Nanjegowda</dc:creator>
  <cp:lastModifiedBy>Jagadish Nanjegowda</cp:lastModifiedBy>
  <cp:lastPrinted>2021-06-04T01:15:20Z</cp:lastPrinted>
  <dcterms:created xsi:type="dcterms:W3CDTF">2021-05-31T23:03:18Z</dcterms:created>
  <dcterms:modified xsi:type="dcterms:W3CDTF">2021-06-04T03:49:02Z</dcterms:modified>
</cp:coreProperties>
</file>