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dishn\Documents\jagi\haaru\aerodynamic\weightBalance\"/>
    </mc:Choice>
  </mc:AlternateContent>
  <xr:revisionPtr revIDLastSave="0" documentId="13_ncr:1_{0E173547-3084-433C-8721-2E38E38C9965}" xr6:coauthVersionLast="46" xr6:coauthVersionMax="46" xr10:uidLastSave="{00000000-0000-0000-0000-000000000000}"/>
  <bookViews>
    <workbookView xWindow="7800" yWindow="2880" windowWidth="21600" windowHeight="12735" activeTab="1" xr2:uid="{83F2F895-63D0-4A4F-9652-5412E19BFE00}"/>
  </bookViews>
  <sheets>
    <sheet name="C172P" sheetId="1" r:id="rId1"/>
    <sheet name="C172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2" l="1"/>
  <c r="N15" i="2" s="1"/>
  <c r="N12" i="2"/>
  <c r="M12" i="2"/>
  <c r="M9" i="2"/>
  <c r="N9" i="2" s="1"/>
  <c r="M7" i="2"/>
  <c r="N7" i="2" s="1"/>
  <c r="M6" i="2"/>
  <c r="N6" i="2" s="1"/>
  <c r="M5" i="2"/>
  <c r="N5" i="2" s="1"/>
  <c r="M4" i="2"/>
  <c r="N4" i="2" s="1"/>
  <c r="D9" i="1"/>
  <c r="E9" i="1" s="1"/>
  <c r="D9" i="2"/>
  <c r="I15" i="1"/>
  <c r="J15" i="1" s="1"/>
  <c r="I12" i="1"/>
  <c r="J12" i="1" s="1"/>
  <c r="J7" i="1"/>
  <c r="I7" i="1"/>
  <c r="I6" i="1"/>
  <c r="J6" i="1" s="1"/>
  <c r="I5" i="1"/>
  <c r="J5" i="1" s="1"/>
  <c r="I4" i="1"/>
  <c r="J4" i="1" s="1"/>
  <c r="N10" i="2" l="1"/>
  <c r="N13" i="2" s="1"/>
  <c r="M8" i="2"/>
  <c r="M10" i="2" s="1"/>
  <c r="M13" i="2" s="1"/>
  <c r="M16" i="2" s="1"/>
  <c r="I9" i="1"/>
  <c r="J9" i="1" s="1"/>
  <c r="G9" i="1"/>
  <c r="J10" i="1"/>
  <c r="J13" i="1" s="1"/>
  <c r="J16" i="1" s="1"/>
  <c r="I8" i="1"/>
  <c r="I10" i="1" s="1"/>
  <c r="I13" i="1" s="1"/>
  <c r="I16" i="1" s="1"/>
  <c r="H15" i="1"/>
  <c r="F15" i="1"/>
  <c r="D15" i="1"/>
  <c r="G15" i="1" s="1"/>
  <c r="E15" i="1"/>
  <c r="N23" i="2" l="1"/>
  <c r="N16" i="2"/>
  <c r="N24" i="2" s="1"/>
  <c r="J23" i="1"/>
  <c r="J24" i="1"/>
  <c r="K9" i="2"/>
  <c r="I9" i="2"/>
  <c r="G9" i="2"/>
  <c r="E9" i="2"/>
  <c r="K15" i="2"/>
  <c r="I15" i="2"/>
  <c r="G15" i="2"/>
  <c r="E15" i="2"/>
  <c r="D15" i="2"/>
  <c r="L15" i="2" l="1"/>
  <c r="L12" i="2"/>
  <c r="K12" i="2"/>
  <c r="L9" i="2"/>
  <c r="K7" i="2"/>
  <c r="L7" i="2" s="1"/>
  <c r="K6" i="2"/>
  <c r="L6" i="2" s="1"/>
  <c r="K5" i="2"/>
  <c r="L5" i="2" s="1"/>
  <c r="K4" i="2"/>
  <c r="L4" i="2" s="1"/>
  <c r="J15" i="2"/>
  <c r="I12" i="2"/>
  <c r="J12" i="2" s="1"/>
  <c r="J9" i="2"/>
  <c r="J7" i="2"/>
  <c r="I7" i="2"/>
  <c r="I6" i="2"/>
  <c r="J6" i="2" s="1"/>
  <c r="I5" i="2"/>
  <c r="J5" i="2" s="1"/>
  <c r="I4" i="2"/>
  <c r="J4" i="2" s="1"/>
  <c r="L10" i="2" l="1"/>
  <c r="L13" i="2" s="1"/>
  <c r="K8" i="2"/>
  <c r="K10" i="2" s="1"/>
  <c r="K13" i="2" s="1"/>
  <c r="K16" i="2" s="1"/>
  <c r="J10" i="2"/>
  <c r="J13" i="2" s="1"/>
  <c r="I8" i="2"/>
  <c r="I10" i="2" s="1"/>
  <c r="I13" i="2" s="1"/>
  <c r="I16" i="2" s="1"/>
  <c r="H12" i="1"/>
  <c r="F12" i="1"/>
  <c r="H9" i="1"/>
  <c r="F9" i="1"/>
  <c r="H15" i="2"/>
  <c r="H12" i="2"/>
  <c r="H9" i="2"/>
  <c r="F15" i="2"/>
  <c r="F12" i="2"/>
  <c r="F9" i="2"/>
  <c r="E12" i="2"/>
  <c r="L23" i="2" l="1"/>
  <c r="L16" i="2"/>
  <c r="L24" i="2" s="1"/>
  <c r="J23" i="2"/>
  <c r="J16" i="2"/>
  <c r="J24" i="2" s="1"/>
  <c r="G12" i="2"/>
  <c r="G7" i="2"/>
  <c r="H7" i="2" s="1"/>
  <c r="E7" i="2"/>
  <c r="F7" i="2" s="1"/>
  <c r="G6" i="2"/>
  <c r="H6" i="2" s="1"/>
  <c r="E6" i="2"/>
  <c r="F6" i="2" s="1"/>
  <c r="G5" i="2"/>
  <c r="H5" i="2" s="1"/>
  <c r="E5" i="2"/>
  <c r="F5" i="2" s="1"/>
  <c r="G4" i="2"/>
  <c r="H4" i="2" s="1"/>
  <c r="E4" i="2"/>
  <c r="F4" i="2" s="1"/>
  <c r="G12" i="1"/>
  <c r="E12" i="1"/>
  <c r="G7" i="1"/>
  <c r="H7" i="1" s="1"/>
  <c r="G6" i="1"/>
  <c r="H6" i="1" s="1"/>
  <c r="G5" i="1"/>
  <c r="H5" i="1" s="1"/>
  <c r="G4" i="1"/>
  <c r="H4" i="1" s="1"/>
  <c r="E7" i="1"/>
  <c r="F7" i="1" s="1"/>
  <c r="E6" i="1"/>
  <c r="F6" i="1" s="1"/>
  <c r="E5" i="1"/>
  <c r="F5" i="1" s="1"/>
  <c r="E4" i="1"/>
  <c r="F4" i="1" s="1"/>
  <c r="E8" i="2" l="1"/>
  <c r="E10" i="2" s="1"/>
  <c r="E13" i="2" s="1"/>
  <c r="E16" i="2" s="1"/>
  <c r="G8" i="2"/>
  <c r="G10" i="2" s="1"/>
  <c r="G13" i="2" s="1"/>
  <c r="G16" i="2" s="1"/>
  <c r="F10" i="1"/>
  <c r="F13" i="1" s="1"/>
  <c r="F16" i="1" s="1"/>
  <c r="H10" i="1"/>
  <c r="H13" i="1" s="1"/>
  <c r="H16" i="1" s="1"/>
  <c r="F10" i="2"/>
  <c r="F13" i="2" s="1"/>
  <c r="F16" i="2" s="1"/>
  <c r="H10" i="2"/>
  <c r="H13" i="2" s="1"/>
  <c r="H16" i="2" s="1"/>
  <c r="G8" i="1"/>
  <c r="G10" i="1" s="1"/>
  <c r="G13" i="1" s="1"/>
  <c r="G16" i="1" s="1"/>
  <c r="E8" i="1"/>
  <c r="E10" i="1" s="1"/>
  <c r="E13" i="1" s="1"/>
  <c r="E16" i="1" s="1"/>
  <c r="F24" i="2" l="1"/>
  <c r="F24" i="1"/>
  <c r="H24" i="1"/>
  <c r="H24" i="2"/>
  <c r="F23" i="2"/>
  <c r="H23" i="1"/>
  <c r="F23" i="1"/>
  <c r="H23" i="2"/>
</calcChain>
</file>

<file path=xl/sharedStrings.xml><?xml version="1.0" encoding="utf-8"?>
<sst xmlns="http://schemas.openxmlformats.org/spreadsheetml/2006/main" count="64" uniqueCount="41">
  <si>
    <t>Basic Empty Weight</t>
  </si>
  <si>
    <t>Pilot and Front Passenger</t>
  </si>
  <si>
    <t>Rear Passengers</t>
  </si>
  <si>
    <t>Baggage Area 1</t>
  </si>
  <si>
    <t>Baggage Area 2</t>
  </si>
  <si>
    <t>Subtotal</t>
  </si>
  <si>
    <t>Fuel(6lb/gal)</t>
  </si>
  <si>
    <t>Taxi Condition</t>
  </si>
  <si>
    <t>Max Ramp Weight</t>
  </si>
  <si>
    <t>Taxi &amp; Run-up fuel</t>
  </si>
  <si>
    <t>Takeoff Condition</t>
  </si>
  <si>
    <t>Max Takeoff Weight</t>
  </si>
  <si>
    <t>Fuel to Destination</t>
  </si>
  <si>
    <t>Landing Condition</t>
  </si>
  <si>
    <t>Common
Weight(lbs)</t>
  </si>
  <si>
    <r>
      <t xml:space="preserve">Tail No: </t>
    </r>
    <r>
      <rPr>
        <sz val="11"/>
        <color rgb="FFFF0000"/>
        <rFont val="Calibri"/>
        <family val="2"/>
        <scheme val="minor"/>
      </rPr>
      <t>N54102</t>
    </r>
    <r>
      <rPr>
        <sz val="11"/>
        <color theme="1"/>
        <rFont val="Calibri"/>
        <family val="2"/>
        <scheme val="minor"/>
      </rPr>
      <t xml:space="preserve">
Moment (lb. -ins. / 1000)</t>
    </r>
  </si>
  <si>
    <r>
      <t xml:space="preserve">Tail No: </t>
    </r>
    <r>
      <rPr>
        <sz val="11"/>
        <color rgb="FFFF0000"/>
        <rFont val="Calibri"/>
        <family val="2"/>
        <scheme val="minor"/>
      </rPr>
      <t>N54102</t>
    </r>
    <r>
      <rPr>
        <sz val="11"/>
        <color theme="1"/>
        <rFont val="Calibri"/>
        <family val="2"/>
        <scheme val="minor"/>
      </rPr>
      <t xml:space="preserve">
Weight(lbs)</t>
    </r>
  </si>
  <si>
    <r>
      <t xml:space="preserve">Tail No: </t>
    </r>
    <r>
      <rPr>
        <sz val="11"/>
        <color rgb="FFFF0000"/>
        <rFont val="Calibri"/>
        <family val="2"/>
        <scheme val="minor"/>
      </rPr>
      <t>N98485</t>
    </r>
    <r>
      <rPr>
        <sz val="11"/>
        <color theme="1"/>
        <rFont val="Calibri"/>
        <family val="2"/>
        <scheme val="minor"/>
      </rPr>
      <t xml:space="preserve">
Moment (lb. -ins. / 1000)</t>
    </r>
  </si>
  <si>
    <r>
      <t xml:space="preserve">Tail No: </t>
    </r>
    <r>
      <rPr>
        <sz val="11"/>
        <color rgb="FFFF0000"/>
        <rFont val="Calibri"/>
        <family val="2"/>
        <scheme val="minor"/>
      </rPr>
      <t>N98485</t>
    </r>
    <r>
      <rPr>
        <sz val="11"/>
        <color theme="1"/>
        <rFont val="Calibri"/>
        <family val="2"/>
        <scheme val="minor"/>
      </rPr>
      <t xml:space="preserve">
Weight(lbs)</t>
    </r>
  </si>
  <si>
    <t>CG Aft Limit</t>
  </si>
  <si>
    <t>CG FWD Upper Limit</t>
  </si>
  <si>
    <t>CG FWD Lower Limit</t>
  </si>
  <si>
    <t>Arm - inches</t>
  </si>
  <si>
    <r>
      <t xml:space="preserve">Tail No: </t>
    </r>
    <r>
      <rPr>
        <sz val="11"/>
        <color rgb="FFFF0000"/>
        <rFont val="Calibri"/>
        <family val="2"/>
        <scheme val="minor"/>
      </rPr>
      <t>N12234</t>
    </r>
    <r>
      <rPr>
        <sz val="11"/>
        <color theme="1"/>
        <rFont val="Calibri"/>
        <family val="2"/>
        <scheme val="minor"/>
      </rPr>
      <t xml:space="preserve">
Weight(lbs)</t>
    </r>
  </si>
  <si>
    <r>
      <t xml:space="preserve">Tail No: </t>
    </r>
    <r>
      <rPr>
        <sz val="11"/>
        <color rgb="FFFF0000"/>
        <rFont val="Calibri"/>
        <family val="2"/>
        <scheme val="minor"/>
      </rPr>
      <t>N12234</t>
    </r>
    <r>
      <rPr>
        <sz val="11"/>
        <color theme="1"/>
        <rFont val="Calibri"/>
        <family val="2"/>
        <scheme val="minor"/>
      </rPr>
      <t xml:space="preserve">
Moment (lb. -ins. / 1000)</t>
    </r>
  </si>
  <si>
    <r>
      <t xml:space="preserve">Tail No: </t>
    </r>
    <r>
      <rPr>
        <sz val="11"/>
        <color rgb="FFFF0000"/>
        <rFont val="Calibri"/>
        <family val="2"/>
        <scheme val="minor"/>
      </rPr>
      <t>N6796H</t>
    </r>
    <r>
      <rPr>
        <sz val="11"/>
        <color theme="1"/>
        <rFont val="Calibri"/>
        <family val="2"/>
        <scheme val="minor"/>
      </rPr>
      <t xml:space="preserve">
Weight(lbs)</t>
    </r>
  </si>
  <si>
    <r>
      <t xml:space="preserve">Tail No: </t>
    </r>
    <r>
      <rPr>
        <sz val="11"/>
        <color rgb="FFFF0000"/>
        <rFont val="Calibri"/>
        <family val="2"/>
        <scheme val="minor"/>
      </rPr>
      <t>N6796H</t>
    </r>
    <r>
      <rPr>
        <sz val="11"/>
        <color theme="1"/>
        <rFont val="Calibri"/>
        <family val="2"/>
        <scheme val="minor"/>
      </rPr>
      <t xml:space="preserve">
Moment (lb. -ins. / 1000)</t>
    </r>
  </si>
  <si>
    <t>Common Moment (lb-ins/1000)</t>
  </si>
  <si>
    <t>Common
Moment (lbs.-ins./1000)</t>
  </si>
  <si>
    <t>Min Moment/1000</t>
  </si>
  <si>
    <t>Max Moment/1000</t>
  </si>
  <si>
    <t>CG Takeoff Calculated</t>
  </si>
  <si>
    <t>CG Landing Calculated</t>
  </si>
  <si>
    <r>
      <t xml:space="preserve">Tail No: </t>
    </r>
    <r>
      <rPr>
        <sz val="11"/>
        <color rgb="FFFF0000"/>
        <rFont val="Calibri"/>
        <family val="2"/>
        <scheme val="minor"/>
      </rPr>
      <t>N61637</t>
    </r>
    <r>
      <rPr>
        <sz val="11"/>
        <color theme="1"/>
        <rFont val="Calibri"/>
        <family val="2"/>
        <scheme val="minor"/>
      </rPr>
      <t xml:space="preserve">
Weight(lbs)</t>
    </r>
  </si>
  <si>
    <r>
      <t xml:space="preserve">Tail No: </t>
    </r>
    <r>
      <rPr>
        <sz val="11"/>
        <color rgb="FFFF0000"/>
        <rFont val="Calibri"/>
        <family val="2"/>
        <scheme val="minor"/>
      </rPr>
      <t>N61637</t>
    </r>
    <r>
      <rPr>
        <sz val="11"/>
        <color theme="1"/>
        <rFont val="Calibri"/>
        <family val="2"/>
        <scheme val="minor"/>
      </rPr>
      <t xml:space="preserve">
Moment (lb. -ins. / 1000)</t>
    </r>
  </si>
  <si>
    <r>
      <t xml:space="preserve">Tail No: </t>
    </r>
    <r>
      <rPr>
        <sz val="11"/>
        <color rgb="FFFF0000"/>
        <rFont val="Calibri"/>
        <family val="2"/>
        <scheme val="minor"/>
      </rPr>
      <t>N9027H</t>
    </r>
    <r>
      <rPr>
        <sz val="11"/>
        <color theme="1"/>
        <rFont val="Calibri"/>
        <family val="2"/>
        <scheme val="minor"/>
      </rPr>
      <t xml:space="preserve">
Weight(lbs)</t>
    </r>
  </si>
  <si>
    <r>
      <t xml:space="preserve">Tail No: </t>
    </r>
    <r>
      <rPr>
        <sz val="11"/>
        <color rgb="FFFF0000"/>
        <rFont val="Calibri"/>
        <family val="2"/>
        <scheme val="minor"/>
      </rPr>
      <t>N9027H</t>
    </r>
    <r>
      <rPr>
        <sz val="11"/>
        <color theme="1"/>
        <rFont val="Calibri"/>
        <family val="2"/>
        <scheme val="minor"/>
      </rPr>
      <t xml:space="preserve">
Moment (lb. -ins. / 1000)</t>
    </r>
  </si>
  <si>
    <r>
      <t xml:space="preserve">Tail No: </t>
    </r>
    <r>
      <rPr>
        <sz val="11"/>
        <color rgb="FFFF0000"/>
        <rFont val="Calibri"/>
        <family val="2"/>
        <scheme val="minor"/>
      </rPr>
      <t>N968RC</t>
    </r>
    <r>
      <rPr>
        <sz val="11"/>
        <color theme="1"/>
        <rFont val="Calibri"/>
        <family val="2"/>
        <scheme val="minor"/>
      </rPr>
      <t xml:space="preserve">
Weight(lbs)</t>
    </r>
  </si>
  <si>
    <r>
      <t xml:space="preserve">Tail No: </t>
    </r>
    <r>
      <rPr>
        <sz val="11"/>
        <color rgb="FFFF0000"/>
        <rFont val="Calibri"/>
        <family val="2"/>
        <scheme val="minor"/>
      </rPr>
      <t>N968RC</t>
    </r>
    <r>
      <rPr>
        <sz val="11"/>
        <color theme="1"/>
        <rFont val="Calibri"/>
        <family val="2"/>
        <scheme val="minor"/>
      </rPr>
      <t xml:space="preserve">
Moment (lb. -ins. / 1000)</t>
    </r>
  </si>
  <si>
    <r>
      <t xml:space="preserve">Tail No: </t>
    </r>
    <r>
      <rPr>
        <sz val="11"/>
        <color rgb="FFFF0000"/>
        <rFont val="Calibri"/>
        <family val="2"/>
        <scheme val="minor"/>
      </rPr>
      <t>N915L</t>
    </r>
    <r>
      <rPr>
        <sz val="11"/>
        <color theme="1"/>
        <rFont val="Calibri"/>
        <family val="2"/>
        <scheme val="minor"/>
      </rPr>
      <t xml:space="preserve">
Weight(lbs)</t>
    </r>
  </si>
  <si>
    <r>
      <t xml:space="preserve">Tail No: </t>
    </r>
    <r>
      <rPr>
        <sz val="11"/>
        <color rgb="FFFF0000"/>
        <rFont val="Calibri"/>
        <family val="2"/>
        <scheme val="minor"/>
      </rPr>
      <t>N915L</t>
    </r>
    <r>
      <rPr>
        <sz val="11"/>
        <color theme="1"/>
        <rFont val="Calibri"/>
        <family val="2"/>
        <scheme val="minor"/>
      </rPr>
      <t xml:space="preserve">
Moment (lb. -ins. / 1000)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</si>
</sst>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5558-7ADC-46EF-9D68-EC5FFEB5B6D0}">
  <dimension ref="A2:J24"/>
  <sheetViews>
    <sheetView workbookViewId="0">
      <selection activeCell="D15" sqref="D15"/>
    </sheetView>
  </sheetViews>
  <sheetFormatPr defaultRowHeight="15" x14ac:dyDescent="0.25"/>
  <cols>
    <col min="1" max="1" width="23.85546875" bestFit="1" customWidth="1"/>
    <col min="2" max="2" width="8.5703125" bestFit="1" customWidth="1"/>
    <col min="3" max="3" width="8.5703125" customWidth="1"/>
    <col min="6" max="6" width="8.5703125" bestFit="1" customWidth="1"/>
    <col min="8" max="8" width="8.5703125" bestFit="1" customWidth="1"/>
    <col min="10" max="10" width="8.5703125" bestFit="1" customWidth="1"/>
  </cols>
  <sheetData>
    <row r="2" spans="1:10" ht="90" x14ac:dyDescent="0.25">
      <c r="B2" s="1" t="s">
        <v>22</v>
      </c>
      <c r="C2" s="1" t="s">
        <v>27</v>
      </c>
      <c r="D2" s="1" t="s">
        <v>14</v>
      </c>
      <c r="E2" s="1" t="s">
        <v>16</v>
      </c>
      <c r="F2" s="1" t="s">
        <v>15</v>
      </c>
      <c r="G2" s="1" t="s">
        <v>18</v>
      </c>
      <c r="H2" s="1" t="s">
        <v>17</v>
      </c>
      <c r="I2" s="1" t="s">
        <v>37</v>
      </c>
      <c r="J2" s="1" t="s">
        <v>38</v>
      </c>
    </row>
    <row r="3" spans="1:10" x14ac:dyDescent="0.25">
      <c r="A3" t="s">
        <v>0</v>
      </c>
      <c r="E3">
        <v>1547</v>
      </c>
      <c r="F3">
        <v>59.5</v>
      </c>
      <c r="G3">
        <v>1512</v>
      </c>
      <c r="H3">
        <v>58.9</v>
      </c>
      <c r="I3">
        <v>1498</v>
      </c>
      <c r="J3">
        <v>57.3</v>
      </c>
    </row>
    <row r="4" spans="1:10" x14ac:dyDescent="0.25">
      <c r="A4" t="s">
        <v>1</v>
      </c>
      <c r="B4">
        <v>37</v>
      </c>
      <c r="D4">
        <v>400</v>
      </c>
      <c r="E4">
        <f>$D4</f>
        <v>400</v>
      </c>
      <c r="F4">
        <f>E4*$B4/1000</f>
        <v>14.8</v>
      </c>
      <c r="G4">
        <f t="shared" ref="G4:I7" si="0">$D4</f>
        <v>400</v>
      </c>
      <c r="H4">
        <f>G4*$B4/1000</f>
        <v>14.8</v>
      </c>
      <c r="I4">
        <f t="shared" si="0"/>
        <v>400</v>
      </c>
      <c r="J4">
        <f>I4*$B4/1000</f>
        <v>14.8</v>
      </c>
    </row>
    <row r="5" spans="1:10" x14ac:dyDescent="0.25">
      <c r="A5" t="s">
        <v>2</v>
      </c>
      <c r="B5">
        <v>73</v>
      </c>
      <c r="D5">
        <v>170</v>
      </c>
      <c r="E5">
        <f t="shared" ref="E5:E7" si="1">$D5</f>
        <v>170</v>
      </c>
      <c r="F5">
        <f t="shared" ref="F5:F7" si="2">E5*$B5/1000</f>
        <v>12.41</v>
      </c>
      <c r="G5">
        <f t="shared" si="0"/>
        <v>170</v>
      </c>
      <c r="H5">
        <f>G5*$B5/1000</f>
        <v>12.41</v>
      </c>
      <c r="I5">
        <f t="shared" si="0"/>
        <v>170</v>
      </c>
      <c r="J5">
        <f>I5*$B5/1000</f>
        <v>12.41</v>
      </c>
    </row>
    <row r="6" spans="1:10" x14ac:dyDescent="0.25">
      <c r="A6" t="s">
        <v>3</v>
      </c>
      <c r="B6">
        <v>95</v>
      </c>
      <c r="D6">
        <v>50</v>
      </c>
      <c r="E6">
        <f t="shared" si="1"/>
        <v>50</v>
      </c>
      <c r="F6">
        <f t="shared" si="2"/>
        <v>4.75</v>
      </c>
      <c r="G6">
        <f t="shared" si="0"/>
        <v>50</v>
      </c>
      <c r="H6">
        <f>G6*$B6/1000</f>
        <v>4.75</v>
      </c>
      <c r="I6">
        <f t="shared" si="0"/>
        <v>50</v>
      </c>
      <c r="J6">
        <f>I6*$B6/1000</f>
        <v>4.75</v>
      </c>
    </row>
    <row r="7" spans="1:10" x14ac:dyDescent="0.25">
      <c r="A7" t="s">
        <v>4</v>
      </c>
      <c r="B7">
        <v>123</v>
      </c>
      <c r="E7">
        <f t="shared" si="1"/>
        <v>0</v>
      </c>
      <c r="F7">
        <f t="shared" si="2"/>
        <v>0</v>
      </c>
      <c r="G7">
        <f t="shared" si="0"/>
        <v>0</v>
      </c>
      <c r="H7">
        <f>G7*$B7/1000</f>
        <v>0</v>
      </c>
      <c r="I7">
        <f t="shared" si="0"/>
        <v>0</v>
      </c>
      <c r="J7">
        <f>I7*$B7/1000</f>
        <v>0</v>
      </c>
    </row>
    <row r="8" spans="1:10" x14ac:dyDescent="0.25">
      <c r="A8" t="s">
        <v>5</v>
      </c>
      <c r="E8">
        <f>SUM(E3:E7)</f>
        <v>2167</v>
      </c>
      <c r="G8">
        <f>SUM(G3:G7)</f>
        <v>2132</v>
      </c>
      <c r="I8">
        <f>SUM(I3:I7)</f>
        <v>2118</v>
      </c>
    </row>
    <row r="9" spans="1:10" x14ac:dyDescent="0.25">
      <c r="A9" t="s">
        <v>6</v>
      </c>
      <c r="B9">
        <v>48</v>
      </c>
      <c r="C9">
        <v>11.5</v>
      </c>
      <c r="D9">
        <f>50*6</f>
        <v>300</v>
      </c>
      <c r="E9">
        <f>$D9</f>
        <v>300</v>
      </c>
      <c r="F9">
        <f>E9*$B$9/1000</f>
        <v>14.4</v>
      </c>
      <c r="G9">
        <f>$D9</f>
        <v>300</v>
      </c>
      <c r="H9">
        <f>G9*$B$9/1000</f>
        <v>14.4</v>
      </c>
      <c r="I9">
        <f>$D9</f>
        <v>300</v>
      </c>
      <c r="J9">
        <f>I9*$B$9/1000</f>
        <v>14.4</v>
      </c>
    </row>
    <row r="10" spans="1:10" x14ac:dyDescent="0.25">
      <c r="A10" t="s">
        <v>7</v>
      </c>
      <c r="E10">
        <f>SUM(E8:E9)</f>
        <v>2467</v>
      </c>
      <c r="F10">
        <f>SUM(F3:F9)</f>
        <v>105.86</v>
      </c>
      <c r="G10">
        <f>SUM(G8:G9)</f>
        <v>2432</v>
      </c>
      <c r="H10">
        <f>SUM(H3:H9)</f>
        <v>105.26</v>
      </c>
      <c r="I10">
        <f>SUM(I8:I9)</f>
        <v>2418</v>
      </c>
      <c r="J10">
        <f>SUM(J3:J9)</f>
        <v>103.66</v>
      </c>
    </row>
    <row r="11" spans="1:10" x14ac:dyDescent="0.25">
      <c r="A11" t="s">
        <v>8</v>
      </c>
      <c r="C11">
        <v>108.1</v>
      </c>
      <c r="D11">
        <v>2407</v>
      </c>
    </row>
    <row r="12" spans="1:10" x14ac:dyDescent="0.25">
      <c r="A12" t="s">
        <v>9</v>
      </c>
      <c r="C12">
        <v>-0.3</v>
      </c>
      <c r="D12">
        <v>-7</v>
      </c>
      <c r="E12">
        <f>$D12</f>
        <v>-7</v>
      </c>
      <c r="F12">
        <f>E12*$B9/1000</f>
        <v>-0.33600000000000002</v>
      </c>
      <c r="G12">
        <f>$D12</f>
        <v>-7</v>
      </c>
      <c r="H12">
        <f>G12*$B9/1000</f>
        <v>-0.33600000000000002</v>
      </c>
      <c r="I12">
        <f>$D12</f>
        <v>-7</v>
      </c>
      <c r="J12">
        <f>I12*$B9/1000</f>
        <v>-0.33600000000000002</v>
      </c>
    </row>
    <row r="13" spans="1:10" x14ac:dyDescent="0.25">
      <c r="A13" t="s">
        <v>10</v>
      </c>
      <c r="E13">
        <f>E10+$D12</f>
        <v>2460</v>
      </c>
      <c r="F13">
        <f>F10+F12</f>
        <v>105.524</v>
      </c>
      <c r="G13">
        <f>G10+$D12</f>
        <v>2425</v>
      </c>
      <c r="H13">
        <f>H10+H12</f>
        <v>104.92400000000001</v>
      </c>
      <c r="I13">
        <f>I10+$D12</f>
        <v>2411</v>
      </c>
      <c r="J13">
        <f>J10+J12</f>
        <v>103.324</v>
      </c>
    </row>
    <row r="14" spans="1:10" x14ac:dyDescent="0.25">
      <c r="A14" t="s">
        <v>11</v>
      </c>
      <c r="D14">
        <v>2400</v>
      </c>
    </row>
    <row r="15" spans="1:10" x14ac:dyDescent="0.25">
      <c r="A15" t="s">
        <v>12</v>
      </c>
      <c r="D15">
        <f>-20*6</f>
        <v>-120</v>
      </c>
      <c r="E15">
        <f>$D15</f>
        <v>-120</v>
      </c>
      <c r="F15">
        <f>E15*$B$9/1000</f>
        <v>-5.76</v>
      </c>
      <c r="G15">
        <f>$D15</f>
        <v>-120</v>
      </c>
      <c r="H15">
        <f>G15*$B$9/1000</f>
        <v>-5.76</v>
      </c>
      <c r="I15">
        <f>$D15</f>
        <v>-120</v>
      </c>
      <c r="J15">
        <f>I15*$B$9/1000</f>
        <v>-5.76</v>
      </c>
    </row>
    <row r="16" spans="1:10" x14ac:dyDescent="0.25">
      <c r="A16" t="s">
        <v>13</v>
      </c>
      <c r="E16">
        <f t="shared" ref="E16:J16" si="3">E13+E15</f>
        <v>2340</v>
      </c>
      <c r="F16">
        <f t="shared" si="3"/>
        <v>99.763999999999996</v>
      </c>
      <c r="G16">
        <f t="shared" si="3"/>
        <v>2305</v>
      </c>
      <c r="H16">
        <f t="shared" si="3"/>
        <v>99.164000000000001</v>
      </c>
      <c r="I16">
        <f t="shared" si="3"/>
        <v>2291</v>
      </c>
      <c r="J16">
        <f t="shared" si="3"/>
        <v>97.563999999999993</v>
      </c>
    </row>
    <row r="18" spans="1:10" x14ac:dyDescent="0.25">
      <c r="A18" t="s">
        <v>29</v>
      </c>
      <c r="C18">
        <v>52</v>
      </c>
    </row>
    <row r="19" spans="1:10" x14ac:dyDescent="0.25">
      <c r="A19" t="s">
        <v>30</v>
      </c>
      <c r="C19">
        <v>114</v>
      </c>
    </row>
    <row r="20" spans="1:10" x14ac:dyDescent="0.25">
      <c r="A20" t="s">
        <v>21</v>
      </c>
      <c r="D20">
        <v>35</v>
      </c>
    </row>
    <row r="21" spans="1:10" x14ac:dyDescent="0.25">
      <c r="A21" t="s">
        <v>20</v>
      </c>
      <c r="D21">
        <v>39.5</v>
      </c>
    </row>
    <row r="22" spans="1:10" x14ac:dyDescent="0.25">
      <c r="A22" t="s">
        <v>19</v>
      </c>
      <c r="D22">
        <v>47.3</v>
      </c>
    </row>
    <row r="23" spans="1:10" x14ac:dyDescent="0.25">
      <c r="A23" t="s">
        <v>31</v>
      </c>
      <c r="F23">
        <f>F13*1000/E13</f>
        <v>42.895934959349596</v>
      </c>
      <c r="H23">
        <f>H13*1000/G13</f>
        <v>43.267628865979383</v>
      </c>
      <c r="J23">
        <f>J13*1000/I13</f>
        <v>42.855246785566152</v>
      </c>
    </row>
    <row r="24" spans="1:10" x14ac:dyDescent="0.25">
      <c r="A24" t="s">
        <v>32</v>
      </c>
      <c r="F24">
        <f>F16*1000/E16</f>
        <v>42.634188034188035</v>
      </c>
      <c r="H24">
        <f>H16*1000/G16</f>
        <v>43.021258134490239</v>
      </c>
      <c r="J24">
        <f>J16*1000/I16</f>
        <v>42.585770405936273</v>
      </c>
    </row>
  </sheetData>
  <conditionalFormatting sqref="E13">
    <cfRule type="cellIs" dxfId="151" priority="61" operator="between">
      <formula>$D$14*0.95</formula>
      <formula>$D$14</formula>
    </cfRule>
    <cfRule type="cellIs" dxfId="150" priority="62" operator="lessThan">
      <formula>$D$14</formula>
    </cfRule>
    <cfRule type="cellIs" dxfId="149" priority="75" operator="greaterThan">
      <formula>$D$14</formula>
    </cfRule>
  </conditionalFormatting>
  <conditionalFormatting sqref="F23">
    <cfRule type="cellIs" dxfId="148" priority="57" operator="between">
      <formula>$D$20</formula>
      <formula>$D$21</formula>
    </cfRule>
    <cfRule type="cellIs" dxfId="147" priority="70" operator="lessThan">
      <formula>$D$20</formula>
    </cfRule>
    <cfRule type="cellIs" dxfId="146" priority="71" operator="greaterThan">
      <formula>$D$22</formula>
    </cfRule>
    <cfRule type="cellIs" dxfId="145" priority="73" operator="between">
      <formula>$D$21</formula>
      <formula>$D$22</formula>
    </cfRule>
  </conditionalFormatting>
  <conditionalFormatting sqref="H23">
    <cfRule type="cellIs" dxfId="144" priority="53" operator="between">
      <formula>$D$20</formula>
      <formula>$D$21</formula>
    </cfRule>
    <cfRule type="cellIs" dxfId="143" priority="54" operator="lessThan">
      <formula>$D$20</formula>
    </cfRule>
    <cfRule type="cellIs" dxfId="142" priority="55" operator="greaterThan">
      <formula>$D$22</formula>
    </cfRule>
    <cfRule type="cellIs" dxfId="141" priority="56" operator="between">
      <formula>$D$21</formula>
      <formula>$D$22</formula>
    </cfRule>
  </conditionalFormatting>
  <conditionalFormatting sqref="G13">
    <cfRule type="cellIs" dxfId="140" priority="47" operator="between">
      <formula>$D$14*0.95</formula>
      <formula>$D$14</formula>
    </cfRule>
    <cfRule type="cellIs" dxfId="139" priority="48" operator="lessThan">
      <formula>$D$14</formula>
    </cfRule>
    <cfRule type="cellIs" dxfId="138" priority="49" operator="greaterThan">
      <formula>$D$14</formula>
    </cfRule>
  </conditionalFormatting>
  <conditionalFormatting sqref="E10">
    <cfRule type="cellIs" dxfId="137" priority="44" operator="between">
      <formula>$D$11*0.95</formula>
      <formula>$D$11</formula>
    </cfRule>
    <cfRule type="cellIs" dxfId="136" priority="45" operator="lessThan">
      <formula>$D$11</formula>
    </cfRule>
    <cfRule type="cellIs" dxfId="135" priority="46" operator="greaterThan">
      <formula>$D$11</formula>
    </cfRule>
  </conditionalFormatting>
  <conditionalFormatting sqref="G10">
    <cfRule type="cellIs" dxfId="134" priority="41" operator="between">
      <formula>$D$11*0.95</formula>
      <formula>$D$11</formula>
    </cfRule>
    <cfRule type="cellIs" dxfId="133" priority="42" operator="lessThan">
      <formula>$D$11</formula>
    </cfRule>
    <cfRule type="cellIs" dxfId="132" priority="43" operator="greaterThan">
      <formula>$D$11</formula>
    </cfRule>
  </conditionalFormatting>
  <conditionalFormatting sqref="F13">
    <cfRule type="cellIs" dxfId="131" priority="40" operator="between">
      <formula>$C$18</formula>
      <formula>$C$19</formula>
    </cfRule>
  </conditionalFormatting>
  <conditionalFormatting sqref="E16">
    <cfRule type="cellIs" dxfId="130" priority="36" operator="between">
      <formula>$D$14*0.95</formula>
      <formula>$D$14</formula>
    </cfRule>
    <cfRule type="cellIs" dxfId="129" priority="37" operator="lessThan">
      <formula>$D$14</formula>
    </cfRule>
    <cfRule type="cellIs" dxfId="128" priority="38" operator="greaterThan">
      <formula>$D$14</formula>
    </cfRule>
  </conditionalFormatting>
  <conditionalFormatting sqref="G16">
    <cfRule type="cellIs" dxfId="127" priority="33" operator="between">
      <formula>$D$14*0.95</formula>
      <formula>$D$14</formula>
    </cfRule>
    <cfRule type="cellIs" dxfId="126" priority="34" operator="lessThan">
      <formula>$D$14</formula>
    </cfRule>
    <cfRule type="cellIs" dxfId="125" priority="35" operator="greaterThan">
      <formula>$D$14</formula>
    </cfRule>
  </conditionalFormatting>
  <conditionalFormatting sqref="H13">
    <cfRule type="cellIs" dxfId="124" priority="30" operator="between">
      <formula>$C$18</formula>
      <formula>$C$19</formula>
    </cfRule>
  </conditionalFormatting>
  <conditionalFormatting sqref="F16">
    <cfRule type="cellIs" dxfId="123" priority="29" operator="between">
      <formula>$C$18</formula>
      <formula>$C$19</formula>
    </cfRule>
  </conditionalFormatting>
  <conditionalFormatting sqref="H16">
    <cfRule type="cellIs" dxfId="122" priority="28" operator="between">
      <formula>$C$18</formula>
      <formula>$C$19</formula>
    </cfRule>
  </conditionalFormatting>
  <conditionalFormatting sqref="F24">
    <cfRule type="cellIs" dxfId="121" priority="24" operator="between">
      <formula>$D$20</formula>
      <formula>$D$21</formula>
    </cfRule>
    <cfRule type="cellIs" dxfId="120" priority="25" operator="lessThan">
      <formula>$D$20</formula>
    </cfRule>
    <cfRule type="cellIs" dxfId="119" priority="26" operator="greaterThan">
      <formula>$D$22</formula>
    </cfRule>
    <cfRule type="cellIs" dxfId="118" priority="27" operator="between">
      <formula>$D$21</formula>
      <formula>$D$22</formula>
    </cfRule>
  </conditionalFormatting>
  <conditionalFormatting sqref="H24">
    <cfRule type="cellIs" dxfId="117" priority="20" operator="between">
      <formula>$D$20</formula>
      <formula>$D$21</formula>
    </cfRule>
    <cfRule type="cellIs" dxfId="116" priority="21" operator="lessThan">
      <formula>$D$20</formula>
    </cfRule>
    <cfRule type="cellIs" dxfId="115" priority="22" operator="greaterThan">
      <formula>$D$22</formula>
    </cfRule>
    <cfRule type="cellIs" dxfId="114" priority="23" operator="between">
      <formula>$D$21</formula>
      <formula>$D$22</formula>
    </cfRule>
  </conditionalFormatting>
  <conditionalFormatting sqref="J23">
    <cfRule type="cellIs" dxfId="113" priority="16" operator="between">
      <formula>$D$20</formula>
      <formula>$D$21</formula>
    </cfRule>
    <cfRule type="cellIs" dxfId="112" priority="17" operator="lessThan">
      <formula>$D$20</formula>
    </cfRule>
    <cfRule type="cellIs" dxfId="111" priority="18" operator="greaterThan">
      <formula>$D$22</formula>
    </cfRule>
    <cfRule type="cellIs" dxfId="110" priority="19" operator="between">
      <formula>$D$21</formula>
      <formula>$D$22</formula>
    </cfRule>
  </conditionalFormatting>
  <conditionalFormatting sqref="I13">
    <cfRule type="cellIs" dxfId="109" priority="13" operator="between">
      <formula>$D$14*0.95</formula>
      <formula>$D$14</formula>
    </cfRule>
    <cfRule type="cellIs" dxfId="108" priority="14" operator="lessThan">
      <formula>$D$14</formula>
    </cfRule>
    <cfRule type="cellIs" dxfId="107" priority="15" operator="greaterThan">
      <formula>$D$14</formula>
    </cfRule>
  </conditionalFormatting>
  <conditionalFormatting sqref="I10">
    <cfRule type="cellIs" dxfId="106" priority="10" operator="between">
      <formula>$D$11*0.95</formula>
      <formula>$D$11</formula>
    </cfRule>
    <cfRule type="cellIs" dxfId="105" priority="11" operator="lessThan">
      <formula>$D$11</formula>
    </cfRule>
    <cfRule type="cellIs" dxfId="104" priority="12" operator="greaterThan">
      <formula>$D$11</formula>
    </cfRule>
  </conditionalFormatting>
  <conditionalFormatting sqref="I16">
    <cfRule type="cellIs" dxfId="103" priority="7" operator="between">
      <formula>$D$14*0.95</formula>
      <formula>$D$14</formula>
    </cfRule>
    <cfRule type="cellIs" dxfId="102" priority="8" operator="lessThan">
      <formula>$D$14</formula>
    </cfRule>
    <cfRule type="cellIs" dxfId="101" priority="9" operator="greaterThan">
      <formula>$D$14</formula>
    </cfRule>
  </conditionalFormatting>
  <conditionalFormatting sqref="J13">
    <cfRule type="cellIs" dxfId="100" priority="6" operator="between">
      <formula>$C$18</formula>
      <formula>$C$19</formula>
    </cfRule>
  </conditionalFormatting>
  <conditionalFormatting sqref="J16">
    <cfRule type="cellIs" dxfId="99" priority="5" operator="between">
      <formula>$C$18</formula>
      <formula>$C$19</formula>
    </cfRule>
  </conditionalFormatting>
  <conditionalFormatting sqref="J24">
    <cfRule type="cellIs" dxfId="98" priority="1" operator="between">
      <formula>$D$20</formula>
      <formula>$D$21</formula>
    </cfRule>
    <cfRule type="cellIs" dxfId="97" priority="2" operator="lessThan">
      <formula>$D$20</formula>
    </cfRule>
    <cfRule type="cellIs" dxfId="96" priority="3" operator="greaterThan">
      <formula>$D$22</formula>
    </cfRule>
    <cfRule type="cellIs" dxfId="95" priority="4" operator="between">
      <formula>$D$21</formula>
      <formula>$D$22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34867-9FDC-4282-87F6-6CC1ACC82C55}">
  <dimension ref="A2:N24"/>
  <sheetViews>
    <sheetView tabSelected="1" workbookViewId="0">
      <selection activeCell="D1" sqref="D1"/>
    </sheetView>
  </sheetViews>
  <sheetFormatPr defaultRowHeight="15" x14ac:dyDescent="0.25"/>
  <cols>
    <col min="1" max="1" width="23.85546875" bestFit="1" customWidth="1"/>
    <col min="2" max="2" width="8.5703125" bestFit="1" customWidth="1"/>
    <col min="3" max="3" width="8.5703125" customWidth="1"/>
    <col min="6" max="6" width="8.5703125" bestFit="1" customWidth="1"/>
    <col min="8" max="8" width="8.5703125" bestFit="1" customWidth="1"/>
    <col min="10" max="10" width="8.5703125" bestFit="1" customWidth="1"/>
    <col min="12" max="12" width="8.5703125" bestFit="1" customWidth="1"/>
    <col min="14" max="14" width="8.5703125" bestFit="1" customWidth="1"/>
  </cols>
  <sheetData>
    <row r="2" spans="1:14" ht="90" x14ac:dyDescent="0.25">
      <c r="B2" s="1" t="s">
        <v>22</v>
      </c>
      <c r="C2" s="1" t="s">
        <v>28</v>
      </c>
      <c r="D2" s="1" t="s">
        <v>14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39</v>
      </c>
      <c r="N2" s="1" t="s">
        <v>40</v>
      </c>
    </row>
    <row r="3" spans="1:14" x14ac:dyDescent="0.25">
      <c r="A3" t="s">
        <v>0</v>
      </c>
      <c r="E3">
        <v>1472</v>
      </c>
      <c r="F3">
        <v>58.98</v>
      </c>
      <c r="G3">
        <v>1527</v>
      </c>
      <c r="H3">
        <v>59.49</v>
      </c>
      <c r="I3">
        <v>1425</v>
      </c>
      <c r="J3">
        <v>56.17</v>
      </c>
      <c r="K3">
        <v>1466</v>
      </c>
      <c r="L3">
        <v>58.38</v>
      </c>
      <c r="M3">
        <v>1462</v>
      </c>
      <c r="N3">
        <v>57.28</v>
      </c>
    </row>
    <row r="4" spans="1:14" x14ac:dyDescent="0.25">
      <c r="A4" t="s">
        <v>1</v>
      </c>
      <c r="B4">
        <v>37</v>
      </c>
      <c r="D4">
        <v>400</v>
      </c>
      <c r="E4">
        <f>$D4</f>
        <v>400</v>
      </c>
      <c r="F4">
        <f>E4*$B4/1000</f>
        <v>14.8</v>
      </c>
      <c r="G4">
        <f t="shared" ref="G4:M7" si="0">$D4</f>
        <v>400</v>
      </c>
      <c r="H4">
        <f>G4*$B4/1000</f>
        <v>14.8</v>
      </c>
      <c r="I4">
        <f t="shared" si="0"/>
        <v>400</v>
      </c>
      <c r="J4">
        <f>I4*$B4/1000</f>
        <v>14.8</v>
      </c>
      <c r="K4">
        <f t="shared" si="0"/>
        <v>400</v>
      </c>
      <c r="L4">
        <f>K4*$B4/1000</f>
        <v>14.8</v>
      </c>
      <c r="M4">
        <f t="shared" si="0"/>
        <v>400</v>
      </c>
      <c r="N4">
        <f>M4*$B4/1000</f>
        <v>14.8</v>
      </c>
    </row>
    <row r="5" spans="1:14" x14ac:dyDescent="0.25">
      <c r="A5" t="s">
        <v>2</v>
      </c>
      <c r="B5">
        <v>73</v>
      </c>
      <c r="D5">
        <v>170</v>
      </c>
      <c r="E5">
        <f t="shared" ref="E5:M9" si="1">$D5</f>
        <v>170</v>
      </c>
      <c r="F5">
        <f>E5*$B5/1000</f>
        <v>12.41</v>
      </c>
      <c r="G5">
        <f t="shared" si="0"/>
        <v>170</v>
      </c>
      <c r="H5">
        <f>G5*$B5/1000</f>
        <v>12.41</v>
      </c>
      <c r="I5">
        <f t="shared" si="0"/>
        <v>170</v>
      </c>
      <c r="J5">
        <f>I5*$B5/1000</f>
        <v>12.41</v>
      </c>
      <c r="K5">
        <f t="shared" si="0"/>
        <v>170</v>
      </c>
      <c r="L5">
        <f>K5*$B5/1000</f>
        <v>12.41</v>
      </c>
      <c r="M5">
        <f t="shared" si="0"/>
        <v>170</v>
      </c>
      <c r="N5">
        <f>M5*$B5/1000</f>
        <v>12.41</v>
      </c>
    </row>
    <row r="6" spans="1:14" x14ac:dyDescent="0.25">
      <c r="A6" t="s">
        <v>3</v>
      </c>
      <c r="B6">
        <v>95</v>
      </c>
      <c r="D6">
        <v>50</v>
      </c>
      <c r="E6">
        <f t="shared" si="1"/>
        <v>50</v>
      </c>
      <c r="F6">
        <f t="shared" ref="F6:F7" si="2">E6*$B6/1000</f>
        <v>4.75</v>
      </c>
      <c r="G6">
        <f t="shared" si="0"/>
        <v>50</v>
      </c>
      <c r="H6">
        <f>G6*$B6/1000</f>
        <v>4.75</v>
      </c>
      <c r="I6">
        <f t="shared" si="0"/>
        <v>50</v>
      </c>
      <c r="J6">
        <f>I6*$B6/1000</f>
        <v>4.75</v>
      </c>
      <c r="K6">
        <f t="shared" si="0"/>
        <v>50</v>
      </c>
      <c r="L6">
        <f>K6*$B6/1000</f>
        <v>4.75</v>
      </c>
      <c r="M6">
        <f t="shared" si="0"/>
        <v>50</v>
      </c>
      <c r="N6">
        <f>M6*$B6/1000</f>
        <v>4.75</v>
      </c>
    </row>
    <row r="7" spans="1:14" x14ac:dyDescent="0.25">
      <c r="A7" t="s">
        <v>4</v>
      </c>
      <c r="B7">
        <v>123</v>
      </c>
      <c r="E7">
        <f t="shared" si="1"/>
        <v>0</v>
      </c>
      <c r="F7">
        <f t="shared" si="2"/>
        <v>0</v>
      </c>
      <c r="G7">
        <f t="shared" si="0"/>
        <v>0</v>
      </c>
      <c r="H7">
        <f>G7*$B7/1000</f>
        <v>0</v>
      </c>
      <c r="I7">
        <f t="shared" si="0"/>
        <v>0</v>
      </c>
      <c r="J7">
        <f>I7*$B7/1000</f>
        <v>0</v>
      </c>
      <c r="K7">
        <f t="shared" si="0"/>
        <v>0</v>
      </c>
      <c r="L7">
        <f>K7*$B7/1000</f>
        <v>0</v>
      </c>
      <c r="M7">
        <f t="shared" si="0"/>
        <v>0</v>
      </c>
      <c r="N7">
        <f>M7*$B7/1000</f>
        <v>0</v>
      </c>
    </row>
    <row r="8" spans="1:14" x14ac:dyDescent="0.25">
      <c r="A8" t="s">
        <v>5</v>
      </c>
      <c r="E8">
        <f>SUM(E3:E7)</f>
        <v>2092</v>
      </c>
      <c r="G8">
        <f>SUM(G3:G7)</f>
        <v>2147</v>
      </c>
      <c r="I8">
        <f>SUM(I3:I7)</f>
        <v>2045</v>
      </c>
      <c r="K8">
        <f>SUM(K3:K7)</f>
        <v>2086</v>
      </c>
      <c r="M8">
        <f>SUM(M3:M7)</f>
        <v>2082</v>
      </c>
    </row>
    <row r="9" spans="1:14" x14ac:dyDescent="0.25">
      <c r="A9" t="s">
        <v>6</v>
      </c>
      <c r="B9">
        <v>48</v>
      </c>
      <c r="C9">
        <v>10.9</v>
      </c>
      <c r="D9">
        <f>38*6</f>
        <v>228</v>
      </c>
      <c r="E9">
        <f t="shared" si="1"/>
        <v>228</v>
      </c>
      <c r="F9">
        <f>E9*$B$9/1000</f>
        <v>10.944000000000001</v>
      </c>
      <c r="G9">
        <f t="shared" si="1"/>
        <v>228</v>
      </c>
      <c r="H9">
        <f>G9*$B$9/1000</f>
        <v>10.944000000000001</v>
      </c>
      <c r="I9">
        <f t="shared" si="1"/>
        <v>228</v>
      </c>
      <c r="J9">
        <f>I9*$B$9/1000</f>
        <v>10.944000000000001</v>
      </c>
      <c r="K9">
        <f t="shared" si="1"/>
        <v>228</v>
      </c>
      <c r="L9">
        <f>K9*$B$9/1000</f>
        <v>10.944000000000001</v>
      </c>
      <c r="M9">
        <f t="shared" si="1"/>
        <v>228</v>
      </c>
      <c r="N9">
        <f>M9*$B$9/1000</f>
        <v>10.944000000000001</v>
      </c>
    </row>
    <row r="10" spans="1:14" x14ac:dyDescent="0.25">
      <c r="A10" t="s">
        <v>7</v>
      </c>
      <c r="E10">
        <f>SUM(E8:E9)</f>
        <v>2320</v>
      </c>
      <c r="F10">
        <f>SUM(F3:F9)</f>
        <v>101.884</v>
      </c>
      <c r="G10">
        <f>SUM(G8:G9)</f>
        <v>2375</v>
      </c>
      <c r="H10">
        <f>SUM(H3:H9)</f>
        <v>102.39400000000001</v>
      </c>
      <c r="I10">
        <f>SUM(I8:I9)</f>
        <v>2273</v>
      </c>
      <c r="J10">
        <f>SUM(J3:J9)</f>
        <v>99.073999999999998</v>
      </c>
      <c r="K10">
        <f>SUM(K8:K9)</f>
        <v>2314</v>
      </c>
      <c r="L10">
        <f>SUM(L3:L9)</f>
        <v>101.28400000000001</v>
      </c>
      <c r="M10">
        <f>SUM(M8:M9)</f>
        <v>2310</v>
      </c>
      <c r="N10">
        <f>SUM(N3:N9)</f>
        <v>100.184</v>
      </c>
    </row>
    <row r="11" spans="1:14" x14ac:dyDescent="0.25">
      <c r="A11" t="s">
        <v>8</v>
      </c>
      <c r="D11">
        <v>2307</v>
      </c>
    </row>
    <row r="12" spans="1:14" x14ac:dyDescent="0.25">
      <c r="A12" t="s">
        <v>9</v>
      </c>
      <c r="D12">
        <v>-7</v>
      </c>
      <c r="E12">
        <f>$D12</f>
        <v>-7</v>
      </c>
      <c r="F12">
        <f>E12*$B$9/1000</f>
        <v>-0.33600000000000002</v>
      </c>
      <c r="G12">
        <f>$D12</f>
        <v>-7</v>
      </c>
      <c r="H12">
        <f>G12*$B$9/1000</f>
        <v>-0.33600000000000002</v>
      </c>
      <c r="I12">
        <f>$D12</f>
        <v>-7</v>
      </c>
      <c r="J12">
        <f>I12*$B$9/1000</f>
        <v>-0.33600000000000002</v>
      </c>
      <c r="K12">
        <f>$D12</f>
        <v>-7</v>
      </c>
      <c r="L12">
        <f>K12*$B$9/1000</f>
        <v>-0.33600000000000002</v>
      </c>
      <c r="M12">
        <f>$D12</f>
        <v>-7</v>
      </c>
      <c r="N12">
        <f>M12*$B$9/1000</f>
        <v>-0.33600000000000002</v>
      </c>
    </row>
    <row r="13" spans="1:14" x14ac:dyDescent="0.25">
      <c r="A13" t="s">
        <v>10</v>
      </c>
      <c r="E13">
        <f>E10+$D12</f>
        <v>2313</v>
      </c>
      <c r="F13">
        <f>F10+F12</f>
        <v>101.548</v>
      </c>
      <c r="G13">
        <f>G10+$D12</f>
        <v>2368</v>
      </c>
      <c r="H13">
        <f>H10+H12</f>
        <v>102.05800000000001</v>
      </c>
      <c r="I13">
        <f>I10+$D12</f>
        <v>2266</v>
      </c>
      <c r="J13">
        <f>J10+J12</f>
        <v>98.738</v>
      </c>
      <c r="K13">
        <f>K10+$D12</f>
        <v>2307</v>
      </c>
      <c r="L13">
        <f>L10+L12</f>
        <v>100.94800000000001</v>
      </c>
      <c r="M13">
        <f>M10+$D12</f>
        <v>2303</v>
      </c>
      <c r="N13">
        <f>N10+N12</f>
        <v>99.847999999999999</v>
      </c>
    </row>
    <row r="14" spans="1:14" x14ac:dyDescent="0.25">
      <c r="A14" t="s">
        <v>11</v>
      </c>
      <c r="D14">
        <v>2300</v>
      </c>
    </row>
    <row r="15" spans="1:14" x14ac:dyDescent="0.25">
      <c r="A15" t="s">
        <v>12</v>
      </c>
      <c r="D15">
        <f>7.6*-6</f>
        <v>-45.599999999999994</v>
      </c>
      <c r="E15">
        <f t="shared" ref="E15:M15" si="3">$D15</f>
        <v>-45.599999999999994</v>
      </c>
      <c r="F15">
        <f>E15*$B$9/1000</f>
        <v>-2.1887999999999996</v>
      </c>
      <c r="G15">
        <f t="shared" si="3"/>
        <v>-45.599999999999994</v>
      </c>
      <c r="H15">
        <f>G15*$B$9/1000</f>
        <v>-2.1887999999999996</v>
      </c>
      <c r="I15">
        <f t="shared" si="3"/>
        <v>-45.599999999999994</v>
      </c>
      <c r="J15">
        <f>I15*$B$9/1000</f>
        <v>-2.1887999999999996</v>
      </c>
      <c r="K15">
        <f t="shared" si="3"/>
        <v>-45.599999999999994</v>
      </c>
      <c r="L15">
        <f>K15*$B$9/1000</f>
        <v>-2.1887999999999996</v>
      </c>
      <c r="M15">
        <f t="shared" si="3"/>
        <v>-45.599999999999994</v>
      </c>
      <c r="N15">
        <f>M15*$B$9/1000</f>
        <v>-2.1887999999999996</v>
      </c>
    </row>
    <row r="16" spans="1:14" x14ac:dyDescent="0.25">
      <c r="A16" t="s">
        <v>13</v>
      </c>
      <c r="E16">
        <f t="shared" ref="E16:L16" si="4">E13+E15</f>
        <v>2267.4</v>
      </c>
      <c r="F16">
        <f t="shared" si="4"/>
        <v>99.359200000000001</v>
      </c>
      <c r="G16">
        <f t="shared" si="4"/>
        <v>2322.4</v>
      </c>
      <c r="H16">
        <f t="shared" si="4"/>
        <v>99.869200000000006</v>
      </c>
      <c r="I16">
        <f t="shared" si="4"/>
        <v>2220.4</v>
      </c>
      <c r="J16">
        <f t="shared" si="4"/>
        <v>96.549199999999999</v>
      </c>
      <c r="K16">
        <f t="shared" si="4"/>
        <v>2261.4</v>
      </c>
      <c r="L16">
        <f t="shared" si="4"/>
        <v>98.759200000000007</v>
      </c>
      <c r="M16">
        <f t="shared" ref="M16:N16" si="5">M13+M15</f>
        <v>2257.4</v>
      </c>
      <c r="N16">
        <f t="shared" si="5"/>
        <v>97.659199999999998</v>
      </c>
    </row>
    <row r="18" spans="1:14" x14ac:dyDescent="0.25">
      <c r="A18" t="s">
        <v>29</v>
      </c>
      <c r="C18">
        <v>52</v>
      </c>
    </row>
    <row r="19" spans="1:14" x14ac:dyDescent="0.25">
      <c r="A19" t="s">
        <v>30</v>
      </c>
      <c r="C19">
        <v>108</v>
      </c>
    </row>
    <row r="20" spans="1:14" x14ac:dyDescent="0.25">
      <c r="A20" t="s">
        <v>21</v>
      </c>
      <c r="D20">
        <v>35</v>
      </c>
    </row>
    <row r="21" spans="1:14" x14ac:dyDescent="0.25">
      <c r="A21" t="s">
        <v>20</v>
      </c>
      <c r="D21">
        <v>38.5</v>
      </c>
    </row>
    <row r="22" spans="1:14" x14ac:dyDescent="0.25">
      <c r="A22" t="s">
        <v>19</v>
      </c>
      <c r="D22">
        <v>47.3</v>
      </c>
    </row>
    <row r="23" spans="1:14" x14ac:dyDescent="0.25">
      <c r="A23" t="s">
        <v>31</v>
      </c>
      <c r="F23">
        <f>F13*1000/E13</f>
        <v>43.9031560743623</v>
      </c>
      <c r="H23">
        <f>H13*1000/G13</f>
        <v>43.098817567567565</v>
      </c>
      <c r="J23">
        <f>J13*1000/I13</f>
        <v>43.573698146513678</v>
      </c>
      <c r="L23">
        <f>L13*1000/K13</f>
        <v>43.757260511486784</v>
      </c>
      <c r="N23">
        <f>N13*1000/M13</f>
        <v>43.355623100303951</v>
      </c>
    </row>
    <row r="24" spans="1:14" x14ac:dyDescent="0.25">
      <c r="A24" t="s">
        <v>32</v>
      </c>
      <c r="F24">
        <f>F16*1000/E16</f>
        <v>43.820763870512479</v>
      </c>
      <c r="H24">
        <f>H16*1000/G16</f>
        <v>43.002583534274891</v>
      </c>
      <c r="J24">
        <f>J16*1000/I16</f>
        <v>43.482795892631955</v>
      </c>
      <c r="L24">
        <f>L16*1000/K16</f>
        <v>43.671707791633501</v>
      </c>
      <c r="N24">
        <f>N16*1000/M16</f>
        <v>43.261805617081592</v>
      </c>
    </row>
  </sheetData>
  <conditionalFormatting sqref="E13">
    <cfRule type="cellIs" dxfId="94" priority="100" operator="between">
      <formula>$D$14*0.95</formula>
      <formula>$D$14</formula>
    </cfRule>
    <cfRule type="cellIs" dxfId="93" priority="101" operator="lessThan">
      <formula>$D$14</formula>
    </cfRule>
    <cfRule type="cellIs" dxfId="92" priority="102" operator="greaterThan">
      <formula>$D$14</formula>
    </cfRule>
  </conditionalFormatting>
  <conditionalFormatting sqref="F23">
    <cfRule type="cellIs" dxfId="91" priority="93" operator="between">
      <formula>$D$20</formula>
      <formula>$D$21</formula>
    </cfRule>
    <cfRule type="cellIs" dxfId="90" priority="94" operator="lessThan">
      <formula>$D$20</formula>
    </cfRule>
    <cfRule type="cellIs" dxfId="89" priority="95" operator="greaterThan">
      <formula>$D$22</formula>
    </cfRule>
    <cfRule type="cellIs" dxfId="88" priority="96" operator="between">
      <formula>$D$21</formula>
      <formula>$D$22</formula>
    </cfRule>
  </conditionalFormatting>
  <conditionalFormatting sqref="H23">
    <cfRule type="cellIs" dxfId="87" priority="89" operator="between">
      <formula>$D$20</formula>
      <formula>$D$21</formula>
    </cfRule>
    <cfRule type="cellIs" dxfId="86" priority="90" operator="lessThan">
      <formula>$D$20</formula>
    </cfRule>
    <cfRule type="cellIs" dxfId="85" priority="91" operator="greaterThan">
      <formula>$D$22</formula>
    </cfRule>
    <cfRule type="cellIs" dxfId="84" priority="92" operator="between">
      <formula>$D$21</formula>
      <formula>$D$22</formula>
    </cfRule>
  </conditionalFormatting>
  <conditionalFormatting sqref="G13">
    <cfRule type="cellIs" dxfId="83" priority="86" operator="between">
      <formula>$D$14*0.95</formula>
      <formula>$D$14</formula>
    </cfRule>
    <cfRule type="cellIs" dxfId="82" priority="87" operator="lessThan">
      <formula>$D$14</formula>
    </cfRule>
    <cfRule type="cellIs" dxfId="81" priority="88" operator="greaterThan">
      <formula>$D$14</formula>
    </cfRule>
  </conditionalFormatting>
  <conditionalFormatting sqref="E10">
    <cfRule type="cellIs" dxfId="80" priority="83" operator="between">
      <formula>$D$11*0.95</formula>
      <formula>$D$11</formula>
    </cfRule>
    <cfRule type="cellIs" dxfId="79" priority="84" operator="lessThan">
      <formula>$D$11</formula>
    </cfRule>
    <cfRule type="cellIs" dxfId="78" priority="85" operator="greaterThan">
      <formula>$D$11</formula>
    </cfRule>
  </conditionalFormatting>
  <conditionalFormatting sqref="G10">
    <cfRule type="cellIs" dxfId="77" priority="80" operator="between">
      <formula>$D$11*0.95</formula>
      <formula>$D$11</formula>
    </cfRule>
    <cfRule type="cellIs" dxfId="76" priority="81" operator="lessThan">
      <formula>$D$11</formula>
    </cfRule>
    <cfRule type="cellIs" dxfId="75" priority="82" operator="greaterThan">
      <formula>$D$11</formula>
    </cfRule>
  </conditionalFormatting>
  <conditionalFormatting sqref="E16">
    <cfRule type="cellIs" dxfId="74" priority="73" operator="between">
      <formula>$D$14*0.95</formula>
      <formula>$D$14</formula>
    </cfRule>
    <cfRule type="cellIs" dxfId="73" priority="74" operator="lessThan">
      <formula>$D$14</formula>
    </cfRule>
    <cfRule type="cellIs" dxfId="72" priority="75" operator="greaterThan">
      <formula>$D$14</formula>
    </cfRule>
  </conditionalFormatting>
  <conditionalFormatting sqref="G16">
    <cfRule type="cellIs" dxfId="71" priority="70" operator="between">
      <formula>$D$14*0.95</formula>
      <formula>$D$14</formula>
    </cfRule>
    <cfRule type="cellIs" dxfId="70" priority="71" operator="lessThan">
      <formula>$D$14</formula>
    </cfRule>
    <cfRule type="cellIs" dxfId="69" priority="72" operator="greaterThan">
      <formula>$D$14</formula>
    </cfRule>
  </conditionalFormatting>
  <conditionalFormatting sqref="F13">
    <cfRule type="cellIs" dxfId="68" priority="69" operator="between">
      <formula>$C$18</formula>
      <formula>$C$19</formula>
    </cfRule>
  </conditionalFormatting>
  <conditionalFormatting sqref="F16">
    <cfRule type="cellIs" dxfId="67" priority="68" operator="between">
      <formula>$C$18</formula>
      <formula>$C$19</formula>
    </cfRule>
  </conditionalFormatting>
  <conditionalFormatting sqref="H13">
    <cfRule type="cellIs" dxfId="66" priority="67" operator="between">
      <formula>$C$18</formula>
      <formula>$C$19</formula>
    </cfRule>
  </conditionalFormatting>
  <conditionalFormatting sqref="H16">
    <cfRule type="cellIs" dxfId="65" priority="66" operator="between">
      <formula>$C$18</formula>
      <formula>$C$19</formula>
    </cfRule>
  </conditionalFormatting>
  <conditionalFormatting sqref="F24">
    <cfRule type="cellIs" dxfId="64" priority="62" operator="between">
      <formula>$D$20</formula>
      <formula>$D$21</formula>
    </cfRule>
    <cfRule type="cellIs" dxfId="63" priority="63" operator="lessThan">
      <formula>$D$20</formula>
    </cfRule>
    <cfRule type="cellIs" dxfId="62" priority="64" operator="greaterThan">
      <formula>$D$22</formula>
    </cfRule>
    <cfRule type="cellIs" dxfId="61" priority="65" operator="between">
      <formula>$D$21</formula>
      <formula>$D$22</formula>
    </cfRule>
  </conditionalFormatting>
  <conditionalFormatting sqref="H24">
    <cfRule type="cellIs" dxfId="60" priority="58" operator="between">
      <formula>$D$20</formula>
      <formula>$D$21</formula>
    </cfRule>
    <cfRule type="cellIs" dxfId="59" priority="59" operator="lessThan">
      <formula>$D$20</formula>
    </cfRule>
    <cfRule type="cellIs" dxfId="58" priority="60" operator="greaterThan">
      <formula>$D$22</formula>
    </cfRule>
    <cfRule type="cellIs" dxfId="57" priority="61" operator="between">
      <formula>$D$21</formula>
      <formula>$D$22</formula>
    </cfRule>
  </conditionalFormatting>
  <conditionalFormatting sqref="J23">
    <cfRule type="cellIs" dxfId="56" priority="54" operator="between">
      <formula>$D$20</formula>
      <formula>$D$21</formula>
    </cfRule>
    <cfRule type="cellIs" dxfId="55" priority="55" operator="lessThan">
      <formula>$D$20</formula>
    </cfRule>
    <cfRule type="cellIs" dxfId="54" priority="56" operator="greaterThan">
      <formula>$D$22</formula>
    </cfRule>
    <cfRule type="cellIs" dxfId="53" priority="57" operator="between">
      <formula>$D$21</formula>
      <formula>$D$22</formula>
    </cfRule>
  </conditionalFormatting>
  <conditionalFormatting sqref="I13">
    <cfRule type="cellIs" dxfId="52" priority="51" operator="between">
      <formula>$D$14*0.95</formula>
      <formula>$D$14</formula>
    </cfRule>
    <cfRule type="cellIs" dxfId="51" priority="52" operator="lessThan">
      <formula>$D$14</formula>
    </cfRule>
    <cfRule type="cellIs" dxfId="50" priority="53" operator="greaterThan">
      <formula>$D$14</formula>
    </cfRule>
  </conditionalFormatting>
  <conditionalFormatting sqref="I10">
    <cfRule type="cellIs" dxfId="49" priority="48" operator="between">
      <formula>$D$11*0.95</formula>
      <formula>$D$11</formula>
    </cfRule>
    <cfRule type="cellIs" dxfId="48" priority="49" operator="lessThan">
      <formula>$D$11</formula>
    </cfRule>
    <cfRule type="cellIs" dxfId="47" priority="50" operator="greaterThan">
      <formula>$D$11</formula>
    </cfRule>
  </conditionalFormatting>
  <conditionalFormatting sqref="I16">
    <cfRule type="cellIs" dxfId="46" priority="45" operator="between">
      <formula>$D$14*0.95</formula>
      <formula>$D$14</formula>
    </cfRule>
    <cfRule type="cellIs" dxfId="45" priority="46" operator="lessThan">
      <formula>$D$14</formula>
    </cfRule>
    <cfRule type="cellIs" dxfId="44" priority="47" operator="greaterThan">
      <formula>$D$14</formula>
    </cfRule>
  </conditionalFormatting>
  <conditionalFormatting sqref="J13">
    <cfRule type="cellIs" dxfId="43" priority="44" operator="between">
      <formula>$C$18</formula>
      <formula>$C$19</formula>
    </cfRule>
  </conditionalFormatting>
  <conditionalFormatting sqref="J16">
    <cfRule type="cellIs" dxfId="42" priority="43" operator="between">
      <formula>$C$18</formula>
      <formula>$C$19</formula>
    </cfRule>
  </conditionalFormatting>
  <conditionalFormatting sqref="J24">
    <cfRule type="cellIs" dxfId="41" priority="39" operator="between">
      <formula>$D$20</formula>
      <formula>$D$21</formula>
    </cfRule>
    <cfRule type="cellIs" dxfId="40" priority="40" operator="lessThan">
      <formula>$D$20</formula>
    </cfRule>
    <cfRule type="cellIs" dxfId="39" priority="41" operator="greaterThan">
      <formula>$D$22</formula>
    </cfRule>
    <cfRule type="cellIs" dxfId="38" priority="42" operator="between">
      <formula>$D$21</formula>
      <formula>$D$22</formula>
    </cfRule>
  </conditionalFormatting>
  <conditionalFormatting sqref="L23">
    <cfRule type="cellIs" dxfId="37" priority="35" operator="between">
      <formula>$D$20</formula>
      <formula>$D$21</formula>
    </cfRule>
    <cfRule type="cellIs" dxfId="36" priority="36" operator="lessThan">
      <formula>$D$20</formula>
    </cfRule>
    <cfRule type="cellIs" dxfId="35" priority="37" operator="greaterThan">
      <formula>$D$22</formula>
    </cfRule>
    <cfRule type="cellIs" dxfId="34" priority="38" operator="between">
      <formula>$D$21</formula>
      <formula>$D$22</formula>
    </cfRule>
  </conditionalFormatting>
  <conditionalFormatting sqref="K13">
    <cfRule type="cellIs" dxfId="33" priority="32" operator="between">
      <formula>$D$14*0.95</formula>
      <formula>$D$14</formula>
    </cfRule>
    <cfRule type="cellIs" dxfId="32" priority="33" operator="lessThan">
      <formula>$D$14</formula>
    </cfRule>
    <cfRule type="cellIs" dxfId="31" priority="34" operator="greaterThan">
      <formula>$D$14</formula>
    </cfRule>
  </conditionalFormatting>
  <conditionalFormatting sqref="K10">
    <cfRule type="cellIs" dxfId="30" priority="29" operator="between">
      <formula>$D$11*0.95</formula>
      <formula>$D$11</formula>
    </cfRule>
    <cfRule type="cellIs" dxfId="29" priority="30" operator="lessThan">
      <formula>$D$11</formula>
    </cfRule>
    <cfRule type="cellIs" dxfId="28" priority="31" operator="greaterThan">
      <formula>$D$11</formula>
    </cfRule>
  </conditionalFormatting>
  <conditionalFormatting sqref="K16">
    <cfRule type="cellIs" dxfId="27" priority="26" operator="between">
      <formula>$D$14*0.95</formula>
      <formula>$D$14</formula>
    </cfRule>
    <cfRule type="cellIs" dxfId="26" priority="27" operator="lessThan">
      <formula>$D$14</formula>
    </cfRule>
    <cfRule type="cellIs" dxfId="25" priority="28" operator="greaterThan">
      <formula>$D$14</formula>
    </cfRule>
  </conditionalFormatting>
  <conditionalFormatting sqref="L13">
    <cfRule type="cellIs" dxfId="24" priority="25" operator="between">
      <formula>$C$18</formula>
      <formula>$C$19</formula>
    </cfRule>
  </conditionalFormatting>
  <conditionalFormatting sqref="L16">
    <cfRule type="cellIs" dxfId="23" priority="24" operator="between">
      <formula>$C$18</formula>
      <formula>$C$19</formula>
    </cfRule>
  </conditionalFormatting>
  <conditionalFormatting sqref="L24">
    <cfRule type="cellIs" dxfId="22" priority="20" operator="between">
      <formula>$D$20</formula>
      <formula>$D$21</formula>
    </cfRule>
    <cfRule type="cellIs" dxfId="21" priority="21" operator="lessThan">
      <formula>$D$20</formula>
    </cfRule>
    <cfRule type="cellIs" dxfId="20" priority="22" operator="greaterThan">
      <formula>$D$22</formula>
    </cfRule>
    <cfRule type="cellIs" dxfId="19" priority="23" operator="between">
      <formula>$D$21</formula>
      <formula>$D$22</formula>
    </cfRule>
  </conditionalFormatting>
  <conditionalFormatting sqref="N23">
    <cfRule type="cellIs" dxfId="18" priority="16" operator="between">
      <formula>$D$20</formula>
      <formula>$D$21</formula>
    </cfRule>
    <cfRule type="cellIs" dxfId="17" priority="17" operator="lessThan">
      <formula>$D$20</formula>
    </cfRule>
    <cfRule type="cellIs" dxfId="16" priority="18" operator="greaterThan">
      <formula>$D$22</formula>
    </cfRule>
    <cfRule type="cellIs" dxfId="15" priority="19" operator="between">
      <formula>$D$21</formula>
      <formula>$D$22</formula>
    </cfRule>
  </conditionalFormatting>
  <conditionalFormatting sqref="M13">
    <cfRule type="cellIs" dxfId="14" priority="13" operator="between">
      <formula>$D$14*0.95</formula>
      <formula>$D$14</formula>
    </cfRule>
    <cfRule type="cellIs" dxfId="13" priority="14" operator="lessThan">
      <formula>$D$14</formula>
    </cfRule>
    <cfRule type="cellIs" dxfId="12" priority="15" operator="greaterThan">
      <formula>$D$14</formula>
    </cfRule>
  </conditionalFormatting>
  <conditionalFormatting sqref="M10">
    <cfRule type="cellIs" dxfId="11" priority="10" operator="between">
      <formula>$D$11*0.95</formula>
      <formula>$D$11</formula>
    </cfRule>
    <cfRule type="cellIs" dxfId="10" priority="11" operator="lessThan">
      <formula>$D$11</formula>
    </cfRule>
    <cfRule type="cellIs" dxfId="9" priority="12" operator="greaterThan">
      <formula>$D$11</formula>
    </cfRule>
  </conditionalFormatting>
  <conditionalFormatting sqref="M16">
    <cfRule type="cellIs" dxfId="8" priority="7" operator="between">
      <formula>$D$14*0.95</formula>
      <formula>$D$14</formula>
    </cfRule>
    <cfRule type="cellIs" dxfId="7" priority="8" operator="lessThan">
      <formula>$D$14</formula>
    </cfRule>
    <cfRule type="cellIs" dxfId="6" priority="9" operator="greaterThan">
      <formula>$D$14</formula>
    </cfRule>
  </conditionalFormatting>
  <conditionalFormatting sqref="N13">
    <cfRule type="cellIs" dxfId="5" priority="6" operator="between">
      <formula>$C$18</formula>
      <formula>$C$19</formula>
    </cfRule>
  </conditionalFormatting>
  <conditionalFormatting sqref="N16">
    <cfRule type="cellIs" dxfId="4" priority="5" operator="between">
      <formula>$C$18</formula>
      <formula>$C$19</formula>
    </cfRule>
  </conditionalFormatting>
  <conditionalFormatting sqref="N24">
    <cfRule type="cellIs" dxfId="3" priority="1" operator="between">
      <formula>$D$20</formula>
      <formula>$D$21</formula>
    </cfRule>
    <cfRule type="cellIs" dxfId="2" priority="2" operator="lessThan">
      <formula>$D$20</formula>
    </cfRule>
    <cfRule type="cellIs" dxfId="1" priority="3" operator="greaterThan">
      <formula>$D$22</formula>
    </cfRule>
    <cfRule type="cellIs" dxfId="0" priority="4" operator="between">
      <formula>$D$21</formula>
      <formula>$D$22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C172P</vt:lpstr>
      <vt:lpstr>C172M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 Nanjegowda</dc:creator>
  <cp:lastModifiedBy>Jagadish Nanjegowda</cp:lastModifiedBy>
  <dcterms:created xsi:type="dcterms:W3CDTF">2021-05-17T05:15:07Z</dcterms:created>
  <dcterms:modified xsi:type="dcterms:W3CDTF">2022-01-22T20:54:14Z</dcterms:modified>
</cp:coreProperties>
</file>