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ka\Documents\school\Ryerson_University\YR1\Research Project\github\Low Key Leaders\UN Comtrade\"/>
    </mc:Choice>
  </mc:AlternateContent>
  <xr:revisionPtr revIDLastSave="0" documentId="13_ncr:1_{94E3B5E2-24A6-406E-B6FD-698AFB0B28C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ncombin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16" i="1" l="1"/>
  <c r="C2" i="1"/>
  <c r="C14" i="1"/>
  <c r="C20" i="1"/>
  <c r="C12" i="1"/>
  <c r="C10" i="1"/>
  <c r="C18" i="1"/>
  <c r="C3" i="1"/>
  <c r="C6" i="1"/>
  <c r="C21" i="1"/>
  <c r="C17" i="1"/>
  <c r="C13" i="1"/>
  <c r="C9" i="1"/>
  <c r="C5" i="1"/>
  <c r="C4" i="1"/>
  <c r="C8" i="1"/>
  <c r="C19" i="1"/>
  <c r="C15" i="1"/>
  <c r="C11" i="1"/>
  <c r="C7" i="1"/>
</calcChain>
</file>

<file path=xl/sharedStrings.xml><?xml version="1.0" encoding="utf-8"?>
<sst xmlns="http://schemas.openxmlformats.org/spreadsheetml/2006/main" count="27" uniqueCount="27">
  <si>
    <t>ID</t>
  </si>
  <si>
    <t>SAU</t>
  </si>
  <si>
    <t>CAN</t>
  </si>
  <si>
    <t>GBR</t>
  </si>
  <si>
    <t>TUR</t>
  </si>
  <si>
    <t>ZAF</t>
  </si>
  <si>
    <t>ESP</t>
  </si>
  <si>
    <t>IND</t>
  </si>
  <si>
    <t>IDN</t>
  </si>
  <si>
    <t>MEX</t>
  </si>
  <si>
    <t>JPN</t>
  </si>
  <si>
    <t>FRA</t>
  </si>
  <si>
    <t>ARG</t>
  </si>
  <si>
    <t>ITA</t>
  </si>
  <si>
    <t>USA</t>
  </si>
  <si>
    <t>BRA</t>
  </si>
  <si>
    <t>DEU</t>
  </si>
  <si>
    <t>KOR</t>
  </si>
  <si>
    <t>CHN</t>
  </si>
  <si>
    <t>AUS</t>
  </si>
  <si>
    <t>RUS</t>
  </si>
  <si>
    <t>Spearman's Correlation Coefficient for +PR is:  -0.1323</t>
  </si>
  <si>
    <t>Normalized Con Score</t>
  </si>
  <si>
    <t>epsilon</t>
  </si>
  <si>
    <t>Normalized Page Rank</t>
  </si>
  <si>
    <t>CON score (Billions)</t>
  </si>
  <si>
    <t>Page Rank (Surplus)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</si>
</sst>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&amp; Normalized - CON</a:t>
            </a:r>
            <a:r>
              <a:rPr lang="en-US" baseline="0"/>
              <a:t> score vs Page Rank (surplus)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97178556727627E-2"/>
          <c:y val="0.1116831749837351"/>
          <c:w val="0.90613639568241156"/>
          <c:h val="0.72487689891485163"/>
        </c:manualLayout>
      </c:layout>
      <c:lineChart>
        <c:grouping val="standard"/>
        <c:varyColors val="0"/>
        <c:ser>
          <c:idx val="0"/>
          <c:order val="0"/>
          <c:tx>
            <c:v>Con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Uncombined!$A$2:$A$21</c:f>
              <c:strCache>
                <c:ptCount val="20"/>
                <c:pt idx="0">
                  <c:v>SAU</c:v>
                </c:pt>
                <c:pt idx="1">
                  <c:v>CAN</c:v>
                </c:pt>
                <c:pt idx="2">
                  <c:v>GBR</c:v>
                </c:pt>
                <c:pt idx="3">
                  <c:v>TUR</c:v>
                </c:pt>
                <c:pt idx="4">
                  <c:v>ZAF</c:v>
                </c:pt>
                <c:pt idx="5">
                  <c:v>ESP</c:v>
                </c:pt>
                <c:pt idx="6">
                  <c:v>IND</c:v>
                </c:pt>
                <c:pt idx="7">
                  <c:v>IDN</c:v>
                </c:pt>
                <c:pt idx="8">
                  <c:v>MEX</c:v>
                </c:pt>
                <c:pt idx="9">
                  <c:v>JPN</c:v>
                </c:pt>
                <c:pt idx="10">
                  <c:v>FRA</c:v>
                </c:pt>
                <c:pt idx="11">
                  <c:v>ARG</c:v>
                </c:pt>
                <c:pt idx="12">
                  <c:v>ITA</c:v>
                </c:pt>
                <c:pt idx="13">
                  <c:v>USA</c:v>
                </c:pt>
                <c:pt idx="14">
                  <c:v>BRA</c:v>
                </c:pt>
                <c:pt idx="15">
                  <c:v>DEU</c:v>
                </c:pt>
                <c:pt idx="16">
                  <c:v>KOR</c:v>
                </c:pt>
                <c:pt idx="17">
                  <c:v>CHN</c:v>
                </c:pt>
                <c:pt idx="18">
                  <c:v>AUS</c:v>
                </c:pt>
                <c:pt idx="19">
                  <c:v>RUS</c:v>
                </c:pt>
              </c:strCache>
            </c:strRef>
          </c:cat>
          <c:val>
            <c:numRef>
              <c:f>Uncombined!$C$2:$C$21</c:f>
              <c:numCache>
                <c:formatCode>0.0000</c:formatCode>
                <c:ptCount val="20"/>
                <c:pt idx="0" formatCode="0">
                  <c:v>1</c:v>
                </c:pt>
                <c:pt idx="1">
                  <c:v>0.9691348783097441</c:v>
                </c:pt>
                <c:pt idx="2">
                  <c:v>0.92468524987114142</c:v>
                </c:pt>
                <c:pt idx="3">
                  <c:v>0.90153576943663882</c:v>
                </c:pt>
                <c:pt idx="4">
                  <c:v>0.87595839950503507</c:v>
                </c:pt>
                <c:pt idx="5">
                  <c:v>0.85090478887079513</c:v>
                </c:pt>
                <c:pt idx="6">
                  <c:v>0.83265879622124972</c:v>
                </c:pt>
                <c:pt idx="7">
                  <c:v>0.80576226337920076</c:v>
                </c:pt>
                <c:pt idx="8">
                  <c:v>0.74296182240110886</c:v>
                </c:pt>
                <c:pt idx="9">
                  <c:v>0.6890322859539465</c:v>
                </c:pt>
                <c:pt idx="10">
                  <c:v>0.66400373779943322</c:v>
                </c:pt>
                <c:pt idx="11">
                  <c:v>0.66266831806977966</c:v>
                </c:pt>
                <c:pt idx="12">
                  <c:v>0.53718275395329806</c:v>
                </c:pt>
                <c:pt idx="13">
                  <c:v>0.42322933658512685</c:v>
                </c:pt>
                <c:pt idx="14">
                  <c:v>0.40795996178824517</c:v>
                </c:pt>
                <c:pt idx="15">
                  <c:v>0.3404181986776682</c:v>
                </c:pt>
                <c:pt idx="16">
                  <c:v>0.33451127848935713</c:v>
                </c:pt>
                <c:pt idx="17">
                  <c:v>0.18388478956650184</c:v>
                </c:pt>
                <c:pt idx="18">
                  <c:v>0.14876603321289322</c:v>
                </c:pt>
                <c:pt idx="19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8EC-ADFD-5B3FE1E75ED1}"/>
            </c:ext>
          </c:extLst>
        </c:ser>
        <c:ser>
          <c:idx val="1"/>
          <c:order val="1"/>
          <c:tx>
            <c:v>Page Rank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Uncombined!$A$2:$A$21</c:f>
              <c:strCache>
                <c:ptCount val="20"/>
                <c:pt idx="0">
                  <c:v>SAU</c:v>
                </c:pt>
                <c:pt idx="1">
                  <c:v>CAN</c:v>
                </c:pt>
                <c:pt idx="2">
                  <c:v>GBR</c:v>
                </c:pt>
                <c:pt idx="3">
                  <c:v>TUR</c:v>
                </c:pt>
                <c:pt idx="4">
                  <c:v>ZAF</c:v>
                </c:pt>
                <c:pt idx="5">
                  <c:v>ESP</c:v>
                </c:pt>
                <c:pt idx="6">
                  <c:v>IND</c:v>
                </c:pt>
                <c:pt idx="7">
                  <c:v>IDN</c:v>
                </c:pt>
                <c:pt idx="8">
                  <c:v>MEX</c:v>
                </c:pt>
                <c:pt idx="9">
                  <c:v>JPN</c:v>
                </c:pt>
                <c:pt idx="10">
                  <c:v>FRA</c:v>
                </c:pt>
                <c:pt idx="11">
                  <c:v>ARG</c:v>
                </c:pt>
                <c:pt idx="12">
                  <c:v>ITA</c:v>
                </c:pt>
                <c:pt idx="13">
                  <c:v>USA</c:v>
                </c:pt>
                <c:pt idx="14">
                  <c:v>BRA</c:v>
                </c:pt>
                <c:pt idx="15">
                  <c:v>DEU</c:v>
                </c:pt>
                <c:pt idx="16">
                  <c:v>KOR</c:v>
                </c:pt>
                <c:pt idx="17">
                  <c:v>CHN</c:v>
                </c:pt>
                <c:pt idx="18">
                  <c:v>AUS</c:v>
                </c:pt>
                <c:pt idx="19">
                  <c:v>RUS</c:v>
                </c:pt>
              </c:strCache>
            </c:strRef>
          </c:cat>
          <c:val>
            <c:numRef>
              <c:f>Uncombined!$E$2:$E$21</c:f>
              <c:numCache>
                <c:formatCode>0.0000</c:formatCode>
                <c:ptCount val="20"/>
                <c:pt idx="0">
                  <c:v>0.11510161177295025</c:v>
                </c:pt>
                <c:pt idx="1">
                  <c:v>2.908199018920813E-2</c:v>
                </c:pt>
                <c:pt idx="2">
                  <c:v>0.40162929222144361</c:v>
                </c:pt>
                <c:pt idx="3">
                  <c:v>6.6310441485634197E-2</c:v>
                </c:pt>
                <c:pt idx="4">
                  <c:v>1.2745269796776459E-2</c:v>
                </c:pt>
                <c:pt idx="5">
                  <c:v>8.0369656622284527E-2</c:v>
                </c:pt>
                <c:pt idx="6">
                  <c:v>0.15075332866152771</c:v>
                </c:pt>
                <c:pt idx="7">
                  <c:v>3.3943587946741419E-2</c:v>
                </c:pt>
                <c:pt idx="8">
                  <c:v>5.4703924316748427E-2</c:v>
                </c:pt>
                <c:pt idx="9">
                  <c:v>0.1241240364400841</c:v>
                </c:pt>
                <c:pt idx="10">
                  <c:v>8.4092501751927132E-2</c:v>
                </c:pt>
                <c:pt idx="11">
                  <c:v>7.5464260686755436E-2</c:v>
                </c:pt>
                <c:pt idx="12">
                  <c:v>3.1184302733006312E-2</c:v>
                </c:pt>
                <c:pt idx="13" formatCode="0">
                  <c:v>1</c:v>
                </c:pt>
                <c:pt idx="14">
                  <c:v>0.29975473020322357</c:v>
                </c:pt>
                <c:pt idx="15" formatCode="0">
                  <c:v>0</c:v>
                </c:pt>
                <c:pt idx="16">
                  <c:v>8.4749474421864049E-2</c:v>
                </c:pt>
                <c:pt idx="17">
                  <c:v>0.48843728100910999</c:v>
                </c:pt>
                <c:pt idx="18">
                  <c:v>0.4052207428170988</c:v>
                </c:pt>
                <c:pt idx="19">
                  <c:v>5.562368605466014E-3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0-48EC-ADFD-5B3FE1E7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64048"/>
        <c:axId val="505458800"/>
      </c:lineChart>
      <c:catAx>
        <c:axId val="5054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layout>
            <c:manualLayout>
              <c:xMode val="edge"/>
              <c:yMode val="edge"/>
              <c:x val="0.45441423532007907"/>
              <c:y val="0.92513642597148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8800"/>
        <c:crosses val="autoZero"/>
        <c:auto val="1"/>
        <c:lblAlgn val="ctr"/>
        <c:lblOffset val="400"/>
        <c:tickMarkSkip val="1"/>
        <c:noMultiLvlLbl val="0"/>
      </c:catAx>
      <c:valAx>
        <c:axId val="505458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CON score &amp; Page Rank</a:t>
                </a:r>
              </a:p>
            </c:rich>
          </c:tx>
          <c:layout>
            <c:manualLayout>
              <c:xMode val="edge"/>
              <c:yMode val="edge"/>
              <c:x val="9.5881517703247533E-3"/>
              <c:y val="0.24383214258084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811641377880054"/>
          <c:y val="0.13667201251488539"/>
          <c:w val="0.11541039289085969"/>
          <c:h val="0.10045778808783615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</xdr:colOff>
      <xdr:row>2</xdr:row>
      <xdr:rowOff>83818</xdr:rowOff>
    </xdr:from>
    <xdr:to>
      <xdr:col>19</xdr:col>
      <xdr:colOff>594359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68ED2-4707-42A2-A116-F8AF4A309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19" sqref="F19"/>
    </sheetView>
  </sheetViews>
  <sheetFormatPr defaultRowHeight="15" x14ac:dyDescent="0.25"/>
  <cols>
    <col min="2" max="2" width="14.7109375" customWidth="1"/>
    <col min="3" max="3" width="15" customWidth="1"/>
    <col min="4" max="4" width="13" customWidth="1"/>
    <col min="5" max="5" width="12.42578125" customWidth="1"/>
    <col min="6" max="6" width="10.28515625" customWidth="1"/>
    <col min="7" max="7" width="4.140625" customWidth="1"/>
  </cols>
  <sheetData>
    <row r="1" spans="1:8" ht="30" customHeight="1" x14ac:dyDescent="0.25">
      <c r="A1" s="3" t="s">
        <v>0</v>
      </c>
      <c r="B1" s="2" t="s">
        <v>25</v>
      </c>
      <c r="C1" s="2" t="s">
        <v>22</v>
      </c>
      <c r="D1" s="2" t="s">
        <v>26</v>
      </c>
      <c r="E1" s="2" t="s">
        <v>24</v>
      </c>
      <c r="F1" s="3" t="s">
        <v>23</v>
      </c>
      <c r="G1" s="1"/>
      <c r="H1" t="s">
        <v>21</v>
      </c>
    </row>
    <row r="2" spans="1:8" x14ac:dyDescent="0.25">
      <c r="A2" s="1" t="s">
        <v>1</v>
      </c>
      <c r="B2" s="4">
        <f>2049431167855/1000000000</f>
        <v>2049.4311678549998</v>
      </c>
      <c r="C2" s="6">
        <f>(B2-MIN(B$2:B$21))/(MAX(B$2:B$21)-MIN(B$2:B$21))</f>
        <v>1</v>
      </c>
      <c r="D2" s="1">
        <v>3.5830000000000001E-2</v>
      </c>
      <c r="E2" s="5">
        <f>(D2-MIN(D$2:D$21))/(MAX(D$2:D$21)-MIN(D$2:D$21))</f>
        <v>0.11510161177295025</v>
      </c>
      <c r="F2" s="7">
        <v>0.8848983882270498</v>
      </c>
      <c r="G2" s="5"/>
    </row>
    <row r="3" spans="1:8" x14ac:dyDescent="0.25">
      <c r="A3" s="1" t="s">
        <v>2</v>
      </c>
      <c r="B3" s="4">
        <f>1997814044122/1000000000</f>
        <v>1997.814044122</v>
      </c>
      <c r="C3" s="5">
        <f t="shared" ref="C3:C21" si="0">(B3-MIN(B$2:B$21))/(MAX(B$2:B$21)-MIN(B$2:B$21))</f>
        <v>0.9691348783097441</v>
      </c>
      <c r="D3" s="1">
        <v>1.619E-2</v>
      </c>
      <c r="E3" s="5">
        <f t="shared" ref="E3:E21" si="1">(D3-MIN(D$2:D$21))/(MAX(D$2:D$21)-MIN(D$2:D$21))</f>
        <v>2.908199018920813E-2</v>
      </c>
      <c r="F3" s="7">
        <v>0.940052888120536</v>
      </c>
      <c r="G3" s="5"/>
    </row>
    <row r="4" spans="1:8" x14ac:dyDescent="0.25">
      <c r="A4" s="1" t="s">
        <v>3</v>
      </c>
      <c r="B4" s="4">
        <f>1923478942060/1000000000</f>
        <v>1923.47894206</v>
      </c>
      <c r="C4" s="5">
        <f t="shared" si="0"/>
        <v>0.92468524987114142</v>
      </c>
      <c r="D4" s="1">
        <v>0.10125000000000001</v>
      </c>
      <c r="E4" s="5">
        <f t="shared" si="1"/>
        <v>0.40162929222144361</v>
      </c>
      <c r="F4" s="7">
        <v>0.52305595764969781</v>
      </c>
      <c r="G4" s="5"/>
    </row>
    <row r="5" spans="1:8" x14ac:dyDescent="0.25">
      <c r="A5" s="1" t="s">
        <v>4</v>
      </c>
      <c r="B5" s="4">
        <f>1884765030353/1000000000</f>
        <v>1884.7650303529999</v>
      </c>
      <c r="C5" s="5">
        <f t="shared" si="0"/>
        <v>0.90153576943663882</v>
      </c>
      <c r="D5" s="1">
        <v>2.469E-2</v>
      </c>
      <c r="E5" s="5">
        <f t="shared" si="1"/>
        <v>6.6310441485634197E-2</v>
      </c>
      <c r="F5" s="7">
        <v>0.83522532795100468</v>
      </c>
      <c r="G5" s="5"/>
    </row>
    <row r="6" spans="1:8" x14ac:dyDescent="0.25">
      <c r="A6" s="1" t="s">
        <v>5</v>
      </c>
      <c r="B6" s="4">
        <f>1841990850430/1000000000</f>
        <v>1841.9908504299999</v>
      </c>
      <c r="C6" s="5">
        <f t="shared" si="0"/>
        <v>0.87595839950503507</v>
      </c>
      <c r="D6" s="1">
        <v>1.2460000000000001E-2</v>
      </c>
      <c r="E6" s="5">
        <f t="shared" si="1"/>
        <v>1.2745269796776459E-2</v>
      </c>
      <c r="F6" s="7">
        <v>0.86321312970825859</v>
      </c>
      <c r="G6" s="5"/>
    </row>
    <row r="7" spans="1:8" x14ac:dyDescent="0.25">
      <c r="A7" s="1" t="s">
        <v>6</v>
      </c>
      <c r="B7" s="4">
        <f>1800092576610/1000000000</f>
        <v>1800.0925766099999</v>
      </c>
      <c r="C7" s="5">
        <f t="shared" si="0"/>
        <v>0.85090478887079513</v>
      </c>
      <c r="D7" s="1">
        <v>2.7900000000000001E-2</v>
      </c>
      <c r="E7" s="5">
        <f t="shared" si="1"/>
        <v>8.0369656622284527E-2</v>
      </c>
      <c r="F7" s="7">
        <v>0.77053513224851056</v>
      </c>
      <c r="G7" s="5"/>
    </row>
    <row r="8" spans="1:8" x14ac:dyDescent="0.25">
      <c r="A8" s="1" t="s">
        <v>7</v>
      </c>
      <c r="B8" s="4">
        <f>1769578986880/1000000000</f>
        <v>1769.57898688</v>
      </c>
      <c r="C8" s="5">
        <f t="shared" si="0"/>
        <v>0.83265879622124972</v>
      </c>
      <c r="D8" s="1">
        <v>4.3970000000000002E-2</v>
      </c>
      <c r="E8" s="5">
        <f t="shared" si="1"/>
        <v>0.15075332866152771</v>
      </c>
      <c r="F8" s="7">
        <v>0.68190546755972203</v>
      </c>
      <c r="G8" s="5"/>
    </row>
    <row r="9" spans="1:8" x14ac:dyDescent="0.25">
      <c r="A9" s="1" t="s">
        <v>8</v>
      </c>
      <c r="B9" s="4">
        <f>1724598711810/1000000000</f>
        <v>1724.5987118099999</v>
      </c>
      <c r="C9" s="5">
        <f t="shared" si="0"/>
        <v>0.80576226337920076</v>
      </c>
      <c r="D9" s="1">
        <v>1.7299999999999999E-2</v>
      </c>
      <c r="E9" s="5">
        <f t="shared" si="1"/>
        <v>3.3943587946741419E-2</v>
      </c>
      <c r="F9" s="7">
        <v>0.7718186754324593</v>
      </c>
      <c r="G9" s="5"/>
    </row>
    <row r="10" spans="1:8" x14ac:dyDescent="0.25">
      <c r="A10" s="1" t="s">
        <v>9</v>
      </c>
      <c r="B10" s="4">
        <f>1619574725027/1000000000</f>
        <v>1619.5747250270001</v>
      </c>
      <c r="C10" s="5">
        <f t="shared" si="0"/>
        <v>0.74296182240110886</v>
      </c>
      <c r="D10" s="1">
        <v>2.2040000000000001E-2</v>
      </c>
      <c r="E10" s="5">
        <f t="shared" si="1"/>
        <v>5.4703924316748427E-2</v>
      </c>
      <c r="F10" s="7">
        <v>0.68825789808436044</v>
      </c>
      <c r="G10" s="5"/>
    </row>
    <row r="11" spans="1:8" x14ac:dyDescent="0.25">
      <c r="A11" s="1" t="s">
        <v>10</v>
      </c>
      <c r="B11" s="4">
        <f>1529385948725/1000000000</f>
        <v>1529.3859487249999</v>
      </c>
      <c r="C11" s="5">
        <f t="shared" si="0"/>
        <v>0.6890322859539465</v>
      </c>
      <c r="D11" s="1">
        <v>3.789E-2</v>
      </c>
      <c r="E11" s="5">
        <f t="shared" si="1"/>
        <v>0.1241240364400841</v>
      </c>
      <c r="F11" s="7">
        <v>0.56490824951386243</v>
      </c>
      <c r="G11" s="5"/>
    </row>
    <row r="12" spans="1:8" x14ac:dyDescent="0.25">
      <c r="A12" s="1" t="s">
        <v>11</v>
      </c>
      <c r="B12" s="4">
        <f>1487529588011/1000000000</f>
        <v>1487.529588011</v>
      </c>
      <c r="C12" s="5">
        <f t="shared" si="0"/>
        <v>0.66400373779943322</v>
      </c>
      <c r="D12" s="1">
        <v>2.8750000000000001E-2</v>
      </c>
      <c r="E12" s="5">
        <f t="shared" si="1"/>
        <v>8.4092501751927132E-2</v>
      </c>
      <c r="F12" s="7">
        <v>0.57991123604750605</v>
      </c>
      <c r="G12" s="5"/>
    </row>
    <row r="13" spans="1:8" x14ac:dyDescent="0.25">
      <c r="A13" s="1" t="s">
        <v>12</v>
      </c>
      <c r="B13" s="4">
        <f>1485296305858/1000000000</f>
        <v>1485.2963058580001</v>
      </c>
      <c r="C13" s="5">
        <f t="shared" si="0"/>
        <v>0.66266831806977966</v>
      </c>
      <c r="D13" s="1">
        <v>2.6780000000000002E-2</v>
      </c>
      <c r="E13" s="5">
        <f t="shared" si="1"/>
        <v>7.5464260686755436E-2</v>
      </c>
      <c r="F13" s="7">
        <v>0.58720405738302417</v>
      </c>
      <c r="G13" s="5"/>
    </row>
    <row r="14" spans="1:8" x14ac:dyDescent="0.25">
      <c r="A14" s="1" t="s">
        <v>13</v>
      </c>
      <c r="B14" s="4">
        <f>1275441183474/1000000000</f>
        <v>1275.4411834739999</v>
      </c>
      <c r="C14" s="5">
        <f t="shared" si="0"/>
        <v>0.53718275395329806</v>
      </c>
      <c r="D14" s="1">
        <v>1.6670000000000001E-2</v>
      </c>
      <c r="E14" s="5">
        <f t="shared" si="1"/>
        <v>3.1184302733006312E-2</v>
      </c>
      <c r="F14" s="7">
        <v>0.50599845122029175</v>
      </c>
      <c r="G14" s="5"/>
    </row>
    <row r="15" spans="1:8" x14ac:dyDescent="0.25">
      <c r="A15" s="1" t="s">
        <v>14</v>
      </c>
      <c r="B15" s="4">
        <f>1084871785980/1000000000</f>
        <v>1084.8717859799999</v>
      </c>
      <c r="C15" s="5">
        <f t="shared" si="0"/>
        <v>0.42322933658512685</v>
      </c>
      <c r="D15" s="1">
        <v>0.23787</v>
      </c>
      <c r="E15" s="6">
        <f t="shared" si="1"/>
        <v>1</v>
      </c>
      <c r="F15" s="7">
        <v>-0.57677066341487315</v>
      </c>
      <c r="G15" s="5"/>
    </row>
    <row r="16" spans="1:8" x14ac:dyDescent="0.25">
      <c r="A16" s="1" t="s">
        <v>15</v>
      </c>
      <c r="B16" s="4">
        <f>1059336127442/1000000000</f>
        <v>1059.3361274419999</v>
      </c>
      <c r="C16" s="5">
        <f t="shared" si="0"/>
        <v>0.40795996178824517</v>
      </c>
      <c r="D16" s="1">
        <v>7.7990000000000004E-2</v>
      </c>
      <c r="E16" s="5">
        <f t="shared" si="1"/>
        <v>0.29975473020322357</v>
      </c>
      <c r="F16" s="7">
        <v>0.1082052315850216</v>
      </c>
      <c r="G16" s="5"/>
    </row>
    <row r="17" spans="1:7" x14ac:dyDescent="0.25">
      <c r="A17" s="1" t="s">
        <v>16</v>
      </c>
      <c r="B17" s="4">
        <f>946383015557/1000000000</f>
        <v>946.38301555700002</v>
      </c>
      <c r="C17" s="5">
        <f t="shared" si="0"/>
        <v>0.3404181986776682</v>
      </c>
      <c r="D17" s="1">
        <v>9.5499999999999995E-3</v>
      </c>
      <c r="E17" s="6">
        <f t="shared" si="1"/>
        <v>0</v>
      </c>
      <c r="F17" s="7">
        <v>0.3404181986776682</v>
      </c>
      <c r="G17" s="5"/>
    </row>
    <row r="18" spans="1:7" x14ac:dyDescent="0.25">
      <c r="A18" s="1" t="s">
        <v>17</v>
      </c>
      <c r="B18" s="4">
        <f>936504608684/1000000000</f>
        <v>936.504608684</v>
      </c>
      <c r="C18" s="5">
        <f t="shared" si="0"/>
        <v>0.33451127848935713</v>
      </c>
      <c r="D18" s="1">
        <v>2.8899999999999999E-2</v>
      </c>
      <c r="E18" s="5">
        <f t="shared" si="1"/>
        <v>8.4749474421864049E-2</v>
      </c>
      <c r="F18" s="7">
        <v>0.2497618040674931</v>
      </c>
      <c r="G18" s="5"/>
    </row>
    <row r="19" spans="1:7" x14ac:dyDescent="0.25">
      <c r="A19" s="1" t="s">
        <v>18</v>
      </c>
      <c r="B19" s="4">
        <f>684605193084/1000000000</f>
        <v>684.60519308400001</v>
      </c>
      <c r="C19" s="5">
        <f t="shared" si="0"/>
        <v>0.18388478956650184</v>
      </c>
      <c r="D19" s="1">
        <v>0.12107</v>
      </c>
      <c r="E19" s="5">
        <f t="shared" si="1"/>
        <v>0.48843728100910999</v>
      </c>
      <c r="F19" s="7">
        <v>-0.30455249144260815</v>
      </c>
      <c r="G19" s="5"/>
    </row>
    <row r="20" spans="1:7" x14ac:dyDescent="0.25">
      <c r="A20" s="1" t="s">
        <v>19</v>
      </c>
      <c r="B20" s="4">
        <f>625874525820/1000000000</f>
        <v>625.87452582000003</v>
      </c>
      <c r="C20" s="5">
        <f t="shared" si="0"/>
        <v>0.14876603321289322</v>
      </c>
      <c r="D20" s="1">
        <v>0.10206999999999999</v>
      </c>
      <c r="E20" s="5">
        <f t="shared" si="1"/>
        <v>0.4052207428170988</v>
      </c>
      <c r="F20" s="7">
        <v>-0.25645470960420558</v>
      </c>
      <c r="G20" s="5"/>
    </row>
    <row r="21" spans="1:7" x14ac:dyDescent="0.25">
      <c r="A21" s="1" t="s">
        <v>20</v>
      </c>
      <c r="B21" s="4">
        <f>377086433530/1000000000</f>
        <v>377.08643353000002</v>
      </c>
      <c r="C21" s="6">
        <f t="shared" si="0"/>
        <v>0</v>
      </c>
      <c r="D21" s="1">
        <v>1.082E-2</v>
      </c>
      <c r="E21" s="5">
        <f t="shared" si="1"/>
        <v>5.562368605466014E-3</v>
      </c>
      <c r="F21" s="7">
        <v>-5.562368605466014E-3</v>
      </c>
      <c r="G21" s="5"/>
    </row>
    <row r="25" spans="1:7" x14ac:dyDescent="0.25">
      <c r="B25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kapusin</dc:creator>
  <cp:lastModifiedBy>joe kapusin</cp:lastModifiedBy>
  <dcterms:created xsi:type="dcterms:W3CDTF">2021-07-21T01:37:07Z</dcterms:created>
  <dcterms:modified xsi:type="dcterms:W3CDTF">2022-06-01T06:39:56Z</dcterms:modified>
</cp:coreProperties>
</file>