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az1\Documents\GitHub\Zdetl\"/>
    </mc:Choice>
  </mc:AlternateContent>
  <xr:revisionPtr revIDLastSave="0" documentId="8_{85871D5B-28DB-42E6-8384-38E58232BDCB}" xr6:coauthVersionLast="47" xr6:coauthVersionMax="47" xr10:uidLastSave="{00000000-0000-0000-0000-000000000000}"/>
  <bookViews>
    <workbookView xWindow="-108" yWindow="-108" windowWidth="23256" windowHeight="12456" xr2:uid="{BF852A15-0E83-4085-B225-35F2C881555B}"/>
  </bookViews>
  <sheets>
    <sheet name="UCP Stat Sheet" sheetId="9" r:id="rId1"/>
    <sheet name="1. Hull" sheetId="1" r:id="rId2"/>
    <sheet name="2. Power" sheetId="2" r:id="rId3"/>
    <sheet name="3. Locomotion" sheetId="3" r:id="rId4"/>
    <sheet name="4. Comms" sheetId="4" r:id="rId5"/>
    <sheet name="5. Sensors" sheetId="5" r:id="rId6"/>
    <sheet name="8. Controls" sheetId="6" r:id="rId7"/>
    <sheet name="9. Accommodations" sheetId="7" r:id="rId8"/>
    <sheet name="10. Fuel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1" i="1"/>
  <c r="B11" i="1"/>
  <c r="D2" i="8"/>
  <c r="C2" i="8"/>
  <c r="D11" i="1"/>
  <c r="F11" i="1" s="1"/>
  <c r="F8" i="6" s="1"/>
  <c r="C5" i="7"/>
  <c r="D5" i="7"/>
  <c r="B5" i="7"/>
  <c r="E11" i="1"/>
  <c r="C8" i="6"/>
  <c r="D8" i="6"/>
  <c r="E8" i="6"/>
  <c r="B8" i="6"/>
  <c r="E3" i="6"/>
  <c r="D3" i="6"/>
  <c r="C3" i="6"/>
  <c r="B3" i="6"/>
  <c r="F2" i="6"/>
  <c r="F6" i="4"/>
  <c r="F8" i="5"/>
  <c r="K6" i="3"/>
  <c r="I6" i="2"/>
  <c r="E2" i="6"/>
  <c r="D2" i="6"/>
  <c r="C2" i="6"/>
  <c r="B2" i="6"/>
  <c r="C8" i="5"/>
  <c r="D8" i="5"/>
  <c r="E8" i="5"/>
  <c r="B8" i="5"/>
  <c r="D3" i="5"/>
  <c r="C6" i="4"/>
  <c r="D6" i="4"/>
  <c r="E6" i="4"/>
  <c r="B6" i="4"/>
  <c r="E2" i="4"/>
  <c r="D2" i="4"/>
  <c r="B2" i="4"/>
  <c r="G6" i="2"/>
  <c r="H6" i="2"/>
  <c r="F6" i="2"/>
  <c r="E6" i="2"/>
  <c r="J6" i="3"/>
  <c r="I6" i="3"/>
  <c r="H6" i="3"/>
  <c r="G6" i="3"/>
  <c r="J2" i="3"/>
  <c r="H2" i="3"/>
  <c r="G2" i="3"/>
  <c r="I2" i="3"/>
  <c r="H2" i="2"/>
  <c r="G2" i="2"/>
  <c r="F2" i="2"/>
  <c r="B8" i="1"/>
  <c r="E8" i="1"/>
  <c r="D8" i="1"/>
  <c r="C8" i="1"/>
</calcChain>
</file>

<file path=xl/sharedStrings.xml><?xml version="1.0" encoding="utf-8"?>
<sst xmlns="http://schemas.openxmlformats.org/spreadsheetml/2006/main" count="115" uniqueCount="69">
  <si>
    <t>Tchipl Compact sky car</t>
  </si>
  <si>
    <t>TL-12</t>
  </si>
  <si>
    <t>Type</t>
  </si>
  <si>
    <t>Volume (kl)</t>
  </si>
  <si>
    <t>Mass</t>
  </si>
  <si>
    <t>Price</t>
  </si>
  <si>
    <t>Seat</t>
  </si>
  <si>
    <t>EP</t>
  </si>
  <si>
    <t>Concept: 1-ton, two-seat grav car with 1/2 ton cargo space and default robotic piloting</t>
  </si>
  <si>
    <t>UCP</t>
  </si>
  <si>
    <t>Sphere</t>
  </si>
  <si>
    <t>No Armor</t>
  </si>
  <si>
    <t>Totals:</t>
  </si>
  <si>
    <t>Tally:</t>
  </si>
  <si>
    <t>Fusion-12</t>
  </si>
  <si>
    <t>Price/kl</t>
  </si>
  <si>
    <t>Power Out/kl</t>
  </si>
  <si>
    <t>Mass/kl</t>
  </si>
  <si>
    <t>EP/ton thrust</t>
  </si>
  <si>
    <t>kl/ton thrust</t>
  </si>
  <si>
    <t>mass/ton thrust</t>
  </si>
  <si>
    <t>TL-12 L-Grav</t>
  </si>
  <si>
    <t>Price/ton thrust</t>
  </si>
  <si>
    <t>Thrust (tons)</t>
  </si>
  <si>
    <t>TL-12 Avionics</t>
  </si>
  <si>
    <t>Totals</t>
  </si>
  <si>
    <t>Regional Radio (500km)</t>
  </si>
  <si>
    <t>Distant Radar (5km)</t>
  </si>
  <si>
    <t>Distant Ladar (5km)</t>
  </si>
  <si>
    <t>Passive IR Sensor w/image enhancement</t>
  </si>
  <si>
    <t>Synthetic Vision</t>
  </si>
  <si>
    <t>Headlights (4)</t>
  </si>
  <si>
    <t>Basic Life Support</t>
  </si>
  <si>
    <t>Inertial Compensators</t>
  </si>
  <si>
    <t>CP</t>
  </si>
  <si>
    <t xml:space="preserve">Computer Linked </t>
  </si>
  <si>
    <t>Model/0bis Computer</t>
  </si>
  <si>
    <t>Heads Up Display</t>
  </si>
  <si>
    <t>Lhyd</t>
  </si>
  <si>
    <t>There is room for 2kl of cargo (1kl/passenger)</t>
  </si>
  <si>
    <t>Maneuvering Thrust:</t>
  </si>
  <si>
    <t>Top Vacc Speed:</t>
  </si>
  <si>
    <t>Top Atmo Speed:</t>
  </si>
  <si>
    <t>NOE Speed:</t>
  </si>
  <si>
    <t>Tchipl-class Compact Grav Robo-Taxi</t>
  </si>
  <si>
    <t>Craft ID:</t>
  </si>
  <si>
    <t>Hull:</t>
  </si>
  <si>
    <t>Power:</t>
  </si>
  <si>
    <t>Locomotion:</t>
  </si>
  <si>
    <t>Comms:</t>
  </si>
  <si>
    <t>Sensors:</t>
  </si>
  <si>
    <t>Controls:</t>
  </si>
  <si>
    <t>Other:</t>
  </si>
  <si>
    <t>Accomm:</t>
  </si>
  <si>
    <t>Tchipl-class Zhodani Compact Grav Taxi, Cr3,000,000</t>
  </si>
  <si>
    <t>1/2, Disp = 1, Config = 5SL, Armor = 0</t>
  </si>
  <si>
    <t>Unloaded = 5 tons, Loaded = 7 tons</t>
  </si>
  <si>
    <t>1/2, Fusion-12 = 1MW, Duration = 55/18</t>
  </si>
  <si>
    <t>NOE = 160kph, Cruise = 750kph, Top = 1000kph</t>
  </si>
  <si>
    <t>1/2, Grav</t>
  </si>
  <si>
    <t>Radio = Regional (500km)</t>
  </si>
  <si>
    <t>Radar = Dist (5km), Ladar = Dist (5km)</t>
  </si>
  <si>
    <t>Headlights, Passive IR w/Image Enhancement</t>
  </si>
  <si>
    <t>Model/0 bis with robotic control systems</t>
  </si>
  <si>
    <t>Backup controls = Computer Linked, HUD</t>
  </si>
  <si>
    <t>Basic Life Support, Inertial Compensation</t>
  </si>
  <si>
    <t>2x Passenger Seats</t>
  </si>
  <si>
    <t>Cargo = 2kl, Fuel = 4kl</t>
  </si>
  <si>
    <t>TĈIṖ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</si>
</sst>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ZhoGlyph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1</xdr:row>
      <xdr:rowOff>1</xdr:rowOff>
    </xdr:from>
    <xdr:to>
      <xdr:col>10</xdr:col>
      <xdr:colOff>274320</xdr:colOff>
      <xdr:row>15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D2B8E3-0D4F-41E6-AA40-E42E10A39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4301" y="198121"/>
          <a:ext cx="2712719" cy="2712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11AA9-B720-46A4-9839-CB1AF0DB8F30}">
  <dimension ref="A1:E16"/>
  <sheetViews>
    <sheetView tabSelected="1" zoomScale="160" zoomScaleNormal="160" workbookViewId="0">
      <selection activeCell="L18" sqref="L18"/>
    </sheetView>
  </sheetViews>
  <sheetFormatPr defaultRowHeight="14.4" x14ac:dyDescent="0.3"/>
  <cols>
    <col min="1" max="1" width="12.77734375" style="1" customWidth="1"/>
  </cols>
  <sheetData>
    <row r="1" spans="1:5" ht="15.6" x14ac:dyDescent="0.3">
      <c r="A1" s="1" t="s">
        <v>44</v>
      </c>
      <c r="E1" s="4" t="s">
        <v>68</v>
      </c>
    </row>
    <row r="2" spans="1:5" x14ac:dyDescent="0.3">
      <c r="A2" s="1" t="s">
        <v>45</v>
      </c>
      <c r="B2" t="s">
        <v>54</v>
      </c>
    </row>
    <row r="3" spans="1:5" x14ac:dyDescent="0.3">
      <c r="A3" s="1" t="s">
        <v>46</v>
      </c>
      <c r="B3" t="s">
        <v>55</v>
      </c>
    </row>
    <row r="4" spans="1:5" x14ac:dyDescent="0.3">
      <c r="B4" t="s">
        <v>56</v>
      </c>
    </row>
    <row r="5" spans="1:5" x14ac:dyDescent="0.3">
      <c r="A5" s="1" t="s">
        <v>47</v>
      </c>
      <c r="B5" t="s">
        <v>57</v>
      </c>
    </row>
    <row r="6" spans="1:5" x14ac:dyDescent="0.3">
      <c r="A6" s="1" t="s">
        <v>48</v>
      </c>
      <c r="B6" t="s">
        <v>59</v>
      </c>
    </row>
    <row r="7" spans="1:5" x14ac:dyDescent="0.3">
      <c r="B7" t="s">
        <v>58</v>
      </c>
    </row>
    <row r="8" spans="1:5" x14ac:dyDescent="0.3">
      <c r="A8" s="1" t="s">
        <v>49</v>
      </c>
      <c r="B8" t="s">
        <v>60</v>
      </c>
    </row>
    <row r="9" spans="1:5" x14ac:dyDescent="0.3">
      <c r="A9" s="1" t="s">
        <v>50</v>
      </c>
      <c r="B9" t="s">
        <v>61</v>
      </c>
    </row>
    <row r="10" spans="1:5" x14ac:dyDescent="0.3">
      <c r="B10" t="s">
        <v>62</v>
      </c>
    </row>
    <row r="11" spans="1:5" x14ac:dyDescent="0.3">
      <c r="B11" t="s">
        <v>30</v>
      </c>
    </row>
    <row r="12" spans="1:5" x14ac:dyDescent="0.3">
      <c r="A12" s="1" t="s">
        <v>51</v>
      </c>
      <c r="B12" t="s">
        <v>63</v>
      </c>
    </row>
    <row r="13" spans="1:5" x14ac:dyDescent="0.3">
      <c r="B13" t="s">
        <v>64</v>
      </c>
    </row>
    <row r="14" spans="1:5" x14ac:dyDescent="0.3">
      <c r="A14" s="1" t="s">
        <v>53</v>
      </c>
      <c r="B14" t="s">
        <v>65</v>
      </c>
    </row>
    <row r="15" spans="1:5" x14ac:dyDescent="0.3">
      <c r="B15" t="s">
        <v>66</v>
      </c>
    </row>
    <row r="16" spans="1:5" x14ac:dyDescent="0.3">
      <c r="A16" s="1" t="s">
        <v>52</v>
      </c>
      <c r="B16" t="s">
        <v>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4E4A-654D-4571-ADCE-583475C28216}">
  <dimension ref="A1:F17"/>
  <sheetViews>
    <sheetView workbookViewId="0">
      <selection activeCell="D11" sqref="D11"/>
    </sheetView>
  </sheetViews>
  <sheetFormatPr defaultRowHeight="14.4" x14ac:dyDescent="0.3"/>
  <cols>
    <col min="2" max="2" width="10.77734375" bestFit="1" customWidth="1"/>
  </cols>
  <sheetData>
    <row r="1" spans="1:6" x14ac:dyDescent="0.3">
      <c r="A1" t="s">
        <v>0</v>
      </c>
      <c r="D1" t="s">
        <v>1</v>
      </c>
    </row>
    <row r="2" spans="1:6" x14ac:dyDescent="0.3">
      <c r="A2" t="s">
        <v>8</v>
      </c>
    </row>
    <row r="4" spans="1:6" s="1" customFormat="1" x14ac:dyDescent="0.3">
      <c r="A4" s="1" t="s">
        <v>9</v>
      </c>
      <c r="B4" s="1" t="s">
        <v>3</v>
      </c>
      <c r="C4" s="1" t="s">
        <v>4</v>
      </c>
      <c r="D4" s="1" t="s">
        <v>5</v>
      </c>
      <c r="E4" s="1" t="s">
        <v>7</v>
      </c>
      <c r="F4" s="1" t="s">
        <v>34</v>
      </c>
    </row>
    <row r="5" spans="1:6" x14ac:dyDescent="0.3">
      <c r="A5">
        <v>1</v>
      </c>
      <c r="B5">
        <v>13.5</v>
      </c>
      <c r="C5">
        <v>1.5</v>
      </c>
      <c r="D5">
        <v>3300</v>
      </c>
      <c r="E5">
        <v>0</v>
      </c>
    </row>
    <row r="6" spans="1:6" x14ac:dyDescent="0.3">
      <c r="A6" t="s">
        <v>10</v>
      </c>
      <c r="C6">
        <v>0.8</v>
      </c>
      <c r="D6">
        <v>1.5</v>
      </c>
    </row>
    <row r="7" spans="1:6" x14ac:dyDescent="0.3">
      <c r="A7" t="s">
        <v>11</v>
      </c>
    </row>
    <row r="8" spans="1:6" s="2" customFormat="1" x14ac:dyDescent="0.3">
      <c r="A8" s="2" t="s">
        <v>12</v>
      </c>
      <c r="B8" s="2">
        <f>B5-B6-B7</f>
        <v>13.5</v>
      </c>
      <c r="C8" s="2">
        <f>C5*C6</f>
        <v>1.2000000000000002</v>
      </c>
      <c r="D8" s="2">
        <f>D5*D6</f>
        <v>4950</v>
      </c>
      <c r="E8" s="2">
        <f>SUM(E5:E7)</f>
        <v>0</v>
      </c>
    </row>
    <row r="11" spans="1:6" s="3" customFormat="1" x14ac:dyDescent="0.3">
      <c r="A11" s="3" t="s">
        <v>13</v>
      </c>
      <c r="B11" s="3">
        <f>B8-'2. Power'!E6-'3. Locomotion'!G6-'4. Comms'!B6-'5. Sensors'!B8-'8. Controls'!B8-'9. Accommodations'!B5-'10. Fuel'!B2</f>
        <v>2.6550000000000011</v>
      </c>
      <c r="C11" s="3">
        <f>C8+'2. Power'!F6+'3. Locomotion'!H6+'4. Comms'!C6+'5. Sensors'!C8+'8. Controls'!C8+'9. Accommodations'!C5+'10. Fuel'!C2</f>
        <v>5.0775000000000006</v>
      </c>
      <c r="D11" s="3">
        <f>D8+'2. Power'!G6+'3. Locomotion'!I6+'4. Comms'!D6+'5. Sensors'!D8+'8. Controls'!D8+'9. Accommodations'!D5</f>
        <v>3218625.1305</v>
      </c>
      <c r="E11" s="3">
        <f>'2. Power'!H6-'3. Locomotion'!J6-'4. Comms'!E6-'5. Sensors'!E8-'8. Controls'!E8</f>
        <v>0.5675</v>
      </c>
      <c r="F11" s="3">
        <f>D11/100000*12</f>
        <v>386.23501565999999</v>
      </c>
    </row>
    <row r="13" spans="1:6" x14ac:dyDescent="0.3">
      <c r="A13" t="s">
        <v>39</v>
      </c>
    </row>
    <row r="14" spans="1:6" x14ac:dyDescent="0.3">
      <c r="A14" t="s">
        <v>40</v>
      </c>
      <c r="C14">
        <f>('3. Locomotion'!F2/'1. Hull'!C11)-1</f>
        <v>0.96947316592811394</v>
      </c>
    </row>
    <row r="15" spans="1:6" x14ac:dyDescent="0.3">
      <c r="A15" t="s">
        <v>41</v>
      </c>
      <c r="C15">
        <v>1080</v>
      </c>
    </row>
    <row r="16" spans="1:6" x14ac:dyDescent="0.3">
      <c r="A16" t="s">
        <v>42</v>
      </c>
      <c r="C16">
        <v>1000</v>
      </c>
    </row>
    <row r="17" spans="1:3" x14ac:dyDescent="0.3">
      <c r="A17" t="s">
        <v>43</v>
      </c>
      <c r="C17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B848-3655-4B71-9022-5E3E0BEB79CC}">
  <dimension ref="A1:I6"/>
  <sheetViews>
    <sheetView workbookViewId="0">
      <selection activeCell="I6" sqref="I6"/>
    </sheetView>
  </sheetViews>
  <sheetFormatPr defaultRowHeight="14.4" x14ac:dyDescent="0.3"/>
  <cols>
    <col min="2" max="2" width="12.21875" bestFit="1" customWidth="1"/>
    <col min="5" max="5" width="10.77734375" bestFit="1" customWidth="1"/>
  </cols>
  <sheetData>
    <row r="1" spans="1:9" s="1" customFormat="1" x14ac:dyDescent="0.3">
      <c r="A1" s="1" t="s">
        <v>2</v>
      </c>
      <c r="B1" s="1" t="s">
        <v>16</v>
      </c>
      <c r="C1" s="1" t="s">
        <v>15</v>
      </c>
      <c r="D1" s="1" t="s">
        <v>17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34</v>
      </c>
    </row>
    <row r="2" spans="1:9" x14ac:dyDescent="0.3">
      <c r="A2" t="s">
        <v>14</v>
      </c>
      <c r="B2">
        <v>2</v>
      </c>
      <c r="C2">
        <v>200000</v>
      </c>
      <c r="D2">
        <v>4</v>
      </c>
      <c r="E2">
        <v>0.5</v>
      </c>
      <c r="F2">
        <f>E2*D2</f>
        <v>2</v>
      </c>
      <c r="G2">
        <f>E2*C2</f>
        <v>100000</v>
      </c>
      <c r="H2">
        <f>E2*B2</f>
        <v>1</v>
      </c>
    </row>
    <row r="6" spans="1:9" s="2" customFormat="1" x14ac:dyDescent="0.3">
      <c r="A6" s="2" t="s">
        <v>25</v>
      </c>
      <c r="E6" s="2">
        <f>SUM(E2:E5)</f>
        <v>0.5</v>
      </c>
      <c r="F6" s="2">
        <f>SUM(F2:F5)</f>
        <v>2</v>
      </c>
      <c r="G6" s="2">
        <f t="shared" ref="G6:H6" si="0">SUM(G2:G5)</f>
        <v>100000</v>
      </c>
      <c r="H6" s="2">
        <f t="shared" si="0"/>
        <v>1</v>
      </c>
      <c r="I6" s="2">
        <f>G6/100000*12</f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A0377-A5BF-47AC-B39A-1999102E6BA5}">
  <dimension ref="A1:K6"/>
  <sheetViews>
    <sheetView workbookViewId="0">
      <selection activeCell="F2" sqref="F2"/>
    </sheetView>
  </sheetViews>
  <sheetFormatPr defaultRowHeight="14.4" x14ac:dyDescent="0.3"/>
  <cols>
    <col min="1" max="1" width="12.6640625" bestFit="1" customWidth="1"/>
    <col min="2" max="2" width="12.33203125" bestFit="1" customWidth="1"/>
    <col min="3" max="3" width="11.6640625" bestFit="1" customWidth="1"/>
    <col min="4" max="4" width="14.5546875" bestFit="1" customWidth="1"/>
    <col min="5" max="6" width="14.5546875" customWidth="1"/>
    <col min="7" max="7" width="10.77734375" bestFit="1" customWidth="1"/>
  </cols>
  <sheetData>
    <row r="1" spans="1:11" s="1" customFormat="1" x14ac:dyDescent="0.3">
      <c r="A1" s="1" t="s">
        <v>2</v>
      </c>
      <c r="B1" s="1" t="s">
        <v>18</v>
      </c>
      <c r="C1" s="1" t="s">
        <v>19</v>
      </c>
      <c r="D1" s="1" t="s">
        <v>20</v>
      </c>
      <c r="E1" s="1" t="s">
        <v>22</v>
      </c>
      <c r="F1" s="1" t="s">
        <v>23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34</v>
      </c>
    </row>
    <row r="2" spans="1:11" x14ac:dyDescent="0.3">
      <c r="A2" t="s">
        <v>21</v>
      </c>
      <c r="B2">
        <v>0.01</v>
      </c>
      <c r="C2">
        <v>0.03</v>
      </c>
      <c r="D2">
        <v>0.02</v>
      </c>
      <c r="E2">
        <v>300000</v>
      </c>
      <c r="F2">
        <v>10</v>
      </c>
      <c r="G2">
        <f>C2*$F$2</f>
        <v>0.3</v>
      </c>
      <c r="H2">
        <f>D2*$F$2</f>
        <v>0.2</v>
      </c>
      <c r="I2">
        <f t="shared" ref="H2:I2" si="0">E2*$F$2</f>
        <v>3000000</v>
      </c>
      <c r="J2">
        <f>B2*F2</f>
        <v>0.1</v>
      </c>
    </row>
    <row r="3" spans="1:11" x14ac:dyDescent="0.3">
      <c r="A3" t="s">
        <v>24</v>
      </c>
      <c r="G3">
        <v>0.2</v>
      </c>
      <c r="H3">
        <v>0.1</v>
      </c>
      <c r="I3">
        <v>14000</v>
      </c>
      <c r="J3">
        <v>0.03</v>
      </c>
    </row>
    <row r="6" spans="1:11" s="2" customFormat="1" x14ac:dyDescent="0.3">
      <c r="A6" s="2" t="s">
        <v>25</v>
      </c>
      <c r="G6" s="2">
        <f>SUM(G2:G5)</f>
        <v>0.5</v>
      </c>
      <c r="H6" s="2">
        <f>SUM(H2:H5)</f>
        <v>0.30000000000000004</v>
      </c>
      <c r="I6" s="2">
        <f>SUM(I2:I5)</f>
        <v>3014000</v>
      </c>
      <c r="J6" s="2">
        <f>SUM(J2:J5)</f>
        <v>0.13</v>
      </c>
      <c r="K6" s="2">
        <f>I6/100000*12</f>
        <v>361.68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9082E-4ADF-408F-BD73-A160BC27AF3F}">
  <dimension ref="A1:F6"/>
  <sheetViews>
    <sheetView workbookViewId="0">
      <selection activeCell="G6" sqref="G6"/>
    </sheetView>
  </sheetViews>
  <sheetFormatPr defaultRowHeight="14.4" x14ac:dyDescent="0.3"/>
  <cols>
    <col min="1" max="1" width="20.33203125" bestFit="1" customWidth="1"/>
    <col min="2" max="2" width="10.77734375" bestFit="1" customWidth="1"/>
    <col min="6" max="6" width="11.6640625" bestFit="1" customWidth="1"/>
  </cols>
  <sheetData>
    <row r="1" spans="1:6" s="1" customForma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34</v>
      </c>
    </row>
    <row r="2" spans="1:6" x14ac:dyDescent="0.3">
      <c r="A2" t="s">
        <v>26</v>
      </c>
      <c r="B2">
        <f>C2*2</f>
        <v>1E-3</v>
      </c>
      <c r="C2">
        <v>5.0000000000000001E-4</v>
      </c>
      <c r="D2">
        <f>C2</f>
        <v>5.0000000000000001E-4</v>
      </c>
      <c r="E2">
        <f>C2</f>
        <v>5.0000000000000001E-4</v>
      </c>
    </row>
    <row r="6" spans="1:6" s="2" customFormat="1" x14ac:dyDescent="0.3">
      <c r="A6" s="2" t="s">
        <v>25</v>
      </c>
      <c r="B6" s="2">
        <f>SUM(B2:B5)</f>
        <v>1E-3</v>
      </c>
      <c r="C6" s="2">
        <f t="shared" ref="C6:E6" si="0">SUM(C2:C5)</f>
        <v>5.0000000000000001E-4</v>
      </c>
      <c r="D6" s="2">
        <f t="shared" si="0"/>
        <v>5.0000000000000001E-4</v>
      </c>
      <c r="E6" s="2">
        <f t="shared" si="0"/>
        <v>5.0000000000000001E-4</v>
      </c>
      <c r="F6" s="2">
        <f>D6/100000*12</f>
        <v>6.0000000000000008E-8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9434F-657A-4A4E-BE3D-AEA3951E13BF}">
  <dimension ref="A1:F8"/>
  <sheetViews>
    <sheetView workbookViewId="0">
      <selection activeCell="F9" sqref="F9"/>
    </sheetView>
  </sheetViews>
  <sheetFormatPr defaultRowHeight="14.4" x14ac:dyDescent="0.3"/>
  <cols>
    <col min="1" max="1" width="34.6640625" bestFit="1" customWidth="1"/>
    <col min="2" max="2" width="10.77734375" bestFit="1" customWidth="1"/>
  </cols>
  <sheetData>
    <row r="1" spans="1:6" s="1" customForma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34</v>
      </c>
    </row>
    <row r="2" spans="1:6" x14ac:dyDescent="0.3">
      <c r="A2" t="s">
        <v>27</v>
      </c>
      <c r="B2">
        <v>1E-3</v>
      </c>
      <c r="C2">
        <v>2E-3</v>
      </c>
      <c r="D2">
        <v>1000</v>
      </c>
      <c r="E2">
        <v>2E-3</v>
      </c>
    </row>
    <row r="3" spans="1:6" x14ac:dyDescent="0.3">
      <c r="A3" t="s">
        <v>28</v>
      </c>
      <c r="B3">
        <v>1E-3</v>
      </c>
      <c r="C3">
        <v>2E-3</v>
      </c>
      <c r="D3">
        <f>10000000*0.001</f>
        <v>10000</v>
      </c>
      <c r="E3">
        <v>2E-3</v>
      </c>
    </row>
    <row r="4" spans="1:6" x14ac:dyDescent="0.3">
      <c r="A4" t="s">
        <v>31</v>
      </c>
      <c r="B4">
        <v>8.0000000000000002E-3</v>
      </c>
      <c r="C4">
        <v>4.0000000000000001E-3</v>
      </c>
      <c r="D4">
        <v>200</v>
      </c>
      <c r="E4">
        <v>4.0000000000000001E-3</v>
      </c>
    </row>
    <row r="5" spans="1:6" x14ac:dyDescent="0.3">
      <c r="A5" t="s">
        <v>29</v>
      </c>
      <c r="B5">
        <v>1.2E-2</v>
      </c>
      <c r="C5">
        <v>2E-3</v>
      </c>
      <c r="D5">
        <v>30500</v>
      </c>
      <c r="E5">
        <v>2E-3</v>
      </c>
    </row>
    <row r="6" spans="1:6" x14ac:dyDescent="0.3">
      <c r="A6" t="s">
        <v>30</v>
      </c>
      <c r="B6">
        <v>2E-3</v>
      </c>
      <c r="C6">
        <v>1E-3</v>
      </c>
      <c r="D6">
        <v>30000</v>
      </c>
      <c r="E6">
        <v>2E-3</v>
      </c>
    </row>
    <row r="8" spans="1:6" s="2" customFormat="1" x14ac:dyDescent="0.3">
      <c r="A8" s="2" t="s">
        <v>25</v>
      </c>
      <c r="B8" s="2">
        <f>SUM(B2:B7)</f>
        <v>2.4E-2</v>
      </c>
      <c r="C8" s="2">
        <f t="shared" ref="C8:E8" si="0">SUM(C2:C7)</f>
        <v>1.0999999999999999E-2</v>
      </c>
      <c r="D8" s="2">
        <f t="shared" si="0"/>
        <v>71700</v>
      </c>
      <c r="E8" s="2">
        <f t="shared" si="0"/>
        <v>1.2E-2</v>
      </c>
      <c r="F8" s="2">
        <f>D8/100000*12</f>
        <v>8.6039999999999992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48380-01B2-45B0-A80E-085432ED6842}">
  <dimension ref="A1:F8"/>
  <sheetViews>
    <sheetView workbookViewId="0">
      <selection activeCell="B9" sqref="B9"/>
    </sheetView>
  </sheetViews>
  <sheetFormatPr defaultRowHeight="14.4" x14ac:dyDescent="0.3"/>
  <cols>
    <col min="1" max="1" width="19.21875" bestFit="1" customWidth="1"/>
    <col min="2" max="2" width="10.77734375" bestFit="1" customWidth="1"/>
  </cols>
  <sheetData>
    <row r="1" spans="1:6" s="1" customForma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7</v>
      </c>
      <c r="F1" s="1" t="s">
        <v>34</v>
      </c>
    </row>
    <row r="2" spans="1:6" x14ac:dyDescent="0.3">
      <c r="A2" t="s">
        <v>32</v>
      </c>
      <c r="B2">
        <f>0.05*'1. Hull'!B5</f>
        <v>0.67500000000000004</v>
      </c>
      <c r="C2">
        <f>B2</f>
        <v>0.67500000000000004</v>
      </c>
      <c r="D2">
        <f>300*'1. Hull'!B5</f>
        <v>4050</v>
      </c>
      <c r="E2">
        <f>0.001*'1. Hull'!B5</f>
        <v>1.35E-2</v>
      </c>
      <c r="F2">
        <f>D2/100000*12</f>
        <v>0.48599999999999999</v>
      </c>
    </row>
    <row r="3" spans="1:6" x14ac:dyDescent="0.3">
      <c r="A3" t="s">
        <v>33</v>
      </c>
      <c r="B3">
        <f>0.01*'1. Hull'!B5</f>
        <v>0.13500000000000001</v>
      </c>
      <c r="C3">
        <f>B3*2</f>
        <v>0.27</v>
      </c>
      <c r="D3">
        <f>250*13.5</f>
        <v>3375</v>
      </c>
      <c r="E3">
        <f>0.02*13.5</f>
        <v>0.27</v>
      </c>
    </row>
    <row r="4" spans="1:6" x14ac:dyDescent="0.3">
      <c r="A4" t="s">
        <v>36</v>
      </c>
      <c r="B4">
        <v>0.5</v>
      </c>
      <c r="C4">
        <v>0.1</v>
      </c>
      <c r="D4">
        <v>0.13</v>
      </c>
      <c r="E4">
        <v>1E-3</v>
      </c>
    </row>
    <row r="5" spans="1:6" x14ac:dyDescent="0.3">
      <c r="A5" t="s">
        <v>35</v>
      </c>
      <c r="B5">
        <v>0.01</v>
      </c>
      <c r="C5">
        <v>1E-3</v>
      </c>
      <c r="D5">
        <v>350</v>
      </c>
      <c r="E5">
        <v>5.0000000000000001E-4</v>
      </c>
    </row>
    <row r="6" spans="1:6" x14ac:dyDescent="0.3">
      <c r="A6" t="s">
        <v>37</v>
      </c>
      <c r="B6">
        <v>0.5</v>
      </c>
      <c r="C6">
        <v>0.2</v>
      </c>
      <c r="D6">
        <v>20000</v>
      </c>
      <c r="E6">
        <v>5.0000000000000001E-3</v>
      </c>
    </row>
    <row r="8" spans="1:6" s="2" customFormat="1" x14ac:dyDescent="0.3">
      <c r="A8" s="2" t="s">
        <v>25</v>
      </c>
      <c r="B8" s="2">
        <f>SUM(B2:B6)</f>
        <v>1.82</v>
      </c>
      <c r="C8" s="2">
        <f t="shared" ref="C8:E8" si="0">SUM(C2:C6)</f>
        <v>1.246</v>
      </c>
      <c r="D8" s="2">
        <f t="shared" si="0"/>
        <v>27775.13</v>
      </c>
      <c r="E8" s="2">
        <f t="shared" si="0"/>
        <v>0.29000000000000004</v>
      </c>
      <c r="F8" s="2">
        <f>F2+'5. Sensors'!F8+'4. Comms'!F6+'3. Locomotion'!K6+'2. Power'!I6+'1. Hull'!F11</f>
        <v>769.00501572000007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7829-0D98-4F20-A05E-9968A2DE21DD}">
  <dimension ref="A1:E5"/>
  <sheetViews>
    <sheetView workbookViewId="0">
      <selection sqref="A1:XFD1"/>
    </sheetView>
  </sheetViews>
  <sheetFormatPr defaultRowHeight="14.4" x14ac:dyDescent="0.3"/>
  <cols>
    <col min="2" max="2" width="10.77734375" bestFit="1" customWidth="1"/>
  </cols>
  <sheetData>
    <row r="1" spans="1:5" s="1" customForma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7</v>
      </c>
    </row>
    <row r="2" spans="1:5" x14ac:dyDescent="0.3">
      <c r="A2" t="s">
        <v>6</v>
      </c>
      <c r="B2">
        <v>2</v>
      </c>
      <c r="C2">
        <v>0.02</v>
      </c>
      <c r="D2">
        <v>100</v>
      </c>
    </row>
    <row r="3" spans="1:5" x14ac:dyDescent="0.3">
      <c r="A3" t="s">
        <v>6</v>
      </c>
      <c r="B3">
        <v>2</v>
      </c>
      <c r="C3">
        <v>0.02</v>
      </c>
      <c r="D3">
        <v>100</v>
      </c>
    </row>
    <row r="5" spans="1:5" s="2" customFormat="1" x14ac:dyDescent="0.3">
      <c r="A5" s="2" t="s">
        <v>25</v>
      </c>
      <c r="B5" s="2">
        <f>SUM(B2:B3)</f>
        <v>4</v>
      </c>
      <c r="C5" s="2">
        <f t="shared" ref="C5:D5" si="0">SUM(C2:C3)</f>
        <v>0.04</v>
      </c>
      <c r="D5" s="2">
        <f t="shared" si="0"/>
        <v>200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BF87-02D2-43A5-A916-4BE04930DC6E}">
  <dimension ref="A1:E2"/>
  <sheetViews>
    <sheetView workbookViewId="0">
      <selection activeCell="E2" sqref="E2"/>
    </sheetView>
  </sheetViews>
  <sheetFormatPr defaultRowHeight="14.4" x14ac:dyDescent="0.3"/>
  <cols>
    <col min="2" max="2" width="10.77734375" bestFit="1" customWidth="1"/>
  </cols>
  <sheetData>
    <row r="1" spans="1:5" s="1" customFormat="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7</v>
      </c>
    </row>
    <row r="2" spans="1:5" x14ac:dyDescent="0.3">
      <c r="A2" t="s">
        <v>38</v>
      </c>
      <c r="B2">
        <v>4</v>
      </c>
      <c r="C2">
        <f>B2*0.07</f>
        <v>0.28000000000000003</v>
      </c>
      <c r="D2">
        <f>35*B2</f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UCP Stat Sheet</vt:lpstr>
      <vt:lpstr>1. Hull</vt:lpstr>
      <vt:lpstr>2. Power</vt:lpstr>
      <vt:lpstr>3. Locomotion</vt:lpstr>
      <vt:lpstr>4. Comms</vt:lpstr>
      <vt:lpstr>5. Sensors</vt:lpstr>
      <vt:lpstr>8. Controls</vt:lpstr>
      <vt:lpstr>9. Accommodations</vt:lpstr>
      <vt:lpstr>10. Fuel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Kazmierski</dc:creator>
  <cp:lastModifiedBy>Jeff Kazmierski</cp:lastModifiedBy>
  <dcterms:created xsi:type="dcterms:W3CDTF">2022-01-14T17:31:59Z</dcterms:created>
  <dcterms:modified xsi:type="dcterms:W3CDTF">2022-01-14T21:16:20Z</dcterms:modified>
</cp:coreProperties>
</file>