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kazmierski/Documents/GitHub/Zdetl/"/>
    </mc:Choice>
  </mc:AlternateContent>
  <xr:revisionPtr revIDLastSave="0" documentId="13_ncr:1_{9794338B-2CFD-7D45-9D59-6A66AB147C21}" xr6:coauthVersionLast="47" xr6:coauthVersionMax="47" xr10:uidLastSave="{00000000-0000-0000-0000-000000000000}"/>
  <bookViews>
    <workbookView xWindow="480" yWindow="1000" windowWidth="25040" windowHeight="13660" xr2:uid="{A3BB22ED-1210-CF41-BD09-1FB247CFB9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59" i="1"/>
  <c r="D49" i="1"/>
  <c r="E50" i="1"/>
  <c r="E51" i="1"/>
  <c r="E52" i="1"/>
  <c r="E45" i="1"/>
  <c r="E46" i="1"/>
  <c r="E47" i="1"/>
  <c r="E48" i="1"/>
  <c r="E49" i="1"/>
  <c r="D40" i="1"/>
  <c r="E40" i="1" s="1"/>
  <c r="D41" i="1"/>
  <c r="E41" i="1" s="1"/>
  <c r="D42" i="1"/>
  <c r="E42" i="1" s="1"/>
  <c r="D43" i="1"/>
  <c r="E43" i="1" s="1"/>
  <c r="D44" i="1"/>
  <c r="E44" i="1" s="1"/>
  <c r="D39" i="1"/>
  <c r="E39" i="1" s="1"/>
  <c r="F35" i="1"/>
  <c r="E35" i="1"/>
  <c r="D35" i="1"/>
  <c r="D30" i="1"/>
  <c r="F20" i="1"/>
  <c r="F29" i="1"/>
  <c r="F30" i="1" s="1"/>
  <c r="E29" i="1"/>
  <c r="E27" i="1"/>
  <c r="E30" i="1" s="1"/>
  <c r="E18" i="1"/>
  <c r="E20" i="1" s="1"/>
  <c r="D18" i="1"/>
  <c r="D20" i="1" s="1"/>
  <c r="D13" i="1"/>
  <c r="D12" i="1"/>
  <c r="D14" i="1"/>
  <c r="E14" i="1" s="1"/>
  <c r="F11" i="1"/>
  <c r="F21" i="1" s="1"/>
  <c r="D11" i="1"/>
  <c r="D10" i="1"/>
  <c r="E10" i="1" s="1"/>
  <c r="D9" i="1"/>
  <c r="E9" i="1" s="1"/>
  <c r="E7" i="1"/>
  <c r="E8" i="1" s="1"/>
  <c r="F31" i="1" l="1"/>
  <c r="F36" i="1" s="1"/>
  <c r="F54" i="1" s="1"/>
  <c r="C47" i="1"/>
  <c r="C53" i="1" s="1"/>
  <c r="E53" i="1"/>
  <c r="D53" i="1"/>
  <c r="D15" i="1"/>
  <c r="D21" i="1" s="1"/>
  <c r="D31" i="1" s="1"/>
  <c r="D36" i="1" s="1"/>
  <c r="E11" i="1"/>
  <c r="E15" i="1" s="1"/>
  <c r="E21" i="1" s="1"/>
  <c r="E31" i="1" s="1"/>
  <c r="E36" i="1" s="1"/>
  <c r="D54" i="1" l="1"/>
  <c r="D60" i="1" s="1"/>
  <c r="E54" i="1"/>
</calcChain>
</file>

<file path=xl/sharedStrings.xml><?xml version="1.0" encoding="utf-8"?>
<sst xmlns="http://schemas.openxmlformats.org/spreadsheetml/2006/main" count="66" uniqueCount="52">
  <si>
    <t>Tochinqoa-class Fast Missile Frigate</t>
  </si>
  <si>
    <t>TL 14</t>
  </si>
  <si>
    <t>3000 dT</t>
  </si>
  <si>
    <t>Hull Section</t>
  </si>
  <si>
    <t>Item</t>
  </si>
  <si>
    <t>Tonnage</t>
  </si>
  <si>
    <t>Rating</t>
  </si>
  <si>
    <t>MCr</t>
  </si>
  <si>
    <t>EP</t>
  </si>
  <si>
    <t>Hull</t>
  </si>
  <si>
    <t>C</t>
  </si>
  <si>
    <t>Wedge</t>
  </si>
  <si>
    <t>Jump</t>
  </si>
  <si>
    <t>Maneuver</t>
  </si>
  <si>
    <t>Power</t>
  </si>
  <si>
    <t>Jump Fuel</t>
  </si>
  <si>
    <t>Ops Fuel</t>
  </si>
  <si>
    <t>Volume</t>
  </si>
  <si>
    <t>Hull Armor</t>
  </si>
  <si>
    <t>Totals</t>
  </si>
  <si>
    <t>Weapons</t>
  </si>
  <si>
    <t>100 dT Missile Bay</t>
  </si>
  <si>
    <t>Bridge Section</t>
  </si>
  <si>
    <t>Flight Deck</t>
  </si>
  <si>
    <t>Computer</t>
  </si>
  <si>
    <t>Model/3fib</t>
  </si>
  <si>
    <t>FFM</t>
  </si>
  <si>
    <t>Zhodani design</t>
  </si>
  <si>
    <t>10x triple Missile Turrets</t>
  </si>
  <si>
    <t>10x double fusion gun turrets</t>
  </si>
  <si>
    <t>Screens</t>
  </si>
  <si>
    <t xml:space="preserve">Nuclear Damper </t>
  </si>
  <si>
    <t>Subtotals</t>
  </si>
  <si>
    <t>Crew Section</t>
  </si>
  <si>
    <t>Commander</t>
  </si>
  <si>
    <t>Executive Officer</t>
  </si>
  <si>
    <t>Computer Officer</t>
  </si>
  <si>
    <t>Navigator</t>
  </si>
  <si>
    <t>Medical</t>
  </si>
  <si>
    <t>Communications</t>
  </si>
  <si>
    <t>Command Staff</t>
  </si>
  <si>
    <t>Gunnery</t>
  </si>
  <si>
    <t>Flight</t>
  </si>
  <si>
    <t>Troops</t>
  </si>
  <si>
    <t>Service Crew</t>
  </si>
  <si>
    <t>Chief Engineer</t>
  </si>
  <si>
    <t>Engineering Crew</t>
  </si>
  <si>
    <t>Chief Gunnery Officer</t>
  </si>
  <si>
    <t>Small Craft</t>
  </si>
  <si>
    <t>40 ton armed pinnace</t>
  </si>
  <si>
    <t>Cargo</t>
  </si>
  <si>
    <t>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</si>
</sst>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887E-8868-ED46-938E-7A7DB9D6CF40}">
  <dimension ref="A1:F62"/>
  <sheetViews>
    <sheetView tabSelected="1" topLeftCell="A55" workbookViewId="0">
      <selection activeCell="D63" sqref="D63"/>
    </sheetView>
  </sheetViews>
  <sheetFormatPr baseColWidth="10" defaultRowHeight="16" x14ac:dyDescent="0.2"/>
  <cols>
    <col min="1" max="1" width="31.33203125" bestFit="1" customWidth="1"/>
  </cols>
  <sheetData>
    <row r="1" spans="1:6" x14ac:dyDescent="0.2">
      <c r="A1" t="s">
        <v>0</v>
      </c>
      <c r="B1" t="s">
        <v>26</v>
      </c>
      <c r="C1" t="s">
        <v>27</v>
      </c>
    </row>
    <row r="2" spans="1:6" x14ac:dyDescent="0.2">
      <c r="A2" t="s">
        <v>1</v>
      </c>
    </row>
    <row r="3" spans="1:6" x14ac:dyDescent="0.2">
      <c r="A3" t="s">
        <v>2</v>
      </c>
      <c r="B3" t="s">
        <v>51</v>
      </c>
      <c r="C3">
        <f>ROUND(F54/(0.01*B7),0)</f>
        <v>2</v>
      </c>
    </row>
    <row r="5" spans="1:6" x14ac:dyDescent="0.2">
      <c r="A5" s="1" t="s">
        <v>3</v>
      </c>
    </row>
    <row r="6" spans="1:6" x14ac:dyDescent="0.2">
      <c r="A6" t="s">
        <v>4</v>
      </c>
      <c r="B6" t="s">
        <v>5</v>
      </c>
      <c r="C6" t="s">
        <v>6</v>
      </c>
      <c r="D6" t="s">
        <v>17</v>
      </c>
      <c r="E6" t="s">
        <v>7</v>
      </c>
      <c r="F6" t="s">
        <v>8</v>
      </c>
    </row>
    <row r="7" spans="1:6" x14ac:dyDescent="0.2">
      <c r="A7" t="s">
        <v>9</v>
      </c>
      <c r="B7">
        <v>3000</v>
      </c>
      <c r="C7" t="s">
        <v>10</v>
      </c>
      <c r="E7">
        <f>B7*0.1</f>
        <v>300</v>
      </c>
      <c r="F7">
        <v>0</v>
      </c>
    </row>
    <row r="8" spans="1:6" x14ac:dyDescent="0.2">
      <c r="A8" t="s">
        <v>11</v>
      </c>
      <c r="E8">
        <f>E7*0.2</f>
        <v>60</v>
      </c>
    </row>
    <row r="9" spans="1:6" x14ac:dyDescent="0.2">
      <c r="A9" t="s">
        <v>12</v>
      </c>
      <c r="C9">
        <v>3</v>
      </c>
      <c r="D9">
        <f>(C9+1)*0.01*B7</f>
        <v>120</v>
      </c>
      <c r="E9">
        <f>D9*4</f>
        <v>480</v>
      </c>
    </row>
    <row r="10" spans="1:6" x14ac:dyDescent="0.2">
      <c r="A10" t="s">
        <v>13</v>
      </c>
      <c r="C10">
        <v>5</v>
      </c>
      <c r="D10">
        <f>((2*C10)+(C10-1))*0.01*B7</f>
        <v>420.00000000000006</v>
      </c>
      <c r="E10">
        <f>D10*0.5</f>
        <v>210.00000000000003</v>
      </c>
    </row>
    <row r="11" spans="1:6" x14ac:dyDescent="0.2">
      <c r="A11" t="s">
        <v>14</v>
      </c>
      <c r="C11">
        <v>5</v>
      </c>
      <c r="D11">
        <f>0.02*C11*B7</f>
        <v>300</v>
      </c>
      <c r="E11">
        <f>D11*3</f>
        <v>900</v>
      </c>
      <c r="F11">
        <f>0.01*B7*C11</f>
        <v>150</v>
      </c>
    </row>
    <row r="12" spans="1:6" x14ac:dyDescent="0.2">
      <c r="A12" t="s">
        <v>15</v>
      </c>
      <c r="D12">
        <f>0.1*B7*C9</f>
        <v>900</v>
      </c>
    </row>
    <row r="13" spans="1:6" x14ac:dyDescent="0.2">
      <c r="A13" t="s">
        <v>16</v>
      </c>
      <c r="D13">
        <f>0.01*B7*C10</f>
        <v>150</v>
      </c>
    </row>
    <row r="14" spans="1:6" x14ac:dyDescent="0.2">
      <c r="A14" t="s">
        <v>18</v>
      </c>
      <c r="C14">
        <v>3</v>
      </c>
      <c r="D14">
        <f>(1+C14)*0.01*B7</f>
        <v>120</v>
      </c>
      <c r="E14">
        <f>(0.3+0.1*C14)*D14</f>
        <v>72.000000000000014</v>
      </c>
    </row>
    <row r="15" spans="1:6" s="2" customFormat="1" x14ac:dyDescent="0.2">
      <c r="A15" s="2" t="s">
        <v>19</v>
      </c>
      <c r="D15" s="2">
        <f>B7-SUM(D9:D14)</f>
        <v>990</v>
      </c>
      <c r="E15" s="2">
        <f>SUM(E7:E14)</f>
        <v>2022</v>
      </c>
    </row>
    <row r="16" spans="1:6" s="2" customFormat="1" x14ac:dyDescent="0.2"/>
    <row r="17" spans="1:6" s="2" customFormat="1" x14ac:dyDescent="0.2">
      <c r="A17" s="1" t="s">
        <v>22</v>
      </c>
    </row>
    <row r="18" spans="1:6" s="3" customFormat="1" x14ac:dyDescent="0.2">
      <c r="A18" s="3" t="s">
        <v>23</v>
      </c>
      <c r="D18" s="3">
        <f>B7*0.02</f>
        <v>60</v>
      </c>
      <c r="E18" s="3">
        <f>0.005*B7</f>
        <v>15</v>
      </c>
    </row>
    <row r="19" spans="1:6" s="3" customFormat="1" x14ac:dyDescent="0.2">
      <c r="A19" s="3" t="s">
        <v>24</v>
      </c>
      <c r="B19" s="3" t="s">
        <v>25</v>
      </c>
      <c r="C19" s="3" t="s">
        <v>10</v>
      </c>
      <c r="D19" s="3">
        <v>6</v>
      </c>
      <c r="E19" s="3">
        <v>27</v>
      </c>
      <c r="F19" s="3">
        <v>1</v>
      </c>
    </row>
    <row r="20" spans="1:6" s="2" customFormat="1" x14ac:dyDescent="0.2">
      <c r="A20" s="2" t="s">
        <v>32</v>
      </c>
      <c r="D20" s="2">
        <f>SUM(D18:D19)</f>
        <v>66</v>
      </c>
      <c r="E20" s="2">
        <f t="shared" ref="E20:F20" si="0">SUM(E18:E19)</f>
        <v>42</v>
      </c>
      <c r="F20" s="2">
        <f t="shared" si="0"/>
        <v>1</v>
      </c>
    </row>
    <row r="21" spans="1:6" s="4" customFormat="1" x14ac:dyDescent="0.2">
      <c r="A21" s="4" t="s">
        <v>19</v>
      </c>
      <c r="D21" s="4">
        <f>D15-D20</f>
        <v>924</v>
      </c>
      <c r="E21" s="4">
        <f>E15+E20</f>
        <v>2064</v>
      </c>
      <c r="F21" s="4">
        <f>F11-F20</f>
        <v>149</v>
      </c>
    </row>
    <row r="22" spans="1:6" s="3" customFormat="1" x14ac:dyDescent="0.2"/>
    <row r="23" spans="1:6" x14ac:dyDescent="0.2">
      <c r="A23" s="1" t="s">
        <v>20</v>
      </c>
    </row>
    <row r="24" spans="1:6" x14ac:dyDescent="0.2">
      <c r="A24" t="s">
        <v>21</v>
      </c>
      <c r="B24">
        <v>100</v>
      </c>
      <c r="C24">
        <v>9</v>
      </c>
      <c r="D24">
        <v>100</v>
      </c>
      <c r="E24">
        <v>20</v>
      </c>
      <c r="F24">
        <v>0</v>
      </c>
    </row>
    <row r="25" spans="1:6" x14ac:dyDescent="0.2">
      <c r="A25" t="s">
        <v>21</v>
      </c>
      <c r="B25">
        <v>100</v>
      </c>
      <c r="C25">
        <v>9</v>
      </c>
      <c r="D25">
        <v>100</v>
      </c>
      <c r="E25">
        <v>20</v>
      </c>
      <c r="F25">
        <v>0</v>
      </c>
    </row>
    <row r="26" spans="1:6" x14ac:dyDescent="0.2">
      <c r="A26" t="s">
        <v>21</v>
      </c>
      <c r="B26">
        <v>100</v>
      </c>
      <c r="C26">
        <v>9</v>
      </c>
      <c r="D26">
        <v>100</v>
      </c>
      <c r="E26">
        <v>20</v>
      </c>
      <c r="F26">
        <v>0</v>
      </c>
    </row>
    <row r="27" spans="1:6" x14ac:dyDescent="0.2">
      <c r="A27" t="s">
        <v>28</v>
      </c>
      <c r="B27">
        <v>30</v>
      </c>
      <c r="C27">
        <v>6</v>
      </c>
      <c r="D27">
        <v>30</v>
      </c>
      <c r="E27">
        <f>0.75*30</f>
        <v>22.5</v>
      </c>
      <c r="F27">
        <v>0</v>
      </c>
    </row>
    <row r="28" spans="1:6" x14ac:dyDescent="0.2">
      <c r="A28" t="s">
        <v>28</v>
      </c>
      <c r="B28">
        <v>30</v>
      </c>
      <c r="C28">
        <v>6</v>
      </c>
      <c r="D28">
        <v>30</v>
      </c>
      <c r="E28">
        <v>22.5</v>
      </c>
      <c r="F28">
        <v>0</v>
      </c>
    </row>
    <row r="29" spans="1:6" x14ac:dyDescent="0.2">
      <c r="A29" t="s">
        <v>29</v>
      </c>
      <c r="B29">
        <v>40</v>
      </c>
      <c r="C29">
        <v>7</v>
      </c>
      <c r="D29">
        <v>40</v>
      </c>
      <c r="E29">
        <f>2*20</f>
        <v>40</v>
      </c>
      <c r="F29">
        <f>20*2</f>
        <v>40</v>
      </c>
    </row>
    <row r="30" spans="1:6" s="2" customFormat="1" x14ac:dyDescent="0.2">
      <c r="A30" s="2" t="s">
        <v>32</v>
      </c>
      <c r="D30" s="2">
        <f>SUM(D24:D29)</f>
        <v>400</v>
      </c>
      <c r="E30" s="2">
        <f t="shared" ref="E30:F30" si="1">SUM(E24:E29)</f>
        <v>145</v>
      </c>
      <c r="F30" s="2">
        <f t="shared" si="1"/>
        <v>40</v>
      </c>
    </row>
    <row r="31" spans="1:6" s="4" customFormat="1" x14ac:dyDescent="0.2">
      <c r="A31" s="4" t="s">
        <v>19</v>
      </c>
      <c r="D31" s="4">
        <f>D21-D30</f>
        <v>524</v>
      </c>
      <c r="E31" s="4">
        <f>E21+E30</f>
        <v>2209</v>
      </c>
      <c r="F31" s="4">
        <f>F21-F30</f>
        <v>109</v>
      </c>
    </row>
    <row r="33" spans="1:6" x14ac:dyDescent="0.2">
      <c r="A33" s="1" t="s">
        <v>30</v>
      </c>
    </row>
    <row r="34" spans="1:6" x14ac:dyDescent="0.2">
      <c r="A34" t="s">
        <v>31</v>
      </c>
      <c r="C34">
        <v>4</v>
      </c>
      <c r="D34">
        <v>8</v>
      </c>
      <c r="E34">
        <v>30</v>
      </c>
      <c r="F34">
        <v>40</v>
      </c>
    </row>
    <row r="35" spans="1:6" s="2" customFormat="1" x14ac:dyDescent="0.2">
      <c r="A35" s="2" t="s">
        <v>32</v>
      </c>
      <c r="D35" s="2">
        <f>SUM(D34)</f>
        <v>8</v>
      </c>
      <c r="E35" s="2">
        <f>SUM(E34)</f>
        <v>30</v>
      </c>
      <c r="F35" s="2">
        <f>SUM(F34)</f>
        <v>40</v>
      </c>
    </row>
    <row r="36" spans="1:6" s="4" customFormat="1" x14ac:dyDescent="0.2">
      <c r="A36" s="4" t="s">
        <v>19</v>
      </c>
      <c r="D36" s="4">
        <f>D31-D35</f>
        <v>516</v>
      </c>
      <c r="E36" s="4">
        <f>E31+E35</f>
        <v>2239</v>
      </c>
      <c r="F36" s="4">
        <f>F31-F35</f>
        <v>69</v>
      </c>
    </row>
    <row r="38" spans="1:6" x14ac:dyDescent="0.2">
      <c r="A38" s="1" t="s">
        <v>33</v>
      </c>
    </row>
    <row r="39" spans="1:6" x14ac:dyDescent="0.2">
      <c r="A39" t="s">
        <v>34</v>
      </c>
      <c r="C39">
        <v>1</v>
      </c>
      <c r="D39">
        <f>C39*4</f>
        <v>4</v>
      </c>
      <c r="E39">
        <f>D39*0.5</f>
        <v>2</v>
      </c>
    </row>
    <row r="40" spans="1:6" x14ac:dyDescent="0.2">
      <c r="A40" t="s">
        <v>35</v>
      </c>
      <c r="C40">
        <v>1</v>
      </c>
      <c r="D40">
        <f t="shared" ref="D40:D44" si="2">C40*4</f>
        <v>4</v>
      </c>
      <c r="E40">
        <f t="shared" ref="E40:E52" si="3">D40*0.5</f>
        <v>2</v>
      </c>
    </row>
    <row r="41" spans="1:6" x14ac:dyDescent="0.2">
      <c r="A41" t="s">
        <v>36</v>
      </c>
      <c r="C41">
        <v>1</v>
      </c>
      <c r="D41">
        <f t="shared" si="2"/>
        <v>4</v>
      </c>
      <c r="E41">
        <f t="shared" si="3"/>
        <v>2</v>
      </c>
    </row>
    <row r="42" spans="1:6" x14ac:dyDescent="0.2">
      <c r="A42" t="s">
        <v>37</v>
      </c>
      <c r="C42">
        <v>2</v>
      </c>
      <c r="D42">
        <f t="shared" si="2"/>
        <v>8</v>
      </c>
      <c r="E42">
        <f t="shared" si="3"/>
        <v>4</v>
      </c>
    </row>
    <row r="43" spans="1:6" x14ac:dyDescent="0.2">
      <c r="A43" t="s">
        <v>38</v>
      </c>
      <c r="C43">
        <v>1</v>
      </c>
      <c r="D43">
        <f t="shared" si="2"/>
        <v>4</v>
      </c>
      <c r="E43">
        <f t="shared" si="3"/>
        <v>2</v>
      </c>
    </row>
    <row r="44" spans="1:6" x14ac:dyDescent="0.2">
      <c r="A44" t="s">
        <v>39</v>
      </c>
      <c r="C44">
        <v>1</v>
      </c>
      <c r="D44">
        <f t="shared" si="2"/>
        <v>4</v>
      </c>
      <c r="E44">
        <f t="shared" si="3"/>
        <v>2</v>
      </c>
    </row>
    <row r="45" spans="1:6" x14ac:dyDescent="0.2">
      <c r="A45" t="s">
        <v>40</v>
      </c>
      <c r="C45">
        <v>4</v>
      </c>
      <c r="D45">
        <v>8</v>
      </c>
      <c r="E45">
        <f t="shared" si="3"/>
        <v>4</v>
      </c>
    </row>
    <row r="46" spans="1:6" x14ac:dyDescent="0.2">
      <c r="A46" t="s">
        <v>45</v>
      </c>
      <c r="C46">
        <v>1</v>
      </c>
      <c r="D46">
        <v>4</v>
      </c>
      <c r="E46">
        <f t="shared" si="3"/>
        <v>2</v>
      </c>
    </row>
    <row r="47" spans="1:6" x14ac:dyDescent="0.2">
      <c r="A47" t="s">
        <v>46</v>
      </c>
      <c r="C47">
        <f>ROUND(SUM(D9:D11)/100,0)</f>
        <v>8</v>
      </c>
      <c r="D47">
        <v>12</v>
      </c>
      <c r="E47">
        <f t="shared" si="3"/>
        <v>6</v>
      </c>
    </row>
    <row r="48" spans="1:6" x14ac:dyDescent="0.2">
      <c r="A48" t="s">
        <v>47</v>
      </c>
      <c r="C48">
        <v>1</v>
      </c>
      <c r="D48">
        <v>4</v>
      </c>
      <c r="E48">
        <f t="shared" si="3"/>
        <v>2</v>
      </c>
    </row>
    <row r="49" spans="1:6" x14ac:dyDescent="0.2">
      <c r="A49" t="s">
        <v>41</v>
      </c>
      <c r="C49">
        <v>40</v>
      </c>
      <c r="D49">
        <f>C49*2</f>
        <v>80</v>
      </c>
      <c r="E49">
        <f t="shared" si="3"/>
        <v>40</v>
      </c>
    </row>
    <row r="50" spans="1:6" x14ac:dyDescent="0.2">
      <c r="A50" t="s">
        <v>42</v>
      </c>
      <c r="C50">
        <v>2</v>
      </c>
      <c r="D50">
        <v>8</v>
      </c>
      <c r="E50">
        <f>D50*0.5</f>
        <v>4</v>
      </c>
    </row>
    <row r="51" spans="1:6" x14ac:dyDescent="0.2">
      <c r="A51" t="s">
        <v>43</v>
      </c>
      <c r="C51">
        <v>30</v>
      </c>
      <c r="D51">
        <v>60</v>
      </c>
      <c r="E51">
        <f t="shared" si="3"/>
        <v>30</v>
      </c>
    </row>
    <row r="52" spans="1:6" x14ac:dyDescent="0.2">
      <c r="A52" t="s">
        <v>44</v>
      </c>
      <c r="C52">
        <v>6</v>
      </c>
      <c r="D52">
        <v>12</v>
      </c>
      <c r="E52">
        <f t="shared" si="3"/>
        <v>6</v>
      </c>
    </row>
    <row r="53" spans="1:6" s="2" customFormat="1" x14ac:dyDescent="0.2">
      <c r="A53" s="2" t="s">
        <v>32</v>
      </c>
      <c r="C53" s="2">
        <f>SUM(C39:C52)</f>
        <v>99</v>
      </c>
      <c r="D53" s="2">
        <f>SUM(D39:D52)</f>
        <v>216</v>
      </c>
      <c r="E53" s="2">
        <f>SUM(E39:E52)</f>
        <v>108</v>
      </c>
    </row>
    <row r="54" spans="1:6" s="4" customFormat="1" x14ac:dyDescent="0.2">
      <c r="A54" s="4" t="s">
        <v>19</v>
      </c>
      <c r="D54" s="4">
        <f>D36-D53</f>
        <v>300</v>
      </c>
      <c r="E54" s="4">
        <f>E36+E53</f>
        <v>2347</v>
      </c>
      <c r="F54" s="4">
        <f>F36-F53</f>
        <v>69</v>
      </c>
    </row>
    <row r="56" spans="1:6" x14ac:dyDescent="0.2">
      <c r="A56" s="1" t="s">
        <v>48</v>
      </c>
    </row>
    <row r="57" spans="1:6" x14ac:dyDescent="0.2">
      <c r="A57" t="s">
        <v>49</v>
      </c>
      <c r="D57">
        <v>40</v>
      </c>
    </row>
    <row r="58" spans="1:6" x14ac:dyDescent="0.2">
      <c r="A58" t="s">
        <v>49</v>
      </c>
      <c r="D58">
        <v>40</v>
      </c>
    </row>
    <row r="59" spans="1:6" s="2" customFormat="1" x14ac:dyDescent="0.2">
      <c r="A59" s="2" t="s">
        <v>32</v>
      </c>
      <c r="D59" s="2">
        <f>SUM(D57:D58)</f>
        <v>80</v>
      </c>
    </row>
    <row r="60" spans="1:6" s="4" customFormat="1" x14ac:dyDescent="0.2">
      <c r="A60" s="4" t="s">
        <v>19</v>
      </c>
      <c r="D60" s="4">
        <f>D54-D59</f>
        <v>220</v>
      </c>
    </row>
    <row r="62" spans="1:6" x14ac:dyDescent="0.2">
      <c r="A62" s="1" t="s">
        <v>50</v>
      </c>
      <c r="D6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2023-12-08T19:25:26Z</dcterms:created>
  <dcterms:modified xsi:type="dcterms:W3CDTF">2023-12-12T04:40:09Z</dcterms:modified>
</cp:coreProperties>
</file>