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az1\Documents\GitHub\Zdetl\"/>
    </mc:Choice>
  </mc:AlternateContent>
  <xr:revisionPtr revIDLastSave="0" documentId="13_ncr:1_{F55D952C-01AF-4E8A-B644-0FC832316FFB}" xr6:coauthVersionLast="47" xr6:coauthVersionMax="47" xr10:uidLastSave="{00000000-0000-0000-0000-000000000000}"/>
  <bookViews>
    <workbookView xWindow="28680" yWindow="-120" windowWidth="21840" windowHeight="13140" xr2:uid="{51E93FA3-CA7D-4068-92A0-28303AA2A3AE}"/>
  </bookViews>
  <sheets>
    <sheet name="Tochinqoa-class Fast Frig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1" l="1"/>
  <c r="C29" i="1"/>
  <c r="C26" i="1"/>
  <c r="C27" i="1"/>
  <c r="C28" i="1"/>
  <c r="C25" i="1"/>
  <c r="H37" i="1"/>
  <c r="H38" i="1"/>
  <c r="H39" i="1"/>
  <c r="H40" i="1"/>
  <c r="H36" i="1"/>
  <c r="F37" i="1"/>
  <c r="F38" i="1"/>
  <c r="F39" i="1"/>
  <c r="F40" i="1"/>
  <c r="F36" i="1"/>
  <c r="C37" i="1"/>
  <c r="C38" i="1"/>
  <c r="C39" i="1"/>
  <c r="C40" i="1"/>
  <c r="C44" i="1" s="1"/>
  <c r="C36" i="1"/>
  <c r="C49" i="1"/>
  <c r="C20" i="1"/>
  <c r="C21" i="1"/>
  <c r="C22" i="1"/>
  <c r="C23" i="1"/>
  <c r="C24" i="1"/>
  <c r="C19" i="1"/>
  <c r="F15" i="1"/>
  <c r="C15" i="1"/>
  <c r="H11" i="1"/>
  <c r="F11" i="1"/>
  <c r="C13" i="1"/>
  <c r="C11" i="1"/>
  <c r="C12" i="1"/>
  <c r="C10" i="1"/>
  <c r="F10" i="1" s="1"/>
  <c r="C9" i="1"/>
  <c r="C6" i="1"/>
  <c r="F6" i="1" s="1"/>
  <c r="F5" i="1"/>
  <c r="F4" i="1"/>
  <c r="C30" i="1" l="1"/>
  <c r="F30" i="1" s="1"/>
  <c r="F55" i="1" s="1"/>
  <c r="I3" i="1"/>
  <c r="K3" i="1" s="1"/>
  <c r="B25" i="1"/>
  <c r="F9" i="1"/>
  <c r="D6" i="1"/>
  <c r="D9" i="1" s="1"/>
  <c r="D10" i="1" s="1"/>
  <c r="D11" i="1" s="1"/>
  <c r="D12" i="1" s="1"/>
  <c r="D13" i="1" s="1"/>
  <c r="D15" i="1" s="1"/>
  <c r="D16" i="1" s="1"/>
  <c r="D30" i="1" l="1"/>
  <c r="D44" i="1" s="1"/>
  <c r="D49" i="1" s="1"/>
  <c r="D52" i="1" s="1"/>
</calcChain>
</file>

<file path=xl/sharedStrings.xml><?xml version="1.0" encoding="utf-8"?>
<sst xmlns="http://schemas.openxmlformats.org/spreadsheetml/2006/main" count="55" uniqueCount="53">
  <si>
    <t>Hull:</t>
  </si>
  <si>
    <t>Volume</t>
  </si>
  <si>
    <t>Tonnage</t>
  </si>
  <si>
    <t>MCr</t>
  </si>
  <si>
    <t>EP</t>
  </si>
  <si>
    <t>Mod</t>
  </si>
  <si>
    <t>Size</t>
  </si>
  <si>
    <t>Config</t>
  </si>
  <si>
    <t>Needle</t>
  </si>
  <si>
    <t>Armor</t>
  </si>
  <si>
    <t>TL-12</t>
  </si>
  <si>
    <t>Drives:</t>
  </si>
  <si>
    <t>Jump</t>
  </si>
  <si>
    <t>Maneuver</t>
  </si>
  <si>
    <t>Power</t>
  </si>
  <si>
    <t>Jump fuel</t>
  </si>
  <si>
    <t>Power fuel</t>
  </si>
  <si>
    <t>Crew:</t>
  </si>
  <si>
    <t>Bridge:</t>
  </si>
  <si>
    <t>Computer</t>
  </si>
  <si>
    <t>Model/5f</t>
  </si>
  <si>
    <t>Commander</t>
  </si>
  <si>
    <t>XO</t>
  </si>
  <si>
    <t>Comp</t>
  </si>
  <si>
    <t>Comms</t>
  </si>
  <si>
    <t>Nav</t>
  </si>
  <si>
    <t>Medical</t>
  </si>
  <si>
    <t>Engineers</t>
  </si>
  <si>
    <t>Gunnery</t>
  </si>
  <si>
    <t>Troops</t>
  </si>
  <si>
    <t>Service</t>
  </si>
  <si>
    <t>Weapons:</t>
  </si>
  <si>
    <t>Total:</t>
  </si>
  <si>
    <t>Nuke Damp</t>
  </si>
  <si>
    <t>Totals:</t>
  </si>
  <si>
    <t>Flight</t>
  </si>
  <si>
    <t>Flight:</t>
  </si>
  <si>
    <t>Total</t>
  </si>
  <si>
    <t>Vehicle:</t>
  </si>
  <si>
    <t>ATV</t>
  </si>
  <si>
    <t xml:space="preserve">Cargo: </t>
  </si>
  <si>
    <t>Agility:</t>
  </si>
  <si>
    <t>Rating</t>
  </si>
  <si>
    <t>Missile Bay 1</t>
  </si>
  <si>
    <t>Missile Bay 2</t>
  </si>
  <si>
    <t>PA Tt Battery 1</t>
  </si>
  <si>
    <t>PA Tt Battery 2</t>
  </si>
  <si>
    <t>PA Tt Battery 3</t>
  </si>
  <si>
    <t>PA Tt Battery 4</t>
  </si>
  <si>
    <t>PA Tt Battery 5</t>
  </si>
  <si>
    <t>Tlatl Fighter</t>
  </si>
  <si>
    <t>FF-C1346E2-300100-00509-1 MCr3078.6  3000 tons</t>
  </si>
  <si>
    <t>Tochinqoa class Missile Frigate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</si>
</sst>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48738-41AD-4577-9952-30C4A86299AE}">
  <dimension ref="A1:K55"/>
  <sheetViews>
    <sheetView tabSelected="1" workbookViewId="0">
      <pane ySplit="3" topLeftCell="A22" activePane="bottomLeft" state="frozen"/>
      <selection pane="bottomLeft" activeCell="C30" sqref="C30"/>
    </sheetView>
  </sheetViews>
  <sheetFormatPr defaultRowHeight="14.4" x14ac:dyDescent="0.3"/>
  <cols>
    <col min="1" max="1" width="17.109375" customWidth="1"/>
  </cols>
  <sheetData>
    <row r="1" spans="1:11" ht="21" x14ac:dyDescent="0.4">
      <c r="A1" s="1" t="s">
        <v>52</v>
      </c>
      <c r="D1" t="s">
        <v>10</v>
      </c>
      <c r="G1" t="s">
        <v>51</v>
      </c>
    </row>
    <row r="3" spans="1:11" x14ac:dyDescent="0.3">
      <c r="A3" t="s">
        <v>0</v>
      </c>
      <c r="C3" t="s">
        <v>1</v>
      </c>
      <c r="D3" t="s">
        <v>2</v>
      </c>
      <c r="E3" t="s">
        <v>5</v>
      </c>
      <c r="F3" t="s">
        <v>3</v>
      </c>
      <c r="G3" t="s">
        <v>5</v>
      </c>
      <c r="H3" t="s">
        <v>4</v>
      </c>
      <c r="I3">
        <f>H11-SUM(H16:H42)</f>
        <v>17</v>
      </c>
      <c r="J3" t="s">
        <v>41</v>
      </c>
      <c r="K3">
        <f>ROUND(I3/(0.01*C4),0)</f>
        <v>1</v>
      </c>
    </row>
    <row r="4" spans="1:11" x14ac:dyDescent="0.3">
      <c r="A4" t="s">
        <v>6</v>
      </c>
      <c r="C4">
        <v>3000</v>
      </c>
      <c r="D4">
        <v>3000</v>
      </c>
      <c r="F4">
        <f>C4*0.1</f>
        <v>300</v>
      </c>
    </row>
    <row r="5" spans="1:11" x14ac:dyDescent="0.3">
      <c r="A5" t="s">
        <v>7</v>
      </c>
      <c r="B5" t="s">
        <v>8</v>
      </c>
      <c r="F5">
        <f>F4*G5</f>
        <v>60</v>
      </c>
      <c r="G5">
        <v>0.2</v>
      </c>
    </row>
    <row r="6" spans="1:11" x14ac:dyDescent="0.3">
      <c r="A6" t="s">
        <v>9</v>
      </c>
      <c r="B6">
        <v>3</v>
      </c>
      <c r="C6">
        <f>(2+ 2*B6)/100*C4</f>
        <v>240</v>
      </c>
      <c r="D6">
        <f>D4-C6</f>
        <v>2760</v>
      </c>
      <c r="F6">
        <f>0.3+0.1*B6*C6</f>
        <v>72.300000000000011</v>
      </c>
    </row>
    <row r="8" spans="1:11" x14ac:dyDescent="0.3">
      <c r="A8" t="s">
        <v>11</v>
      </c>
    </row>
    <row r="9" spans="1:11" x14ac:dyDescent="0.3">
      <c r="A9" t="s">
        <v>12</v>
      </c>
      <c r="B9">
        <v>3</v>
      </c>
      <c r="C9">
        <f>0.04*C4</f>
        <v>120</v>
      </c>
      <c r="D9">
        <f>D6-C9</f>
        <v>2640</v>
      </c>
      <c r="F9">
        <f>4*C9</f>
        <v>480</v>
      </c>
    </row>
    <row r="10" spans="1:11" x14ac:dyDescent="0.3">
      <c r="A10" t="s">
        <v>13</v>
      </c>
      <c r="B10">
        <v>4</v>
      </c>
      <c r="C10">
        <f>0.11*C4</f>
        <v>330</v>
      </c>
      <c r="D10">
        <f>D9-C10</f>
        <v>2310</v>
      </c>
      <c r="F10">
        <f>0.5*C10</f>
        <v>165</v>
      </c>
    </row>
    <row r="11" spans="1:11" x14ac:dyDescent="0.3">
      <c r="A11" t="s">
        <v>14</v>
      </c>
      <c r="B11">
        <v>6</v>
      </c>
      <c r="C11">
        <f>0.03*B11*C4</f>
        <v>540</v>
      </c>
      <c r="D11">
        <f>D10-C11</f>
        <v>1770</v>
      </c>
      <c r="F11">
        <f>C11*3</f>
        <v>1620</v>
      </c>
      <c r="H11">
        <f>0.01*C4*B11</f>
        <v>180</v>
      </c>
    </row>
    <row r="12" spans="1:11" x14ac:dyDescent="0.3">
      <c r="A12" t="s">
        <v>15</v>
      </c>
      <c r="C12">
        <f>0.1*C4*B9</f>
        <v>900</v>
      </c>
      <c r="D12">
        <f>D11-C12</f>
        <v>870</v>
      </c>
    </row>
    <row r="13" spans="1:11" x14ac:dyDescent="0.3">
      <c r="A13" t="s">
        <v>16</v>
      </c>
      <c r="C13">
        <f>0.01*C4*B11</f>
        <v>180</v>
      </c>
      <c r="D13">
        <f>D12-C13</f>
        <v>690</v>
      </c>
    </row>
    <row r="15" spans="1:11" x14ac:dyDescent="0.3">
      <c r="A15" t="s">
        <v>18</v>
      </c>
      <c r="C15">
        <f>0.02*C4</f>
        <v>60</v>
      </c>
      <c r="D15">
        <f>D13-C15</f>
        <v>630</v>
      </c>
      <c r="F15">
        <f>0.005*C15</f>
        <v>0.3</v>
      </c>
    </row>
    <row r="16" spans="1:11" x14ac:dyDescent="0.3">
      <c r="A16" t="s">
        <v>19</v>
      </c>
      <c r="B16" t="s">
        <v>20</v>
      </c>
      <c r="C16">
        <v>10</v>
      </c>
      <c r="D16">
        <f>D15-C16</f>
        <v>620</v>
      </c>
      <c r="F16">
        <v>68</v>
      </c>
      <c r="H16">
        <v>3</v>
      </c>
    </row>
    <row r="18" spans="1:9" x14ac:dyDescent="0.3">
      <c r="A18" t="s">
        <v>17</v>
      </c>
    </row>
    <row r="19" spans="1:9" x14ac:dyDescent="0.3">
      <c r="A19" t="s">
        <v>21</v>
      </c>
      <c r="B19">
        <v>1</v>
      </c>
      <c r="C19">
        <f>B19*4</f>
        <v>4</v>
      </c>
    </row>
    <row r="20" spans="1:9" x14ac:dyDescent="0.3">
      <c r="A20" t="s">
        <v>22</v>
      </c>
      <c r="B20">
        <v>1</v>
      </c>
      <c r="C20">
        <f t="shared" ref="C20:C29" si="0">B20*4</f>
        <v>4</v>
      </c>
    </row>
    <row r="21" spans="1:9" x14ac:dyDescent="0.3">
      <c r="A21" t="s">
        <v>23</v>
      </c>
      <c r="B21">
        <v>1</v>
      </c>
      <c r="C21">
        <f t="shared" si="0"/>
        <v>4</v>
      </c>
    </row>
    <row r="22" spans="1:9" x14ac:dyDescent="0.3">
      <c r="A22" t="s">
        <v>24</v>
      </c>
      <c r="B22">
        <v>1</v>
      </c>
      <c r="C22">
        <f t="shared" si="0"/>
        <v>4</v>
      </c>
    </row>
    <row r="23" spans="1:9" x14ac:dyDescent="0.3">
      <c r="A23" t="s">
        <v>25</v>
      </c>
      <c r="B23">
        <v>2</v>
      </c>
      <c r="C23">
        <f t="shared" si="0"/>
        <v>8</v>
      </c>
    </row>
    <row r="24" spans="1:9" x14ac:dyDescent="0.3">
      <c r="A24" t="s">
        <v>26</v>
      </c>
      <c r="B24">
        <v>1</v>
      </c>
      <c r="C24">
        <f t="shared" si="0"/>
        <v>4</v>
      </c>
    </row>
    <row r="25" spans="1:9" x14ac:dyDescent="0.3">
      <c r="A25" t="s">
        <v>27</v>
      </c>
      <c r="B25">
        <f>ROUND(SUM(C9:C11)/100,0)</f>
        <v>10</v>
      </c>
      <c r="C25">
        <f>B25*2</f>
        <v>20</v>
      </c>
    </row>
    <row r="26" spans="1:9" x14ac:dyDescent="0.3">
      <c r="A26" t="s">
        <v>28</v>
      </c>
      <c r="B26">
        <v>9</v>
      </c>
      <c r="C26">
        <f t="shared" ref="C26:C28" si="1">B26*2</f>
        <v>18</v>
      </c>
    </row>
    <row r="27" spans="1:9" x14ac:dyDescent="0.3">
      <c r="A27" t="s">
        <v>29</v>
      </c>
      <c r="B27">
        <v>20</v>
      </c>
      <c r="C27">
        <f t="shared" si="1"/>
        <v>40</v>
      </c>
    </row>
    <row r="28" spans="1:9" x14ac:dyDescent="0.3">
      <c r="A28" t="s">
        <v>30</v>
      </c>
      <c r="B28">
        <v>6</v>
      </c>
      <c r="C28">
        <f t="shared" si="1"/>
        <v>12</v>
      </c>
    </row>
    <row r="29" spans="1:9" x14ac:dyDescent="0.3">
      <c r="A29" t="s">
        <v>35</v>
      </c>
      <c r="B29">
        <v>2</v>
      </c>
      <c r="C29">
        <f>B29*2</f>
        <v>4</v>
      </c>
    </row>
    <row r="30" spans="1:9" x14ac:dyDescent="0.3">
      <c r="A30" t="s">
        <v>32</v>
      </c>
      <c r="B30">
        <f>SUM(B19:B29)</f>
        <v>54</v>
      </c>
      <c r="C30">
        <f>SUM(C19:C29)</f>
        <v>122</v>
      </c>
      <c r="D30">
        <f>D16-C30</f>
        <v>498</v>
      </c>
      <c r="F30">
        <f>C30*0.5</f>
        <v>61</v>
      </c>
    </row>
    <row r="32" spans="1:9" x14ac:dyDescent="0.3">
      <c r="A32" t="s">
        <v>31</v>
      </c>
      <c r="I32" t="s">
        <v>42</v>
      </c>
    </row>
    <row r="33" spans="1:9" x14ac:dyDescent="0.3">
      <c r="A33" t="s">
        <v>43</v>
      </c>
      <c r="C33">
        <v>100</v>
      </c>
      <c r="F33">
        <v>20</v>
      </c>
      <c r="H33">
        <v>0</v>
      </c>
      <c r="I33">
        <v>9</v>
      </c>
    </row>
    <row r="34" spans="1:9" x14ac:dyDescent="0.3">
      <c r="A34" t="s">
        <v>44</v>
      </c>
      <c r="C34">
        <v>100</v>
      </c>
      <c r="F34">
        <v>20</v>
      </c>
      <c r="H34">
        <v>0</v>
      </c>
      <c r="I34">
        <v>9</v>
      </c>
    </row>
    <row r="36" spans="1:9" x14ac:dyDescent="0.3">
      <c r="A36" t="s">
        <v>45</v>
      </c>
      <c r="B36">
        <v>6</v>
      </c>
      <c r="C36">
        <f>3*B36</f>
        <v>18</v>
      </c>
      <c r="F36">
        <f>3*B36</f>
        <v>18</v>
      </c>
      <c r="H36">
        <f>5*B36</f>
        <v>30</v>
      </c>
      <c r="I36">
        <v>5</v>
      </c>
    </row>
    <row r="37" spans="1:9" x14ac:dyDescent="0.3">
      <c r="A37" t="s">
        <v>46</v>
      </c>
      <c r="B37">
        <v>6</v>
      </c>
      <c r="C37">
        <f t="shared" ref="C37:C40" si="2">3*B37</f>
        <v>18</v>
      </c>
      <c r="F37">
        <f t="shared" ref="F37:F40" si="3">3*B37</f>
        <v>18</v>
      </c>
      <c r="H37">
        <f t="shared" ref="H37:H40" si="4">5*B37</f>
        <v>30</v>
      </c>
      <c r="I37">
        <v>5</v>
      </c>
    </row>
    <row r="38" spans="1:9" x14ac:dyDescent="0.3">
      <c r="A38" t="s">
        <v>47</v>
      </c>
      <c r="B38">
        <v>6</v>
      </c>
      <c r="C38">
        <f t="shared" si="2"/>
        <v>18</v>
      </c>
      <c r="F38">
        <f t="shared" si="3"/>
        <v>18</v>
      </c>
      <c r="H38">
        <f t="shared" si="4"/>
        <v>30</v>
      </c>
      <c r="I38">
        <v>5</v>
      </c>
    </row>
    <row r="39" spans="1:9" x14ac:dyDescent="0.3">
      <c r="A39" t="s">
        <v>48</v>
      </c>
      <c r="B39">
        <v>6</v>
      </c>
      <c r="C39">
        <f t="shared" si="2"/>
        <v>18</v>
      </c>
      <c r="F39">
        <f t="shared" si="3"/>
        <v>18</v>
      </c>
      <c r="H39">
        <f t="shared" si="4"/>
        <v>30</v>
      </c>
      <c r="I39">
        <v>5</v>
      </c>
    </row>
    <row r="40" spans="1:9" x14ac:dyDescent="0.3">
      <c r="A40" t="s">
        <v>49</v>
      </c>
      <c r="B40">
        <v>6</v>
      </c>
      <c r="C40">
        <f t="shared" si="2"/>
        <v>18</v>
      </c>
      <c r="F40">
        <f t="shared" si="3"/>
        <v>18</v>
      </c>
      <c r="H40">
        <f t="shared" si="4"/>
        <v>30</v>
      </c>
      <c r="I40">
        <v>5</v>
      </c>
    </row>
    <row r="42" spans="1:9" x14ac:dyDescent="0.3">
      <c r="A42" t="s">
        <v>33</v>
      </c>
      <c r="C42">
        <v>50</v>
      </c>
      <c r="F42">
        <v>50</v>
      </c>
      <c r="H42">
        <v>10</v>
      </c>
      <c r="I42">
        <v>1</v>
      </c>
    </row>
    <row r="44" spans="1:9" x14ac:dyDescent="0.3">
      <c r="A44" t="s">
        <v>34</v>
      </c>
      <c r="C44">
        <f>SUM(C33:C42)</f>
        <v>340</v>
      </c>
      <c r="D44">
        <f>D30-C44</f>
        <v>158</v>
      </c>
    </row>
    <row r="46" spans="1:9" x14ac:dyDescent="0.3">
      <c r="A46" t="s">
        <v>36</v>
      </c>
    </row>
    <row r="47" spans="1:9" x14ac:dyDescent="0.3">
      <c r="A47" t="s">
        <v>50</v>
      </c>
      <c r="C47">
        <v>10</v>
      </c>
      <c r="F47">
        <v>12</v>
      </c>
    </row>
    <row r="48" spans="1:9" x14ac:dyDescent="0.3">
      <c r="A48" t="s">
        <v>50</v>
      </c>
      <c r="C48">
        <v>10</v>
      </c>
      <c r="F48">
        <v>12</v>
      </c>
    </row>
    <row r="49" spans="1:6" x14ac:dyDescent="0.3">
      <c r="A49" t="s">
        <v>37</v>
      </c>
      <c r="C49">
        <f>SUM(C47:C48)</f>
        <v>20</v>
      </c>
      <c r="D49">
        <f>D44-C49</f>
        <v>138</v>
      </c>
    </row>
    <row r="51" spans="1:6" x14ac:dyDescent="0.3">
      <c r="A51" t="s">
        <v>38</v>
      </c>
    </row>
    <row r="52" spans="1:6" x14ac:dyDescent="0.3">
      <c r="A52" t="s">
        <v>39</v>
      </c>
      <c r="C52">
        <v>10</v>
      </c>
      <c r="D52">
        <f>D49-C52</f>
        <v>128</v>
      </c>
      <c r="F52">
        <v>1</v>
      </c>
    </row>
    <row r="54" spans="1:6" x14ac:dyDescent="0.3">
      <c r="A54" t="s">
        <v>40</v>
      </c>
    </row>
    <row r="55" spans="1:6" x14ac:dyDescent="0.3">
      <c r="F55">
        <f>SUM(F4:F52)</f>
        <v>3031.6000000000004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Tochinqoa-class Fast Frigate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Kazmierski</dc:creator>
  <cp:lastModifiedBy>Jeff Kazmierski</cp:lastModifiedBy>
  <dcterms:created xsi:type="dcterms:W3CDTF">2021-10-17T01:18:31Z</dcterms:created>
  <dcterms:modified xsi:type="dcterms:W3CDTF">2021-10-18T19:44:30Z</dcterms:modified>
</cp:coreProperties>
</file>