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kazmierski/Documents/GitHub/Zdetl/"/>
    </mc:Choice>
  </mc:AlternateContent>
  <xr:revisionPtr revIDLastSave="0" documentId="13_ncr:1_{0449CC21-89B3-EE44-866D-A2461B0255A7}" xr6:coauthVersionLast="47" xr6:coauthVersionMax="47" xr10:uidLastSave="{00000000-0000-0000-0000-000000000000}"/>
  <bookViews>
    <workbookView xWindow="480" yWindow="1000" windowWidth="25040" windowHeight="13760" xr2:uid="{62EDD787-9A95-1643-B943-F9B107626E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1" l="1"/>
  <c r="C45" i="1"/>
  <c r="D23" i="1"/>
  <c r="D32" i="1"/>
  <c r="G41" i="1"/>
  <c r="G35" i="1"/>
  <c r="C43" i="1"/>
  <c r="G43" i="1" s="1"/>
  <c r="C42" i="1"/>
  <c r="G42" i="1" s="1"/>
  <c r="C36" i="1"/>
  <c r="G36" i="1" s="1"/>
  <c r="C37" i="1"/>
  <c r="G37" i="1" s="1"/>
  <c r="C35" i="1"/>
  <c r="B40" i="1"/>
  <c r="C40" i="1" s="1"/>
  <c r="G40" i="1" s="1"/>
  <c r="B39" i="1"/>
  <c r="C39" i="1" s="1"/>
  <c r="G39" i="1" s="1"/>
  <c r="C14" i="1"/>
  <c r="D12" i="1"/>
  <c r="D11" i="1"/>
  <c r="D13" i="1" s="1"/>
  <c r="C12" i="1"/>
  <c r="G12" i="1" s="1"/>
  <c r="C11" i="1"/>
  <c r="G11" i="1" s="1"/>
  <c r="D17" i="1" l="1"/>
  <c r="C13" i="1" l="1"/>
  <c r="G13" i="1" s="1"/>
  <c r="G8" i="1"/>
  <c r="G7" i="1"/>
  <c r="C6" i="1"/>
  <c r="G6" i="1" s="1"/>
  <c r="G5" i="1"/>
  <c r="G17" i="1" l="1"/>
  <c r="G23" i="1" s="1"/>
  <c r="G32" i="1" s="1"/>
  <c r="B38" i="1"/>
  <c r="C15" i="1"/>
  <c r="C17" i="1"/>
  <c r="C23" i="1" s="1"/>
  <c r="C32" i="1" s="1"/>
  <c r="B44" i="1" l="1"/>
  <c r="C44" i="1" s="1"/>
  <c r="G44" i="1" s="1"/>
  <c r="B46" i="1"/>
  <c r="C46" i="1" s="1"/>
  <c r="G46" i="1" s="1"/>
  <c r="C38" i="1"/>
  <c r="G38" i="1" s="1"/>
  <c r="G48" i="1" l="1"/>
  <c r="B48" i="1"/>
  <c r="C48" i="1"/>
  <c r="C53" i="1" s="1"/>
</calcChain>
</file>

<file path=xl/sharedStrings.xml><?xml version="1.0" encoding="utf-8"?>
<sst xmlns="http://schemas.openxmlformats.org/spreadsheetml/2006/main" count="78" uniqueCount="56">
  <si>
    <t>Tochinqoa-class Missile Frigate</t>
  </si>
  <si>
    <t>Zhodani</t>
  </si>
  <si>
    <t>TL-14</t>
  </si>
  <si>
    <t>3000 dTons</t>
  </si>
  <si>
    <t>Mongoose High Guard 2022</t>
  </si>
  <si>
    <t>1. Hull</t>
  </si>
  <si>
    <t>SL?</t>
  </si>
  <si>
    <t>Armor x</t>
  </si>
  <si>
    <t>Cost</t>
  </si>
  <si>
    <t>Standard</t>
  </si>
  <si>
    <t>Partial</t>
  </si>
  <si>
    <t>Armor</t>
  </si>
  <si>
    <t>Rating</t>
  </si>
  <si>
    <t>Volume</t>
  </si>
  <si>
    <t>Heat Shield</t>
  </si>
  <si>
    <t>Rad Shield</t>
  </si>
  <si>
    <t>MCr</t>
  </si>
  <si>
    <t xml:space="preserve">Hull Cost x </t>
  </si>
  <si>
    <t>Cost (MCr)</t>
  </si>
  <si>
    <t>2. Drives</t>
  </si>
  <si>
    <t>Maneuver</t>
  </si>
  <si>
    <t xml:space="preserve">Jump </t>
  </si>
  <si>
    <t>Power</t>
  </si>
  <si>
    <t>Fusion-12</t>
  </si>
  <si>
    <t>Jump Fuel</t>
  </si>
  <si>
    <t>Power Fuel</t>
  </si>
  <si>
    <t>Totals:</t>
  </si>
  <si>
    <t>3. Bridge</t>
  </si>
  <si>
    <t>Computer</t>
  </si>
  <si>
    <t>Core/90</t>
  </si>
  <si>
    <t>Sensors</t>
  </si>
  <si>
    <t>Improved-12</t>
  </si>
  <si>
    <t>4. Weapons</t>
  </si>
  <si>
    <t>Medium Missile Bay</t>
  </si>
  <si>
    <t>Crew</t>
  </si>
  <si>
    <t>Hardpoints</t>
  </si>
  <si>
    <t>10 Triple Missile Turrets</t>
  </si>
  <si>
    <t>10 Particle Barbettes</t>
  </si>
  <si>
    <t>Type II</t>
  </si>
  <si>
    <t>5 Gauss PDC batteries</t>
  </si>
  <si>
    <t>Nuclear Damper</t>
  </si>
  <si>
    <t>5. Crew</t>
  </si>
  <si>
    <t>Captain</t>
  </si>
  <si>
    <t>Pilot</t>
  </si>
  <si>
    <t>Navigator</t>
  </si>
  <si>
    <t>Engineer</t>
  </si>
  <si>
    <t>Maintenance</t>
  </si>
  <si>
    <t>Gunnery</t>
  </si>
  <si>
    <t>Steward</t>
  </si>
  <si>
    <t>Administrator</t>
  </si>
  <si>
    <t>Medic</t>
  </si>
  <si>
    <t>Officers</t>
  </si>
  <si>
    <t>Flight Crew</t>
  </si>
  <si>
    <t>6. Small Craft</t>
  </si>
  <si>
    <t>2x ship's boat</t>
  </si>
  <si>
    <t xml:space="preserve">Totals: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</si>
</sst>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06D6-CBE3-154B-8F7F-9247EFD7027A}">
  <dimension ref="A1:G53"/>
  <sheetViews>
    <sheetView tabSelected="1" workbookViewId="0">
      <selection activeCell="B14" sqref="B14"/>
    </sheetView>
  </sheetViews>
  <sheetFormatPr baseColWidth="10" defaultRowHeight="16" x14ac:dyDescent="0.2"/>
  <cols>
    <col min="1" max="1" width="21.6640625" customWidth="1"/>
  </cols>
  <sheetData>
    <row r="1" spans="1:7" ht="31" x14ac:dyDescent="0.35">
      <c r="A1" s="2" t="s">
        <v>0</v>
      </c>
    </row>
    <row r="2" spans="1:7" s="1" customFormat="1" x14ac:dyDescent="0.2">
      <c r="A2" s="1" t="s">
        <v>1</v>
      </c>
      <c r="B2" s="1" t="s">
        <v>2</v>
      </c>
      <c r="D2" s="1" t="s">
        <v>3</v>
      </c>
    </row>
    <row r="3" spans="1:7" x14ac:dyDescent="0.2">
      <c r="A3" s="1" t="s">
        <v>4</v>
      </c>
    </row>
    <row r="4" spans="1:7" s="1" customFormat="1" x14ac:dyDescent="0.2">
      <c r="A4" s="1" t="s">
        <v>5</v>
      </c>
      <c r="B4" s="1" t="s">
        <v>12</v>
      </c>
      <c r="C4" s="1" t="s">
        <v>13</v>
      </c>
      <c r="D4" s="1" t="s">
        <v>6</v>
      </c>
      <c r="E4" s="1" t="s">
        <v>7</v>
      </c>
      <c r="F4" s="1" t="s">
        <v>17</v>
      </c>
      <c r="G4" s="1" t="s">
        <v>18</v>
      </c>
    </row>
    <row r="5" spans="1:7" x14ac:dyDescent="0.2">
      <c r="A5" t="s">
        <v>9</v>
      </c>
      <c r="B5">
        <v>3000</v>
      </c>
      <c r="C5">
        <v>3000</v>
      </c>
      <c r="D5" t="s">
        <v>10</v>
      </c>
      <c r="E5">
        <v>1</v>
      </c>
      <c r="F5">
        <v>1</v>
      </c>
      <c r="G5">
        <f>0.05*B5</f>
        <v>150</v>
      </c>
    </row>
    <row r="6" spans="1:7" x14ac:dyDescent="0.2">
      <c r="A6" t="s">
        <v>11</v>
      </c>
      <c r="B6">
        <v>20</v>
      </c>
      <c r="C6">
        <f>B6*0.008*B5</f>
        <v>480</v>
      </c>
      <c r="G6">
        <f>C6*0.5</f>
        <v>240</v>
      </c>
    </row>
    <row r="7" spans="1:7" x14ac:dyDescent="0.2">
      <c r="A7" t="s">
        <v>14</v>
      </c>
      <c r="G7">
        <f>0.1*B5</f>
        <v>300</v>
      </c>
    </row>
    <row r="8" spans="1:7" x14ac:dyDescent="0.2">
      <c r="A8" t="s">
        <v>15</v>
      </c>
      <c r="G8">
        <f>0.025*B5</f>
        <v>75</v>
      </c>
    </row>
    <row r="10" spans="1:7" s="1" customFormat="1" x14ac:dyDescent="0.2">
      <c r="A10" s="1" t="s">
        <v>19</v>
      </c>
      <c r="B10" s="1" t="s">
        <v>12</v>
      </c>
      <c r="C10" s="1" t="s">
        <v>13</v>
      </c>
      <c r="D10" s="1" t="s">
        <v>22</v>
      </c>
      <c r="G10" s="1" t="s">
        <v>18</v>
      </c>
    </row>
    <row r="11" spans="1:7" x14ac:dyDescent="0.2">
      <c r="A11" t="s">
        <v>20</v>
      </c>
      <c r="B11">
        <v>5</v>
      </c>
      <c r="C11">
        <f>0.05*B5</f>
        <v>150</v>
      </c>
      <c r="D11">
        <f>0.1*B5*B11</f>
        <v>1500</v>
      </c>
      <c r="G11">
        <f>2*C11</f>
        <v>300</v>
      </c>
    </row>
    <row r="12" spans="1:7" x14ac:dyDescent="0.2">
      <c r="A12" t="s">
        <v>21</v>
      </c>
      <c r="B12">
        <v>3</v>
      </c>
      <c r="C12">
        <f>5+(B5*0.075)</f>
        <v>230</v>
      </c>
      <c r="D12">
        <f>0.1*B5*B12</f>
        <v>900</v>
      </c>
      <c r="G12">
        <f>1.5*C12</f>
        <v>345</v>
      </c>
    </row>
    <row r="13" spans="1:7" x14ac:dyDescent="0.2">
      <c r="A13" t="s">
        <v>23</v>
      </c>
      <c r="B13">
        <v>3250</v>
      </c>
      <c r="C13">
        <f>ROUND(B13/15,0)</f>
        <v>217</v>
      </c>
      <c r="D13" s="3">
        <f>0.2*B5+D11+D12+D22+SUM(D26:D31)</f>
        <v>3249</v>
      </c>
      <c r="G13">
        <f>C13</f>
        <v>217</v>
      </c>
    </row>
    <row r="14" spans="1:7" x14ac:dyDescent="0.2">
      <c r="A14" t="s">
        <v>24</v>
      </c>
      <c r="C14">
        <f>0.1*B5*B12</f>
        <v>900</v>
      </c>
    </row>
    <row r="15" spans="1:7" x14ac:dyDescent="0.2">
      <c r="A15" t="s">
        <v>25</v>
      </c>
      <c r="C15">
        <f>0.1*C13</f>
        <v>21.700000000000003</v>
      </c>
    </row>
    <row r="17" spans="1:7" x14ac:dyDescent="0.2">
      <c r="A17" t="s">
        <v>26</v>
      </c>
      <c r="C17">
        <f>C5-(SUM(C6:C8)+SUM(C11:C15))</f>
        <v>1001.3</v>
      </c>
      <c r="D17" s="3">
        <f>D13</f>
        <v>3249</v>
      </c>
      <c r="G17">
        <f>SUM(G5:G8)+SUM(G11:G15)</f>
        <v>1627</v>
      </c>
    </row>
    <row r="19" spans="1:7" s="1" customFormat="1" x14ac:dyDescent="0.2">
      <c r="A19" s="1" t="s">
        <v>27</v>
      </c>
      <c r="B19" s="1" t="s">
        <v>12</v>
      </c>
      <c r="C19" s="1" t="s">
        <v>13</v>
      </c>
      <c r="G19" s="1" t="s">
        <v>8</v>
      </c>
    </row>
    <row r="20" spans="1:7" x14ac:dyDescent="0.2">
      <c r="A20" t="s">
        <v>9</v>
      </c>
      <c r="C20">
        <v>60</v>
      </c>
      <c r="G20">
        <v>0.5</v>
      </c>
    </row>
    <row r="21" spans="1:7" x14ac:dyDescent="0.2">
      <c r="A21" t="s">
        <v>28</v>
      </c>
      <c r="B21" t="s">
        <v>29</v>
      </c>
      <c r="G21">
        <v>120</v>
      </c>
    </row>
    <row r="22" spans="1:7" x14ac:dyDescent="0.2">
      <c r="A22" t="s">
        <v>30</v>
      </c>
      <c r="B22" t="s">
        <v>31</v>
      </c>
      <c r="C22">
        <v>3</v>
      </c>
      <c r="D22">
        <v>4</v>
      </c>
      <c r="G22">
        <v>4.3</v>
      </c>
    </row>
    <row r="23" spans="1:7" x14ac:dyDescent="0.2">
      <c r="A23" t="s">
        <v>26</v>
      </c>
      <c r="C23">
        <f>C17-SUM(C20:C22)</f>
        <v>938.3</v>
      </c>
      <c r="D23" s="3">
        <f>SUM(D20:D22)</f>
        <v>4</v>
      </c>
      <c r="G23">
        <f>G17+SUM(G20:G22)</f>
        <v>1751.8</v>
      </c>
    </row>
    <row r="25" spans="1:7" s="1" customFormat="1" x14ac:dyDescent="0.2">
      <c r="A25" s="1" t="s">
        <v>32</v>
      </c>
      <c r="B25" s="1" t="s">
        <v>12</v>
      </c>
      <c r="C25" s="1" t="s">
        <v>13</v>
      </c>
      <c r="D25" s="1" t="s">
        <v>22</v>
      </c>
      <c r="E25" s="1" t="s">
        <v>34</v>
      </c>
      <c r="F25" s="1" t="s">
        <v>35</v>
      </c>
      <c r="G25" s="1" t="s">
        <v>16</v>
      </c>
    </row>
    <row r="26" spans="1:7" x14ac:dyDescent="0.2">
      <c r="A26" t="s">
        <v>33</v>
      </c>
      <c r="C26">
        <v>100</v>
      </c>
      <c r="D26">
        <v>0</v>
      </c>
      <c r="E26">
        <v>1</v>
      </c>
      <c r="F26">
        <v>1</v>
      </c>
      <c r="G26">
        <v>20</v>
      </c>
    </row>
    <row r="27" spans="1:7" x14ac:dyDescent="0.2">
      <c r="A27" t="s">
        <v>33</v>
      </c>
      <c r="C27">
        <v>100</v>
      </c>
      <c r="D27">
        <v>0</v>
      </c>
      <c r="E27">
        <v>1</v>
      </c>
      <c r="F27">
        <v>1</v>
      </c>
      <c r="G27">
        <v>20</v>
      </c>
    </row>
    <row r="28" spans="1:7" x14ac:dyDescent="0.2">
      <c r="A28" t="s">
        <v>36</v>
      </c>
      <c r="C28">
        <v>10</v>
      </c>
      <c r="D28">
        <v>0</v>
      </c>
      <c r="E28">
        <v>20</v>
      </c>
      <c r="F28">
        <v>10</v>
      </c>
      <c r="G28">
        <v>20</v>
      </c>
    </row>
    <row r="29" spans="1:7" x14ac:dyDescent="0.2">
      <c r="A29" t="s">
        <v>37</v>
      </c>
      <c r="C29">
        <v>150</v>
      </c>
      <c r="D29">
        <v>150</v>
      </c>
      <c r="E29">
        <v>20</v>
      </c>
      <c r="F29">
        <v>10</v>
      </c>
      <c r="G29">
        <v>80</v>
      </c>
    </row>
    <row r="30" spans="1:7" x14ac:dyDescent="0.2">
      <c r="A30" t="s">
        <v>39</v>
      </c>
      <c r="B30" t="s">
        <v>38</v>
      </c>
      <c r="C30">
        <v>100</v>
      </c>
      <c r="D30">
        <v>75</v>
      </c>
      <c r="E30">
        <v>5</v>
      </c>
      <c r="F30">
        <v>5</v>
      </c>
      <c r="G30">
        <v>100</v>
      </c>
    </row>
    <row r="31" spans="1:7" x14ac:dyDescent="0.2">
      <c r="A31" t="s">
        <v>40</v>
      </c>
      <c r="C31">
        <v>10</v>
      </c>
      <c r="D31">
        <v>20</v>
      </c>
      <c r="E31">
        <v>1</v>
      </c>
      <c r="F31">
        <v>0</v>
      </c>
      <c r="G31">
        <v>10</v>
      </c>
    </row>
    <row r="32" spans="1:7" x14ac:dyDescent="0.2">
      <c r="A32" t="s">
        <v>26</v>
      </c>
      <c r="C32">
        <f>C23-SUM(C26:C31)</f>
        <v>468.29999999999995</v>
      </c>
      <c r="D32" s="3">
        <f>SUM(D26:D31)</f>
        <v>245</v>
      </c>
      <c r="G32">
        <f>G23+SUM(G26:G31)</f>
        <v>2001.8</v>
      </c>
    </row>
    <row r="34" spans="1:7" x14ac:dyDescent="0.2">
      <c r="A34" s="1" t="s">
        <v>41</v>
      </c>
      <c r="B34" s="1" t="s">
        <v>12</v>
      </c>
      <c r="C34" s="1" t="s">
        <v>13</v>
      </c>
      <c r="D34" s="1" t="s">
        <v>22</v>
      </c>
      <c r="E34" s="1" t="s">
        <v>34</v>
      </c>
      <c r="F34" s="1" t="s">
        <v>35</v>
      </c>
      <c r="G34" s="1" t="s">
        <v>16</v>
      </c>
    </row>
    <row r="35" spans="1:7" x14ac:dyDescent="0.2">
      <c r="A35" t="s">
        <v>42</v>
      </c>
      <c r="B35">
        <v>1</v>
      </c>
      <c r="C35">
        <f>B35*4</f>
        <v>4</v>
      </c>
      <c r="G35">
        <f>C35*0.5</f>
        <v>2</v>
      </c>
    </row>
    <row r="36" spans="1:7" x14ac:dyDescent="0.2">
      <c r="A36" t="s">
        <v>43</v>
      </c>
      <c r="B36">
        <v>3</v>
      </c>
      <c r="C36">
        <f t="shared" ref="C36:C37" si="0">B36*4</f>
        <v>12</v>
      </c>
      <c r="G36">
        <f t="shared" ref="G36:G46" si="1">C36*0.5</f>
        <v>6</v>
      </c>
    </row>
    <row r="37" spans="1:7" x14ac:dyDescent="0.2">
      <c r="A37" t="s">
        <v>44</v>
      </c>
      <c r="B37">
        <v>1</v>
      </c>
      <c r="C37">
        <f t="shared" si="0"/>
        <v>4</v>
      </c>
      <c r="G37">
        <f t="shared" si="1"/>
        <v>2</v>
      </c>
    </row>
    <row r="38" spans="1:7" x14ac:dyDescent="0.2">
      <c r="A38" t="s">
        <v>45</v>
      </c>
      <c r="B38">
        <f>ROUND(SUM(C11:C13)/35,0)</f>
        <v>17</v>
      </c>
      <c r="C38">
        <f>B38*2</f>
        <v>34</v>
      </c>
      <c r="G38">
        <f t="shared" si="1"/>
        <v>17</v>
      </c>
    </row>
    <row r="39" spans="1:7" x14ac:dyDescent="0.2">
      <c r="A39" t="s">
        <v>46</v>
      </c>
      <c r="B39">
        <f>3000/500</f>
        <v>6</v>
      </c>
      <c r="C39">
        <f t="shared" ref="C39:C40" si="2">B39*2</f>
        <v>12</v>
      </c>
      <c r="G39">
        <f t="shared" si="1"/>
        <v>6</v>
      </c>
    </row>
    <row r="40" spans="1:7" x14ac:dyDescent="0.2">
      <c r="A40" t="s">
        <v>47</v>
      </c>
      <c r="B40">
        <f>SUM(E26:E31)</f>
        <v>48</v>
      </c>
      <c r="C40">
        <f t="shared" si="2"/>
        <v>96</v>
      </c>
      <c r="G40">
        <f t="shared" si="1"/>
        <v>48</v>
      </c>
    </row>
    <row r="41" spans="1:7" x14ac:dyDescent="0.2">
      <c r="A41" t="s">
        <v>48</v>
      </c>
      <c r="G41">
        <f t="shared" si="1"/>
        <v>0</v>
      </c>
    </row>
    <row r="42" spans="1:7" x14ac:dyDescent="0.2">
      <c r="A42" t="s">
        <v>49</v>
      </c>
      <c r="B42">
        <v>3</v>
      </c>
      <c r="C42">
        <f t="shared" ref="C42:C46" si="3">B42*4</f>
        <v>12</v>
      </c>
      <c r="G42">
        <f t="shared" si="1"/>
        <v>6</v>
      </c>
    </row>
    <row r="43" spans="1:7" x14ac:dyDescent="0.2">
      <c r="A43" t="s">
        <v>30</v>
      </c>
      <c r="B43">
        <v>3</v>
      </c>
      <c r="C43">
        <f t="shared" si="3"/>
        <v>12</v>
      </c>
      <c r="G43">
        <f t="shared" si="1"/>
        <v>6</v>
      </c>
    </row>
    <row r="44" spans="1:7" x14ac:dyDescent="0.2">
      <c r="A44" t="s">
        <v>50</v>
      </c>
      <c r="B44">
        <f>ROUND(SUM(B35:B43)/120,0)</f>
        <v>1</v>
      </c>
      <c r="C44">
        <f t="shared" si="3"/>
        <v>4</v>
      </c>
      <c r="G44">
        <f t="shared" si="1"/>
        <v>2</v>
      </c>
    </row>
    <row r="45" spans="1:7" x14ac:dyDescent="0.2">
      <c r="A45" t="s">
        <v>52</v>
      </c>
      <c r="B45">
        <v>2</v>
      </c>
      <c r="C45">
        <f t="shared" si="3"/>
        <v>8</v>
      </c>
      <c r="G45">
        <f t="shared" si="1"/>
        <v>4</v>
      </c>
    </row>
    <row r="46" spans="1:7" x14ac:dyDescent="0.2">
      <c r="A46" t="s">
        <v>51</v>
      </c>
      <c r="B46">
        <f>ROUND(SUM(B35:B44)/10,0)</f>
        <v>8</v>
      </c>
      <c r="C46">
        <f t="shared" si="3"/>
        <v>32</v>
      </c>
      <c r="G46">
        <f t="shared" si="1"/>
        <v>16</v>
      </c>
    </row>
    <row r="48" spans="1:7" x14ac:dyDescent="0.2">
      <c r="A48" t="s">
        <v>26</v>
      </c>
      <c r="B48">
        <f>SUM(B35:B46)</f>
        <v>93</v>
      </c>
      <c r="C48">
        <f>C32-SUM(C35:C46)</f>
        <v>238.29999999999995</v>
      </c>
      <c r="G48">
        <f>G32+SUM(G35:G46)</f>
        <v>2116.8000000000002</v>
      </c>
    </row>
    <row r="50" spans="1:7" x14ac:dyDescent="0.2">
      <c r="A50" s="1" t="s">
        <v>53</v>
      </c>
      <c r="C50" s="1" t="s">
        <v>13</v>
      </c>
      <c r="G50" s="1" t="s">
        <v>16</v>
      </c>
    </row>
    <row r="51" spans="1:7" x14ac:dyDescent="0.2">
      <c r="A51" t="s">
        <v>54</v>
      </c>
      <c r="C51">
        <v>40</v>
      </c>
    </row>
    <row r="53" spans="1:7" x14ac:dyDescent="0.2">
      <c r="A53" t="s">
        <v>55</v>
      </c>
      <c r="C53">
        <f>C48-C51</f>
        <v>198.29999999999995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Kazmierski</dc:creator>
  <cp:lastModifiedBy>Jeff Kazmierski</cp:lastModifiedBy>
  <dcterms:created xsi:type="dcterms:W3CDTF">2024-02-05T00:26:56Z</dcterms:created>
  <dcterms:modified xsi:type="dcterms:W3CDTF">2024-03-09T23:06:27Z</dcterms:modified>
</cp:coreProperties>
</file>