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clipse-program\"/>
    </mc:Choice>
  </mc:AlternateContent>
  <xr:revisionPtr revIDLastSave="0" documentId="13_ncr:1_{B70A1154-8BB5-49F7-A18D-55CD5913D142}" xr6:coauthVersionLast="47" xr6:coauthVersionMax="47" xr10:uidLastSave="{00000000-0000-0000-0000-000000000000}"/>
  <bookViews>
    <workbookView xWindow="30510" yWindow="2490" windowWidth="19005" windowHeight="17325" xr2:uid="{84CC5BD2-6A33-4290-B300-A3BF8C56C3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2" i="1" l="1"/>
  <c r="O52" i="1"/>
  <c r="P52" i="1"/>
  <c r="M52" i="1"/>
  <c r="M49" i="1"/>
  <c r="N49" i="1"/>
  <c r="N48" i="1"/>
  <c r="O48" i="1"/>
  <c r="P48" i="1"/>
  <c r="M48" i="1"/>
  <c r="P50" i="1"/>
  <c r="O50" i="1"/>
  <c r="N50" i="1"/>
  <c r="M50" i="1"/>
  <c r="P49" i="1"/>
  <c r="O49" i="1"/>
  <c r="N19" i="1"/>
  <c r="O19" i="1"/>
  <c r="M19" i="1"/>
  <c r="N18" i="1"/>
  <c r="O18" i="1"/>
  <c r="P18" i="1"/>
  <c r="P19" i="1" s="1"/>
  <c r="M18" i="1"/>
  <c r="B52" i="1"/>
  <c r="B54" i="1"/>
  <c r="B45" i="1"/>
  <c r="B47" i="1"/>
  <c r="B38" i="1"/>
  <c r="B40" i="1"/>
  <c r="B31" i="1"/>
  <c r="B33" i="1"/>
  <c r="B26" i="1"/>
  <c r="B24" i="1"/>
  <c r="B19" i="1"/>
  <c r="B17" i="1"/>
  <c r="B20" i="1" s="1"/>
  <c r="H8" i="1"/>
  <c r="G8" i="1"/>
  <c r="F8" i="1"/>
  <c r="E8" i="1"/>
  <c r="D8" i="1"/>
  <c r="C8" i="1"/>
  <c r="B8" i="1"/>
  <c r="C7" i="1"/>
  <c r="D7" i="1"/>
  <c r="E7" i="1"/>
  <c r="F7" i="1"/>
  <c r="G7" i="1"/>
  <c r="H7" i="1"/>
  <c r="B7" i="1"/>
  <c r="F6" i="1"/>
  <c r="D6" i="1"/>
  <c r="G6" i="1"/>
  <c r="C6" i="1"/>
  <c r="H6" i="1"/>
  <c r="B6" i="1"/>
  <c r="E9" i="1" l="1"/>
  <c r="C9" i="1"/>
  <c r="B9" i="1"/>
  <c r="B55" i="1"/>
  <c r="B48" i="1"/>
  <c r="H9" i="1"/>
  <c r="B41" i="1"/>
  <c r="B34" i="1"/>
  <c r="B27" i="1"/>
  <c r="F9" i="1"/>
  <c r="D9" i="1"/>
  <c r="G9" i="1"/>
</calcChain>
</file>

<file path=xl/sharedStrings.xml><?xml version="1.0" encoding="utf-8"?>
<sst xmlns="http://schemas.openxmlformats.org/spreadsheetml/2006/main" count="237" uniqueCount="100">
  <si>
    <t>early C1</t>
  </si>
  <si>
    <t>late C1</t>
  </si>
  <si>
    <t>C2</t>
  </si>
  <si>
    <t>totality</t>
  </si>
  <si>
    <t>C3</t>
  </si>
  <si>
    <t>early C4</t>
  </si>
  <si>
    <t>late c4</t>
  </si>
  <si>
    <t>time per cycle</t>
  </si>
  <si>
    <t>longest</t>
  </si>
  <si>
    <t>shortest</t>
  </si>
  <si>
    <t>1/100</t>
  </si>
  <si>
    <t>1/800</t>
  </si>
  <si>
    <t>1/1600</t>
  </si>
  <si>
    <t>1/20</t>
  </si>
  <si>
    <t>1/10</t>
  </si>
  <si>
    <t>1/640</t>
  </si>
  <si>
    <t>1/200</t>
  </si>
  <si>
    <t>1/3200</t>
  </si>
  <si>
    <t>5</t>
  </si>
  <si>
    <t>% exposure</t>
  </si>
  <si>
    <t># of shots</t>
  </si>
  <si>
    <t>average shot length</t>
  </si>
  <si>
    <t>% over expectation</t>
  </si>
  <si>
    <t>1.0EV, 9 Shots</t>
  </si>
  <si>
    <t>1/15 Base</t>
  </si>
  <si>
    <t>times</t>
  </si>
  <si>
    <t>sequence</t>
  </si>
  <si>
    <t>1/250</t>
  </si>
  <si>
    <t>1/125</t>
  </si>
  <si>
    <t>1/60</t>
  </si>
  <si>
    <t>1/30</t>
  </si>
  <si>
    <t>1/15</t>
  </si>
  <si>
    <t>1/8</t>
  </si>
  <si>
    <t>1/4</t>
  </si>
  <si>
    <t>0.5</t>
  </si>
  <si>
    <t>1</t>
  </si>
  <si>
    <t>total exposure time</t>
  </si>
  <si>
    <t>average</t>
  </si>
  <si>
    <t>RemoteCli 27 0 4000 1</t>
  </si>
  <si>
    <t>RemoteCli 27 0 3000 1</t>
  </si>
  <si>
    <t>RemoteCli 27 0 3000 2</t>
  </si>
  <si>
    <t>1 iteration</t>
  </si>
  <si>
    <t>2 iteration</t>
  </si>
  <si>
    <t>*shutter speed change takes ~ 1 second</t>
  </si>
  <si>
    <t>*bracket range change takes ~ 1 second</t>
  </si>
  <si>
    <t>RemoteCli 27 1 7000 1</t>
  </si>
  <si>
    <t>3.0EV, 5 Shots</t>
  </si>
  <si>
    <t>following tests don't include shutter speed or bracket change times</t>
  </si>
  <si>
    <t>1/1000</t>
  </si>
  <si>
    <t>4</t>
  </si>
  <si>
    <t>RemoteCli 27 1 7000 2</t>
  </si>
  <si>
    <t>5 iteration</t>
  </si>
  <si>
    <t>RemoteCli 27 1 7000 5</t>
  </si>
  <si>
    <t>target upper bound</t>
  </si>
  <si>
    <t>target lower bound</t>
  </si>
  <si>
    <t>midpoint</t>
  </si>
  <si>
    <t>Bracket</t>
  </si>
  <si>
    <t>Totality</t>
  </si>
  <si>
    <t>1/2000</t>
  </si>
  <si>
    <t>1/4000</t>
  </si>
  <si>
    <t>target upper index</t>
  </si>
  <si>
    <t>target lower index</t>
  </si>
  <si>
    <t>midpoint index</t>
  </si>
  <si>
    <t>1/500</t>
  </si>
  <si>
    <t>ev steps to bound</t>
  </si>
  <si>
    <t>total ev range</t>
  </si>
  <si>
    <t>0.3EV</t>
  </si>
  <si>
    <t>is</t>
  </si>
  <si>
    <t>2 indices</t>
  </si>
  <si>
    <t>0.7EV</t>
  </si>
  <si>
    <t>0.5EV</t>
  </si>
  <si>
    <t>1.0EV</t>
  </si>
  <si>
    <t>3.0EV</t>
  </si>
  <si>
    <t>1-2 indices</t>
  </si>
  <si>
    <t>1 index</t>
  </si>
  <si>
    <t>3 indices</t>
  </si>
  <si>
    <t>2.0EV</t>
  </si>
  <si>
    <t>6 indices</t>
  </si>
  <si>
    <t>9 indices</t>
  </si>
  <si>
    <t>total index range</t>
  </si>
  <si>
    <t>shutter speeds</t>
  </si>
  <si>
    <t>1EV_9Pics</t>
  </si>
  <si>
    <t>1EV_5Pics</t>
  </si>
  <si>
    <t>0.5EV_9Pics</t>
  </si>
  <si>
    <t>1/400</t>
  </si>
  <si>
    <t>1/80</t>
  </si>
  <si>
    <t>1/40</t>
  </si>
  <si>
    <t>1/5</t>
  </si>
  <si>
    <t>0.4</t>
  </si>
  <si>
    <t>0.8</t>
  </si>
  <si>
    <t>1.6</t>
  </si>
  <si>
    <t>3.2</t>
  </si>
  <si>
    <t>(case 5)</t>
  </si>
  <si>
    <t>(case 0)</t>
  </si>
  <si>
    <t>(case 6)</t>
  </si>
  <si>
    <t>exposure time</t>
  </si>
  <si>
    <t>*sequence will not start until buffer is clear</t>
  </si>
  <si>
    <t>cf-a: 11s</t>
  </si>
  <si>
    <t>frames per second</t>
  </si>
  <si>
    <t>scheduled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</si>
</sst>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3" fillId="3" borderId="0" xfId="3" applyNumberFormat="1"/>
    <xf numFmtId="0" fontId="0" fillId="0" borderId="0" xfId="0" applyNumberFormat="1"/>
    <xf numFmtId="49" fontId="5" fillId="0" borderId="0" xfId="0" applyNumberFormat="1" applyFont="1"/>
    <xf numFmtId="10" fontId="4" fillId="4" borderId="0" xfId="4" applyNumberFormat="1"/>
    <xf numFmtId="10" fontId="2" fillId="2" borderId="0" xfId="2" applyNumberFormat="1"/>
    <xf numFmtId="2" fontId="0" fillId="0" borderId="0" xfId="1" applyNumberFormat="1" applyFont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337F-5C99-4DA3-A408-B26C3EDEE9D5}">
  <dimension ref="A1:Q55"/>
  <sheetViews>
    <sheetView tabSelected="1" topLeftCell="A19" workbookViewId="0">
      <selection activeCell="H31" sqref="H31"/>
    </sheetView>
  </sheetViews>
  <sheetFormatPr defaultRowHeight="15" x14ac:dyDescent="0.25"/>
  <cols>
    <col min="1" max="1" width="20.140625" bestFit="1" customWidth="1"/>
    <col min="12" max="12" width="18" bestFit="1" customWidth="1"/>
    <col min="13" max="13" width="12" bestFit="1" customWidth="1"/>
    <col min="14" max="14" width="9.85546875" bestFit="1" customWidth="1"/>
    <col min="15" max="15" width="12" bestFit="1" customWidth="1"/>
    <col min="16" max="16" width="9.85546875" bestFit="1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25">
      <c r="A2" t="s">
        <v>7</v>
      </c>
      <c r="B2">
        <v>9</v>
      </c>
      <c r="C2">
        <v>13</v>
      </c>
      <c r="D2">
        <v>13</v>
      </c>
      <c r="E2">
        <v>45</v>
      </c>
      <c r="F2">
        <v>14</v>
      </c>
      <c r="G2">
        <v>14</v>
      </c>
      <c r="H2">
        <v>9</v>
      </c>
      <c r="M2" t="s">
        <v>66</v>
      </c>
      <c r="N2" t="s">
        <v>67</v>
      </c>
      <c r="O2" t="s">
        <v>74</v>
      </c>
    </row>
    <row r="3" spans="1:16" x14ac:dyDescent="0.25">
      <c r="A3" t="s">
        <v>20</v>
      </c>
      <c r="B3">
        <v>5</v>
      </c>
      <c r="C3">
        <v>7</v>
      </c>
      <c r="D3">
        <v>7</v>
      </c>
      <c r="E3">
        <v>18</v>
      </c>
      <c r="F3">
        <v>7</v>
      </c>
      <c r="G3">
        <v>7</v>
      </c>
      <c r="H3">
        <v>5</v>
      </c>
      <c r="M3" t="s">
        <v>70</v>
      </c>
      <c r="N3" t="s">
        <v>67</v>
      </c>
      <c r="O3" t="s">
        <v>73</v>
      </c>
    </row>
    <row r="4" spans="1:16" x14ac:dyDescent="0.25">
      <c r="A4" t="s">
        <v>8</v>
      </c>
      <c r="B4" s="1" t="s">
        <v>10</v>
      </c>
      <c r="C4" s="1" t="s">
        <v>14</v>
      </c>
      <c r="D4" s="1" t="s">
        <v>16</v>
      </c>
      <c r="E4" s="1" t="s">
        <v>18</v>
      </c>
      <c r="F4" s="1" t="s">
        <v>16</v>
      </c>
      <c r="G4" s="1" t="s">
        <v>14</v>
      </c>
      <c r="H4" s="1" t="s">
        <v>10</v>
      </c>
      <c r="M4" t="s">
        <v>69</v>
      </c>
      <c r="N4" t="s">
        <v>67</v>
      </c>
      <c r="O4" t="s">
        <v>68</v>
      </c>
    </row>
    <row r="5" spans="1:16" x14ac:dyDescent="0.25">
      <c r="A5" t="s">
        <v>9</v>
      </c>
      <c r="B5" s="1" t="s">
        <v>12</v>
      </c>
      <c r="C5" s="1" t="s">
        <v>15</v>
      </c>
      <c r="D5" s="1" t="s">
        <v>17</v>
      </c>
      <c r="E5" s="1" t="s">
        <v>11</v>
      </c>
      <c r="F5" s="1" t="s">
        <v>17</v>
      </c>
      <c r="G5" s="1" t="s">
        <v>15</v>
      </c>
      <c r="H5" s="1" t="s">
        <v>12</v>
      </c>
      <c r="M5" t="s">
        <v>71</v>
      </c>
      <c r="N5" t="s">
        <v>67</v>
      </c>
      <c r="O5" t="s">
        <v>75</v>
      </c>
    </row>
    <row r="6" spans="1:16" x14ac:dyDescent="0.25">
      <c r="A6" t="s">
        <v>19</v>
      </c>
      <c r="B6" s="4">
        <f>0.019375/B2</f>
        <v>2.1527777777777778E-3</v>
      </c>
      <c r="C6" s="4">
        <f>0.1984375/C2</f>
        <v>1.5264423076923076E-2</v>
      </c>
      <c r="D6" s="4">
        <f>0.0129826923/D2</f>
        <v>9.9866863846153849E-4</v>
      </c>
      <c r="E6" s="4">
        <v>0.1049221474</v>
      </c>
      <c r="F6" s="4">
        <f>0.0129826923/F2</f>
        <v>9.2733516428571421E-4</v>
      </c>
      <c r="G6" s="4">
        <f>0.1984375/G2</f>
        <v>1.4174107142857143E-2</v>
      </c>
      <c r="H6" s="4">
        <f>0.019375/H2</f>
        <v>2.1527777777777778E-3</v>
      </c>
      <c r="M6" t="s">
        <v>76</v>
      </c>
      <c r="N6" t="s">
        <v>67</v>
      </c>
      <c r="O6" t="s">
        <v>77</v>
      </c>
    </row>
    <row r="7" spans="1:16" x14ac:dyDescent="0.25">
      <c r="A7" t="s">
        <v>98</v>
      </c>
      <c r="B7">
        <f>B3/B2</f>
        <v>0.55555555555555558</v>
      </c>
      <c r="C7">
        <f t="shared" ref="C7:H7" si="0">C3/C2</f>
        <v>0.53846153846153844</v>
      </c>
      <c r="D7">
        <f t="shared" si="0"/>
        <v>0.53846153846153844</v>
      </c>
      <c r="E7">
        <f t="shared" si="0"/>
        <v>0.4</v>
      </c>
      <c r="F7">
        <f t="shared" si="0"/>
        <v>0.5</v>
      </c>
      <c r="G7">
        <f t="shared" si="0"/>
        <v>0.5</v>
      </c>
      <c r="H7">
        <f t="shared" si="0"/>
        <v>0.55555555555555558</v>
      </c>
      <c r="M7" t="s">
        <v>72</v>
      </c>
      <c r="N7" t="s">
        <v>67</v>
      </c>
      <c r="O7" t="s">
        <v>78</v>
      </c>
    </row>
    <row r="8" spans="1:16" x14ac:dyDescent="0.25">
      <c r="A8" t="s">
        <v>21</v>
      </c>
      <c r="B8" s="5">
        <f>(1/100+1/1600)/2</f>
        <v>5.3125000000000004E-3</v>
      </c>
      <c r="C8">
        <f>(1/10+1/640)/2</f>
        <v>5.078125E-2</v>
      </c>
      <c r="D8">
        <f>(1/200+1/3200)/2</f>
        <v>2.6562500000000002E-3</v>
      </c>
      <c r="E8">
        <f>(5+1/800)/2</f>
        <v>2.5006249999999999</v>
      </c>
      <c r="F8">
        <f>(1/200+1/3200)/2</f>
        <v>2.6562500000000002E-3</v>
      </c>
      <c r="G8">
        <f>(1/10+1/640)/2</f>
        <v>5.078125E-2</v>
      </c>
      <c r="H8" s="5">
        <f>(1/100+1/1600)/2</f>
        <v>5.3125000000000004E-3</v>
      </c>
    </row>
    <row r="9" spans="1:16" x14ac:dyDescent="0.25">
      <c r="A9" t="s">
        <v>22</v>
      </c>
      <c r="B9" s="2">
        <f>B7/B8</f>
        <v>104.57516339869281</v>
      </c>
      <c r="C9" s="2">
        <f t="shared" ref="C9:H9" si="1">C7/C8</f>
        <v>10.603550295857987</v>
      </c>
      <c r="D9" s="2">
        <f t="shared" si="1"/>
        <v>202.71493212669679</v>
      </c>
      <c r="E9" s="2">
        <f>E7/E8</f>
        <v>0.15996000999750065</v>
      </c>
      <c r="F9" s="2">
        <f t="shared" si="1"/>
        <v>188.23529411764704</v>
      </c>
      <c r="G9" s="2">
        <f t="shared" si="1"/>
        <v>9.8461538461538467</v>
      </c>
      <c r="H9" s="2">
        <f t="shared" si="1"/>
        <v>104.57516339869281</v>
      </c>
    </row>
    <row r="10" spans="1:16" x14ac:dyDescent="0.25">
      <c r="M10" t="s">
        <v>0</v>
      </c>
      <c r="N10" t="s">
        <v>1</v>
      </c>
      <c r="O10" t="s">
        <v>2</v>
      </c>
      <c r="P10" t="s">
        <v>57</v>
      </c>
    </row>
    <row r="11" spans="1:16" x14ac:dyDescent="0.25">
      <c r="A11" t="s">
        <v>43</v>
      </c>
      <c r="L11" t="s">
        <v>53</v>
      </c>
      <c r="M11" s="1" t="s">
        <v>10</v>
      </c>
      <c r="N11" s="1" t="s">
        <v>14</v>
      </c>
      <c r="O11" s="1" t="s">
        <v>16</v>
      </c>
      <c r="P11" s="1" t="s">
        <v>18</v>
      </c>
    </row>
    <row r="12" spans="1:16" x14ac:dyDescent="0.25">
      <c r="A12" t="s">
        <v>44</v>
      </c>
      <c r="L12" t="s">
        <v>54</v>
      </c>
      <c r="M12" s="1" t="s">
        <v>58</v>
      </c>
      <c r="N12" s="1" t="s">
        <v>48</v>
      </c>
      <c r="O12" s="1" t="s">
        <v>59</v>
      </c>
      <c r="P12" s="1" t="s">
        <v>48</v>
      </c>
    </row>
    <row r="13" spans="1:16" x14ac:dyDescent="0.25">
      <c r="L13" t="s">
        <v>60</v>
      </c>
      <c r="M13" s="5">
        <v>35</v>
      </c>
      <c r="N13" s="5">
        <v>25</v>
      </c>
      <c r="O13" s="5">
        <v>38</v>
      </c>
      <c r="P13" s="5">
        <v>8</v>
      </c>
    </row>
    <row r="14" spans="1:16" x14ac:dyDescent="0.25">
      <c r="A14" t="s">
        <v>47</v>
      </c>
      <c r="L14" t="s">
        <v>61</v>
      </c>
      <c r="M14" s="5">
        <v>48</v>
      </c>
      <c r="N14" s="5">
        <v>45</v>
      </c>
      <c r="O14" s="5">
        <v>51</v>
      </c>
      <c r="P14" s="5">
        <v>45</v>
      </c>
    </row>
    <row r="15" spans="1:16" x14ac:dyDescent="0.25">
      <c r="A15" t="s">
        <v>38</v>
      </c>
      <c r="C15" t="s">
        <v>23</v>
      </c>
      <c r="E15" t="s">
        <v>24</v>
      </c>
      <c r="G15" t="s">
        <v>41</v>
      </c>
      <c r="L15" t="s">
        <v>62</v>
      </c>
      <c r="M15" s="5">
        <v>42</v>
      </c>
      <c r="N15" s="5">
        <v>35</v>
      </c>
      <c r="O15" s="5">
        <v>45</v>
      </c>
      <c r="P15" s="5">
        <v>27</v>
      </c>
    </row>
    <row r="16" spans="1:16" x14ac:dyDescent="0.25">
      <c r="A16" t="s">
        <v>26</v>
      </c>
      <c r="B16" s="1" t="s">
        <v>27</v>
      </c>
      <c r="C16" s="1" t="s">
        <v>28</v>
      </c>
      <c r="D16" s="1" t="s">
        <v>29</v>
      </c>
      <c r="E16" s="1" t="s">
        <v>30</v>
      </c>
      <c r="F16" s="1" t="s">
        <v>31</v>
      </c>
      <c r="G16" s="1" t="s">
        <v>32</v>
      </c>
      <c r="H16" s="1" t="s">
        <v>33</v>
      </c>
      <c r="I16" s="1" t="s">
        <v>34</v>
      </c>
      <c r="J16" s="1" t="s">
        <v>35</v>
      </c>
      <c r="K16" s="1"/>
      <c r="L16" t="s">
        <v>55</v>
      </c>
      <c r="M16" s="1" t="s">
        <v>63</v>
      </c>
      <c r="N16" s="1" t="s">
        <v>10</v>
      </c>
      <c r="O16" s="1" t="s">
        <v>48</v>
      </c>
      <c r="P16" s="1" t="s">
        <v>31</v>
      </c>
    </row>
    <row r="17" spans="1:16" x14ac:dyDescent="0.25">
      <c r="A17" t="s">
        <v>36</v>
      </c>
      <c r="B17">
        <f>1/250+1/125+1/60+1/30+1/15+1/8+0.25+0.5+1</f>
        <v>2.0036666666666667</v>
      </c>
      <c r="L17" t="s">
        <v>64</v>
      </c>
      <c r="M17">
        <v>2.2999999999999998</v>
      </c>
      <c r="N17">
        <v>3.3</v>
      </c>
      <c r="O17" s="5">
        <v>2.2999999999999998</v>
      </c>
      <c r="P17" s="5">
        <v>6.3</v>
      </c>
    </row>
    <row r="18" spans="1:16" x14ac:dyDescent="0.25">
      <c r="A18" t="s">
        <v>25</v>
      </c>
      <c r="B18">
        <v>4.2329889999999999</v>
      </c>
      <c r="C18">
        <v>4.2366820000000001</v>
      </c>
      <c r="D18">
        <v>4.2352230000000004</v>
      </c>
      <c r="E18">
        <v>4.2346409999999999</v>
      </c>
      <c r="F18">
        <v>4.2379519999999999</v>
      </c>
      <c r="L18" t="s">
        <v>65</v>
      </c>
      <c r="M18">
        <f>M17*2</f>
        <v>4.5999999999999996</v>
      </c>
      <c r="N18">
        <f t="shared" ref="N18:P18" si="2">N17*2</f>
        <v>6.6</v>
      </c>
      <c r="O18">
        <f t="shared" si="2"/>
        <v>4.5999999999999996</v>
      </c>
      <c r="P18">
        <f t="shared" si="2"/>
        <v>12.6</v>
      </c>
    </row>
    <row r="19" spans="1:16" x14ac:dyDescent="0.25">
      <c r="A19" t="s">
        <v>37</v>
      </c>
      <c r="B19">
        <f>AVERAGE(B18:F18)</f>
        <v>4.2354973999999999</v>
      </c>
      <c r="L19" t="s">
        <v>79</v>
      </c>
      <c r="M19">
        <f>M18/0.3</f>
        <v>15.333333333333332</v>
      </c>
      <c r="N19">
        <f t="shared" ref="N19:P19" si="3">N18/0.3</f>
        <v>22</v>
      </c>
      <c r="O19">
        <f t="shared" si="3"/>
        <v>15.333333333333332</v>
      </c>
      <c r="P19">
        <f t="shared" si="3"/>
        <v>42</v>
      </c>
    </row>
    <row r="20" spans="1:16" x14ac:dyDescent="0.25">
      <c r="A20" t="s">
        <v>19</v>
      </c>
      <c r="B20" s="3">
        <f>B17/B19</f>
        <v>0.47306525714469022</v>
      </c>
      <c r="M20" t="s">
        <v>92</v>
      </c>
      <c r="N20" t="s">
        <v>93</v>
      </c>
      <c r="O20" t="s">
        <v>94</v>
      </c>
      <c r="P20" t="s">
        <v>93</v>
      </c>
    </row>
    <row r="21" spans="1:16" x14ac:dyDescent="0.25">
      <c r="L21" t="s">
        <v>56</v>
      </c>
      <c r="M21" t="s">
        <v>82</v>
      </c>
      <c r="N21" t="s">
        <v>81</v>
      </c>
      <c r="O21" t="s">
        <v>83</v>
      </c>
      <c r="P21" t="s">
        <v>81</v>
      </c>
    </row>
    <row r="22" spans="1:16" x14ac:dyDescent="0.25">
      <c r="A22" t="s">
        <v>39</v>
      </c>
      <c r="C22" t="s">
        <v>23</v>
      </c>
      <c r="E22" t="s">
        <v>24</v>
      </c>
      <c r="G22" t="s">
        <v>41</v>
      </c>
      <c r="L22" t="s">
        <v>80</v>
      </c>
      <c r="M22" s="1" t="s">
        <v>58</v>
      </c>
      <c r="N22" s="1" t="s">
        <v>59</v>
      </c>
      <c r="O22" s="1" t="s">
        <v>59</v>
      </c>
      <c r="P22" s="1" t="s">
        <v>59</v>
      </c>
    </row>
    <row r="23" spans="1:16" x14ac:dyDescent="0.25">
      <c r="A23" t="s">
        <v>26</v>
      </c>
      <c r="B23" s="1" t="s">
        <v>27</v>
      </c>
      <c r="C23" s="1" t="s">
        <v>28</v>
      </c>
      <c r="D23" s="1" t="s">
        <v>29</v>
      </c>
      <c r="E23" s="1" t="s">
        <v>30</v>
      </c>
      <c r="F23" s="1" t="s">
        <v>31</v>
      </c>
      <c r="G23" s="1" t="s">
        <v>32</v>
      </c>
      <c r="H23" s="1" t="s">
        <v>33</v>
      </c>
      <c r="I23" s="1" t="s">
        <v>34</v>
      </c>
      <c r="J23" s="1" t="s">
        <v>35</v>
      </c>
      <c r="M23" s="1" t="s">
        <v>48</v>
      </c>
      <c r="N23" s="1" t="s">
        <v>58</v>
      </c>
      <c r="O23" s="1" t="s">
        <v>17</v>
      </c>
      <c r="P23" s="1" t="s">
        <v>58</v>
      </c>
    </row>
    <row r="24" spans="1:16" x14ac:dyDescent="0.25">
      <c r="A24" t="s">
        <v>36</v>
      </c>
      <c r="B24">
        <f>1/250+1/125+1/60+1/30+1/15+1/8+0.25+0.5+1</f>
        <v>2.0036666666666667</v>
      </c>
      <c r="M24" s="6" t="s">
        <v>63</v>
      </c>
      <c r="N24" t="s">
        <v>48</v>
      </c>
      <c r="O24" s="1" t="s">
        <v>58</v>
      </c>
      <c r="P24" s="1" t="s">
        <v>48</v>
      </c>
    </row>
    <row r="25" spans="1:16" x14ac:dyDescent="0.25">
      <c r="A25" t="s">
        <v>25</v>
      </c>
      <c r="B25">
        <v>3.2399740000000001</v>
      </c>
      <c r="C25">
        <v>4.2414180000000004</v>
      </c>
      <c r="D25">
        <v>4.2357800000000001</v>
      </c>
      <c r="E25">
        <v>4.2351929999999998</v>
      </c>
      <c r="F25">
        <v>4.2460339999999999</v>
      </c>
      <c r="M25" s="1" t="s">
        <v>27</v>
      </c>
      <c r="N25" s="1" t="s">
        <v>63</v>
      </c>
      <c r="O25" s="1" t="s">
        <v>12</v>
      </c>
      <c r="P25" s="1" t="s">
        <v>63</v>
      </c>
    </row>
    <row r="26" spans="1:16" x14ac:dyDescent="0.25">
      <c r="A26" t="s">
        <v>37</v>
      </c>
      <c r="B26">
        <f>AVERAGE(B25:F25)</f>
        <v>4.0396798</v>
      </c>
      <c r="M26" s="1" t="s">
        <v>28</v>
      </c>
      <c r="N26" s="6" t="s">
        <v>27</v>
      </c>
      <c r="O26" s="6" t="s">
        <v>48</v>
      </c>
      <c r="P26" s="6" t="s">
        <v>27</v>
      </c>
    </row>
    <row r="27" spans="1:16" x14ac:dyDescent="0.25">
      <c r="A27" t="s">
        <v>19</v>
      </c>
      <c r="B27" s="3">
        <f>B24/B26</f>
        <v>0.49599640710797588</v>
      </c>
      <c r="M27" s="1"/>
      <c r="N27" s="1" t="s">
        <v>28</v>
      </c>
      <c r="O27" s="1" t="s">
        <v>11</v>
      </c>
      <c r="P27" s="1" t="s">
        <v>28</v>
      </c>
    </row>
    <row r="28" spans="1:16" x14ac:dyDescent="0.25">
      <c r="M28" s="1"/>
      <c r="N28" s="1" t="s">
        <v>29</v>
      </c>
      <c r="O28" s="1" t="s">
        <v>63</v>
      </c>
      <c r="P28" s="1" t="s">
        <v>29</v>
      </c>
    </row>
    <row r="29" spans="1:16" x14ac:dyDescent="0.25">
      <c r="A29" t="s">
        <v>40</v>
      </c>
      <c r="C29" t="s">
        <v>23</v>
      </c>
      <c r="E29" t="s">
        <v>24</v>
      </c>
      <c r="G29" t="s">
        <v>42</v>
      </c>
      <c r="M29" s="1"/>
      <c r="N29" s="1" t="s">
        <v>30</v>
      </c>
      <c r="O29" s="1" t="s">
        <v>84</v>
      </c>
      <c r="P29" s="1" t="s">
        <v>30</v>
      </c>
    </row>
    <row r="30" spans="1:16" x14ac:dyDescent="0.25">
      <c r="A30" t="s">
        <v>26</v>
      </c>
      <c r="B30" s="1" t="s">
        <v>27</v>
      </c>
      <c r="C30" s="1" t="s">
        <v>28</v>
      </c>
      <c r="D30" s="1" t="s">
        <v>29</v>
      </c>
      <c r="E30" s="1" t="s">
        <v>30</v>
      </c>
      <c r="F30" s="1" t="s">
        <v>31</v>
      </c>
      <c r="G30" s="1" t="s">
        <v>32</v>
      </c>
      <c r="H30" s="1" t="s">
        <v>33</v>
      </c>
      <c r="I30" s="1" t="s">
        <v>34</v>
      </c>
      <c r="J30" s="1" t="s">
        <v>35</v>
      </c>
      <c r="M30" s="1"/>
      <c r="N30" s="1" t="s">
        <v>31</v>
      </c>
      <c r="O30" s="1" t="s">
        <v>27</v>
      </c>
      <c r="P30" s="1" t="s">
        <v>31</v>
      </c>
    </row>
    <row r="31" spans="1:16" x14ac:dyDescent="0.25">
      <c r="A31" t="s">
        <v>36</v>
      </c>
      <c r="B31">
        <f>(1/250+1/125+1/60+1/30+1/15+1/8+0.25+0.5+1)*2</f>
        <v>4.0073333333333334</v>
      </c>
      <c r="M31" s="1"/>
      <c r="N31" s="1"/>
      <c r="O31" s="1"/>
    </row>
    <row r="32" spans="1:16" x14ac:dyDescent="0.25">
      <c r="A32" t="s">
        <v>25</v>
      </c>
      <c r="B32">
        <v>7.2311699999999997</v>
      </c>
      <c r="C32">
        <v>8.2392640000000004</v>
      </c>
      <c r="D32">
        <v>8.2432130000000008</v>
      </c>
      <c r="E32">
        <v>8.2362889999999993</v>
      </c>
      <c r="F32">
        <v>8.2332470000000004</v>
      </c>
      <c r="M32" s="1"/>
      <c r="N32" s="1"/>
      <c r="O32" s="1"/>
      <c r="P32" s="1" t="s">
        <v>81</v>
      </c>
    </row>
    <row r="33" spans="1:17" x14ac:dyDescent="0.25">
      <c r="A33" t="s">
        <v>37</v>
      </c>
      <c r="B33">
        <f>AVERAGE(B32:F32)</f>
        <v>8.0366365999999996</v>
      </c>
      <c r="M33" s="1"/>
      <c r="N33" s="1"/>
      <c r="O33" s="1"/>
      <c r="P33" s="1" t="s">
        <v>85</v>
      </c>
    </row>
    <row r="34" spans="1:17" x14ac:dyDescent="0.25">
      <c r="A34" t="s">
        <v>19</v>
      </c>
      <c r="B34" s="3">
        <f>B31/B33</f>
        <v>0.49863313881000088</v>
      </c>
      <c r="M34" s="1"/>
      <c r="N34" s="1"/>
      <c r="O34" s="1"/>
      <c r="P34" s="1" t="s">
        <v>86</v>
      </c>
    </row>
    <row r="35" spans="1:17" x14ac:dyDescent="0.25">
      <c r="M35" s="1"/>
      <c r="N35" s="1"/>
      <c r="O35" s="1"/>
      <c r="P35" s="1" t="s">
        <v>13</v>
      </c>
    </row>
    <row r="36" spans="1:17" x14ac:dyDescent="0.25">
      <c r="A36" t="s">
        <v>45</v>
      </c>
      <c r="C36" t="s">
        <v>46</v>
      </c>
      <c r="E36" t="s">
        <v>24</v>
      </c>
      <c r="G36" t="s">
        <v>41</v>
      </c>
      <c r="M36" s="1"/>
      <c r="N36" s="1"/>
      <c r="O36" s="1"/>
      <c r="P36" s="1" t="s">
        <v>14</v>
      </c>
    </row>
    <row r="37" spans="1:17" x14ac:dyDescent="0.25">
      <c r="A37" t="s">
        <v>26</v>
      </c>
      <c r="B37" s="1" t="s">
        <v>48</v>
      </c>
      <c r="C37" s="1" t="s">
        <v>28</v>
      </c>
      <c r="D37" s="1" t="s">
        <v>31</v>
      </c>
      <c r="E37" s="1" t="s">
        <v>34</v>
      </c>
      <c r="F37" s="1" t="s">
        <v>49</v>
      </c>
      <c r="G37" s="1"/>
      <c r="H37" s="1"/>
      <c r="I37" s="1"/>
      <c r="J37" s="1"/>
      <c r="M37" s="1"/>
      <c r="N37" s="1"/>
      <c r="O37" s="1"/>
      <c r="P37" s="6" t="s">
        <v>87</v>
      </c>
    </row>
    <row r="38" spans="1:17" x14ac:dyDescent="0.25">
      <c r="A38" t="s">
        <v>36</v>
      </c>
      <c r="B38">
        <f>(1/1000+1/125+1/15+0.5+4)*1</f>
        <v>4.5756666666666668</v>
      </c>
      <c r="M38" s="1"/>
      <c r="N38" s="1"/>
      <c r="O38" s="1"/>
      <c r="P38" s="1" t="s">
        <v>88</v>
      </c>
    </row>
    <row r="39" spans="1:17" x14ac:dyDescent="0.25">
      <c r="A39" t="s">
        <v>25</v>
      </c>
      <c r="B39">
        <v>7.232691</v>
      </c>
      <c r="C39">
        <v>7.2279859999999996</v>
      </c>
      <c r="D39">
        <v>7.2339219999999997</v>
      </c>
      <c r="E39">
        <v>7.2311019999999999</v>
      </c>
      <c r="F39">
        <v>7.2347099999999998</v>
      </c>
      <c r="M39" s="1"/>
      <c r="N39" s="1"/>
      <c r="O39" s="1"/>
      <c r="P39" s="1" t="s">
        <v>89</v>
      </c>
    </row>
    <row r="40" spans="1:17" x14ac:dyDescent="0.25">
      <c r="A40" t="s">
        <v>37</v>
      </c>
      <c r="B40">
        <f>AVERAGE(B39:F39)</f>
        <v>7.2320821999999989</v>
      </c>
      <c r="M40" s="1"/>
      <c r="N40" s="1"/>
      <c r="O40" s="1"/>
      <c r="P40" s="1" t="s">
        <v>90</v>
      </c>
    </row>
    <row r="41" spans="1:17" x14ac:dyDescent="0.25">
      <c r="A41" t="s">
        <v>19</v>
      </c>
      <c r="B41" s="3">
        <f>B38/B40</f>
        <v>0.63269008013579653</v>
      </c>
      <c r="M41" s="1"/>
      <c r="N41" s="1"/>
      <c r="O41" s="1"/>
      <c r="P41" s="1" t="s">
        <v>91</v>
      </c>
    </row>
    <row r="42" spans="1:17" x14ac:dyDescent="0.25">
      <c r="L42" t="s">
        <v>96</v>
      </c>
    </row>
    <row r="43" spans="1:17" x14ac:dyDescent="0.25">
      <c r="A43" t="s">
        <v>50</v>
      </c>
      <c r="C43" t="s">
        <v>46</v>
      </c>
      <c r="E43" t="s">
        <v>24</v>
      </c>
      <c r="G43" t="s">
        <v>42</v>
      </c>
      <c r="M43" s="1"/>
      <c r="N43" s="1"/>
      <c r="O43" s="1"/>
      <c r="P43" s="1"/>
    </row>
    <row r="44" spans="1:17" x14ac:dyDescent="0.25">
      <c r="A44" t="s">
        <v>26</v>
      </c>
      <c r="B44" s="1" t="s">
        <v>48</v>
      </c>
      <c r="C44" s="1" t="s">
        <v>28</v>
      </c>
      <c r="D44" s="1" t="s">
        <v>31</v>
      </c>
      <c r="E44" s="1" t="s">
        <v>34</v>
      </c>
      <c r="F44" s="1" t="s">
        <v>49</v>
      </c>
      <c r="G44" s="1"/>
      <c r="M44" t="s">
        <v>0</v>
      </c>
      <c r="N44" t="s">
        <v>1</v>
      </c>
      <c r="O44" t="s">
        <v>2</v>
      </c>
      <c r="P44" t="s">
        <v>3</v>
      </c>
    </row>
    <row r="45" spans="1:17" x14ac:dyDescent="0.25">
      <c r="A45" t="s">
        <v>36</v>
      </c>
      <c r="B45">
        <f>(1/1000+1/125+1/15+0.5+4)*2</f>
        <v>9.1513333333333335</v>
      </c>
      <c r="L45" t="s">
        <v>7</v>
      </c>
      <c r="M45">
        <v>0.88</v>
      </c>
      <c r="N45">
        <v>1.58</v>
      </c>
      <c r="O45">
        <v>1.64</v>
      </c>
      <c r="P45">
        <v>14.66</v>
      </c>
      <c r="Q45" t="s">
        <v>97</v>
      </c>
    </row>
    <row r="46" spans="1:17" x14ac:dyDescent="0.25">
      <c r="A46" t="s">
        <v>25</v>
      </c>
      <c r="B46">
        <v>14.229823</v>
      </c>
      <c r="C46">
        <v>14.230486000000001</v>
      </c>
      <c r="D46">
        <v>14.237231</v>
      </c>
      <c r="E46">
        <v>14.224553</v>
      </c>
      <c r="F46">
        <v>14.224351</v>
      </c>
      <c r="L46" t="s">
        <v>20</v>
      </c>
      <c r="M46">
        <v>5</v>
      </c>
      <c r="N46">
        <v>9</v>
      </c>
      <c r="O46">
        <v>9</v>
      </c>
      <c r="P46">
        <v>18</v>
      </c>
    </row>
    <row r="47" spans="1:17" x14ac:dyDescent="0.25">
      <c r="A47" t="s">
        <v>37</v>
      </c>
      <c r="B47">
        <f>AVERAGE(B46:F46)</f>
        <v>14.229288800000001</v>
      </c>
      <c r="L47" t="s">
        <v>95</v>
      </c>
      <c r="M47">
        <v>1.55E-2</v>
      </c>
      <c r="N47">
        <v>0.13200000000000001</v>
      </c>
      <c r="O47">
        <v>3.49E-2</v>
      </c>
      <c r="P47">
        <v>6.52</v>
      </c>
    </row>
    <row r="48" spans="1:17" x14ac:dyDescent="0.25">
      <c r="A48" t="s">
        <v>19</v>
      </c>
      <c r="B48" s="3">
        <f>B45/B47</f>
        <v>0.64313357202598442</v>
      </c>
      <c r="L48" t="s">
        <v>19</v>
      </c>
      <c r="M48" s="7">
        <f>M47/M45</f>
        <v>1.7613636363636363E-2</v>
      </c>
      <c r="N48" s="7">
        <f t="shared" ref="N48:P48" si="4">N47/N45</f>
        <v>8.3544303797468356E-2</v>
      </c>
      <c r="O48" s="7">
        <f t="shared" si="4"/>
        <v>2.128048780487805E-2</v>
      </c>
      <c r="P48" s="8">
        <f t="shared" si="4"/>
        <v>0.44474761255115958</v>
      </c>
    </row>
    <row r="49" spans="1:16" x14ac:dyDescent="0.25">
      <c r="L49" t="s">
        <v>98</v>
      </c>
      <c r="M49">
        <f>M46/M45</f>
        <v>5.6818181818181817</v>
      </c>
      <c r="N49">
        <f>N46/N45</f>
        <v>5.6962025316455698</v>
      </c>
      <c r="O49">
        <f>O46/O45</f>
        <v>5.4878048780487809</v>
      </c>
      <c r="P49">
        <f>P46/P45</f>
        <v>1.2278308321964528</v>
      </c>
    </row>
    <row r="50" spans="1:16" x14ac:dyDescent="0.25">
      <c r="A50" t="s">
        <v>52</v>
      </c>
      <c r="C50" t="s">
        <v>46</v>
      </c>
      <c r="E50" t="s">
        <v>24</v>
      </c>
      <c r="G50" t="s">
        <v>51</v>
      </c>
      <c r="L50" t="s">
        <v>21</v>
      </c>
      <c r="M50" s="5">
        <f>(1/100+1/1600)/2</f>
        <v>5.3125000000000004E-3</v>
      </c>
      <c r="N50">
        <f>(1/10+1/640)/2</f>
        <v>5.078125E-2</v>
      </c>
      <c r="O50">
        <f>(1/200+1/3200)/2</f>
        <v>2.6562500000000002E-3</v>
      </c>
      <c r="P50">
        <f>(5+1/800)/2</f>
        <v>2.5006249999999999</v>
      </c>
    </row>
    <row r="51" spans="1:16" x14ac:dyDescent="0.25">
      <c r="A51" t="s">
        <v>26</v>
      </c>
      <c r="B51" s="1" t="s">
        <v>48</v>
      </c>
      <c r="C51" s="1" t="s">
        <v>28</v>
      </c>
      <c r="D51" s="1" t="s">
        <v>31</v>
      </c>
      <c r="E51" s="1" t="s">
        <v>34</v>
      </c>
      <c r="F51" s="1" t="s">
        <v>49</v>
      </c>
      <c r="G51" s="1"/>
      <c r="L51" t="s">
        <v>99</v>
      </c>
      <c r="M51" s="9">
        <v>0.65</v>
      </c>
      <c r="N51" s="9">
        <v>1.35</v>
      </c>
      <c r="O51" s="9">
        <v>1.4</v>
      </c>
      <c r="P51" s="9">
        <v>9.1999999999999993</v>
      </c>
    </row>
    <row r="52" spans="1:16" x14ac:dyDescent="0.25">
      <c r="A52" t="s">
        <v>36</v>
      </c>
      <c r="B52">
        <f>(1/1000+1/125+1/15+0.5+4)*5</f>
        <v>22.878333333333334</v>
      </c>
      <c r="L52" t="s">
        <v>22</v>
      </c>
      <c r="M52" s="2">
        <f>(M45-M51)/M51</f>
        <v>0.35384615384615381</v>
      </c>
      <c r="N52" s="2">
        <f t="shared" ref="N52:P52" si="5">(N45-N51)/N51</f>
        <v>0.17037037037037034</v>
      </c>
      <c r="O52" s="2">
        <f t="shared" si="5"/>
        <v>0.17142857142857143</v>
      </c>
      <c r="P52" s="2">
        <f t="shared" si="5"/>
        <v>0.59347826086956534</v>
      </c>
    </row>
    <row r="53" spans="1:16" x14ac:dyDescent="0.25">
      <c r="A53" t="s">
        <v>25</v>
      </c>
      <c r="B53">
        <v>35.227952000000002</v>
      </c>
      <c r="C53">
        <v>35.228611999999998</v>
      </c>
      <c r="D53">
        <v>35.231616000000002</v>
      </c>
      <c r="E53">
        <v>35.233317999999997</v>
      </c>
      <c r="F53">
        <v>35.230542999999997</v>
      </c>
    </row>
    <row r="54" spans="1:16" x14ac:dyDescent="0.25">
      <c r="A54" t="s">
        <v>37</v>
      </c>
      <c r="B54">
        <f>AVERAGE(B53:F53)</f>
        <v>35.230408199999999</v>
      </c>
    </row>
    <row r="55" spans="1:16" x14ac:dyDescent="0.25">
      <c r="A55" t="s">
        <v>19</v>
      </c>
      <c r="B55" s="3">
        <f>B52/B54</f>
        <v>0.64939166198288145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</dc:creator>
  <cp:lastModifiedBy>Jack C</cp:lastModifiedBy>
  <dcterms:created xsi:type="dcterms:W3CDTF">2024-03-31T23:31:44Z</dcterms:created>
  <dcterms:modified xsi:type="dcterms:W3CDTF">2024-04-01T20:10:18Z</dcterms:modified>
</cp:coreProperties>
</file>