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2\data\"/>
    </mc:Choice>
  </mc:AlternateContent>
  <xr:revisionPtr revIDLastSave="0" documentId="13_ncr:1_{CEDF8F33-8E9E-4E9C-A8E4-DD6AE8B03AAC}" xr6:coauthVersionLast="43" xr6:coauthVersionMax="43" xr10:uidLastSave="{00000000-0000-0000-0000-000000000000}"/>
  <bookViews>
    <workbookView xWindow="-108" yWindow="-108" windowWidth="23256" windowHeight="12576" activeTab="1" xr2:uid="{EA240EB4-7A07-4F5B-B8FE-2147ABF14048}"/>
  </bookViews>
  <sheets>
    <sheet name="stats" sheetId="1" r:id="rId1"/>
    <sheet name="sr01-areasampled" sheetId="49" r:id="rId2"/>
    <sheet name="sr02-areasurveyedland" sheetId="48" r:id="rId3"/>
    <sheet name="sr002_areaforestland" sheetId="2" r:id="rId4"/>
    <sheet name="sr003_acresforestland_byacres" sheetId="5" r:id="rId5"/>
    <sheet name="sr004_acresflandbyowner" sheetId="6" r:id="rId6"/>
    <sheet name="sr005_acresflandbytreesize" sheetId="7" r:id="rId7"/>
    <sheet name="sr006_acresflandbyage" sheetId="8" r:id="rId8"/>
    <sheet name="sr007-acresflandregentype" sheetId="9" r:id="rId9"/>
    <sheet name="sr008-acrestlandbysize" sheetId="10" r:id="rId10"/>
    <sheet name="sr009-numlivetreesbysizefland" sheetId="11" r:id="rId11"/>
    <sheet name="sr010-numdeadtreesforestland" sheetId="12" r:id="rId12"/>
    <sheet name="sr011-numgrowingstocktrees-timb" sheetId="13" r:id="rId13"/>
    <sheet name="sr012-netvolumelivetrees-fland" sheetId="14" r:id="rId14"/>
    <sheet name="sr013-netmerchvollivetree-fland" sheetId="15" r:id="rId15"/>
    <sheet name="sr014-netmerchvoldeadtree-fland" sheetId="16" r:id="rId16"/>
    <sheet name="sr015-netvollivetreebysiz-fland" sheetId="17" r:id="rId17"/>
    <sheet name="sr016-netvollivetreesbyowner-fl" sheetId="18" r:id="rId18"/>
    <sheet name="sr017-netvoldeadtreesbyowner-fl" sheetId="19" r:id="rId19"/>
    <sheet name="sr018-netvollivetreebysize-fl" sheetId="20" r:id="rId20"/>
    <sheet name="sr019-netvoldeadtreebysize-fl" sheetId="21" r:id="rId21"/>
    <sheet name="sr020-netvollivetreebyregen-fl" sheetId="22" r:id="rId22"/>
    <sheet name="sr021-netvoldeadtreebyregen-fl" sheetId="23" r:id="rId23"/>
    <sheet name="sr022-netvolgrowstockbysize-tl" sheetId="24" r:id="rId24"/>
    <sheet name="sr023-netvolgrowstockbyowner-tl" sheetId="25" r:id="rId25"/>
    <sheet name="sr024-netsawtimberbysize-tl" sheetId="26" r:id="rId26"/>
    <sheet name="sr025-netsawtimberbyowner-tl" sheetId="27" r:id="rId27"/>
    <sheet name="sr026-biomasslivetreesbylandtyp" sheetId="28" r:id="rId28"/>
    <sheet name="sr027-biomaslivetree-dryston-fl" sheetId="30" r:id="rId29"/>
    <sheet name="sr028-biomasslivetree-gst-fl" sheetId="31" r:id="rId30"/>
    <sheet name="sr029-biomasslivet-dryst-siz-fl" sheetId="32" r:id="rId31"/>
    <sheet name="sr030-biomassdeadt-dryst-sizefl" sheetId="33" r:id="rId32"/>
    <sheet name="sr031-biomasslivet-grnst-fl" sheetId="34" r:id="rId33"/>
    <sheet name="sr032-carbonlivetree-st-ftype" sheetId="35" r:id="rId34"/>
    <sheet name="sr033-carbondeadtree-st-ftype" sheetId="36" r:id="rId35"/>
    <sheet name="sr034-netgrowthvol-surveytype" sheetId="37" r:id="rId36"/>
    <sheet name="sr035-netgrowthvolbysize-fl" sheetId="38" r:id="rId37"/>
    <sheet name="sr036-netgrowthvolbyowner-fl" sheetId="39" r:id="rId38"/>
    <sheet name="sr037-netgrwthvolgrowstckown-tl" sheetId="40" r:id="rId39"/>
    <sheet name="sr038-mortvoltree-surveytype" sheetId="41" r:id="rId40"/>
    <sheet name="sr039-morttreebysize-fl" sheetId="42" r:id="rId41"/>
    <sheet name="sr040-mortvolbyowner-fl" sheetId="43" r:id="rId42"/>
    <sheet name="sr041-vortvolgrowstockbyown-tl" sheetId="44" r:id="rId43"/>
    <sheet name="sr042-removalsvolbysurveytyp-fl" sheetId="45" r:id="rId44"/>
    <sheet name="sr043-removmerchvolgrwstkown-tl" sheetId="46" r:id="rId45"/>
    <sheet name="definitions" sheetId="47" r:id="rId4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8" l="1"/>
  <c r="M12" i="1"/>
  <c r="J18" i="1" l="1"/>
  <c r="J19" i="1"/>
  <c r="J17" i="1"/>
  <c r="I17" i="1"/>
  <c r="G17" i="1"/>
  <c r="G18" i="1"/>
  <c r="E16" i="1"/>
  <c r="J9" i="1"/>
  <c r="J8" i="1"/>
  <c r="J7" i="1"/>
  <c r="J4" i="1"/>
  <c r="J5" i="1"/>
  <c r="J6" i="1"/>
  <c r="J12" i="1"/>
  <c r="J13" i="1"/>
  <c r="J14" i="1"/>
  <c r="J15" i="1"/>
  <c r="J16" i="1"/>
  <c r="J3" i="1"/>
  <c r="H16" i="1"/>
  <c r="F16" i="1"/>
  <c r="D16" i="1"/>
  <c r="C16" i="1"/>
  <c r="H6" i="1"/>
  <c r="F6" i="1"/>
  <c r="D6" i="1"/>
  <c r="E6" i="1" s="1"/>
  <c r="C6" i="1"/>
  <c r="H15" i="1"/>
  <c r="F15" i="1"/>
  <c r="D15" i="1"/>
  <c r="C15" i="1"/>
  <c r="H12" i="1"/>
  <c r="F12" i="1"/>
  <c r="D12" i="1"/>
  <c r="C12" i="1"/>
  <c r="H3" i="1"/>
  <c r="F3" i="1"/>
  <c r="D3" i="1"/>
  <c r="C3" i="1"/>
  <c r="H5" i="1" l="1"/>
  <c r="F5" i="1"/>
  <c r="D5" i="1"/>
  <c r="C5" i="1"/>
  <c r="H14" i="1"/>
  <c r="F14" i="1"/>
  <c r="D14" i="1"/>
  <c r="C14" i="1"/>
  <c r="H8" i="1"/>
  <c r="F8" i="1"/>
  <c r="I8" i="1" s="1"/>
  <c r="D8" i="1"/>
  <c r="H9" i="1"/>
  <c r="H19" i="1"/>
  <c r="F19" i="1"/>
  <c r="I19" i="1" s="1"/>
  <c r="D19" i="1"/>
  <c r="F9" i="1"/>
  <c r="D9" i="1"/>
  <c r="H17" i="1"/>
  <c r="F17" i="1"/>
  <c r="D17" i="1"/>
  <c r="H7" i="1"/>
  <c r="F7" i="1"/>
  <c r="I7" i="1" s="1"/>
  <c r="D7" i="1"/>
  <c r="H13" i="1"/>
  <c r="F13" i="1"/>
  <c r="D13" i="1"/>
  <c r="C13" i="1"/>
  <c r="I12" i="1"/>
  <c r="E12" i="1"/>
  <c r="I6" i="1"/>
  <c r="G6" i="1"/>
  <c r="I15" i="1"/>
  <c r="I18" i="1"/>
  <c r="G12" i="1"/>
  <c r="G15" i="1"/>
  <c r="E15" i="1"/>
  <c r="H4" i="1"/>
  <c r="F4" i="1"/>
  <c r="D4" i="1"/>
  <c r="C4" i="1"/>
  <c r="G5" i="1" l="1"/>
  <c r="I16" i="1"/>
  <c r="I5" i="1"/>
  <c r="E13" i="1"/>
  <c r="E5" i="1"/>
  <c r="I14" i="1"/>
  <c r="G14" i="1"/>
  <c r="G19" i="1"/>
  <c r="G16" i="1"/>
  <c r="E14" i="1"/>
  <c r="I13" i="1"/>
  <c r="G13" i="1"/>
  <c r="I9" i="1"/>
  <c r="G9" i="1"/>
  <c r="G7" i="1"/>
  <c r="G8" i="1"/>
  <c r="I3" i="1"/>
  <c r="E4" i="1"/>
  <c r="E3" i="1"/>
  <c r="G3" i="1"/>
  <c r="I4" i="1"/>
  <c r="G4" i="1"/>
</calcChain>
</file>

<file path=xl/sharedStrings.xml><?xml version="1.0" encoding="utf-8"?>
<sst xmlns="http://schemas.openxmlformats.org/spreadsheetml/2006/main" count="972" uniqueCount="169">
  <si>
    <t>Forest Land</t>
  </si>
  <si>
    <t>Area (thousand acres)</t>
  </si>
  <si>
    <t>Number of live trees (million trees)</t>
  </si>
  <si>
    <t>Change since 2004 (%)</t>
  </si>
  <si>
    <t>Change since 2014 (%)</t>
  </si>
  <si>
    <t>Change since 2017 (%)</t>
  </si>
  <si>
    <t>SHEET</t>
  </si>
  <si>
    <t>SR002</t>
  </si>
  <si>
    <t>SR009</t>
  </si>
  <si>
    <t>Aboveground biomass of live trees(thousand oven-dry tons)</t>
  </si>
  <si>
    <t>Net volume of live trees (million ft3)</t>
  </si>
  <si>
    <t>Annual net growth live trees(thousand ft3/yr)</t>
  </si>
  <si>
    <t>Annual mortality of live trees (thousand ft3/yr)</t>
  </si>
  <si>
    <t>Annual harvest removals of live trees (thousand ft3/yr)</t>
  </si>
  <si>
    <t>Timberland</t>
  </si>
  <si>
    <t>Net volume of growing stock trees (million ft3)</t>
  </si>
  <si>
    <t>Annual net growth of growing stock trees (thousand ft3/yr)</t>
  </si>
  <si>
    <t>Annual mortality of growing stock trees (thousand ft3/yr)</t>
  </si>
  <si>
    <t>Annual harvest removals of growing stock trees (thousand ft3/yr)</t>
  </si>
  <si>
    <t>SR026</t>
  </si>
  <si>
    <t>SR042</t>
  </si>
  <si>
    <t>SR034</t>
  </si>
  <si>
    <t>SR011</t>
  </si>
  <si>
    <t>SR038</t>
  </si>
  <si>
    <t>SR012</t>
  </si>
  <si>
    <t>SR022</t>
  </si>
  <si>
    <t>Change since 2004 (%) (2007 if no 2004 data)</t>
  </si>
  <si>
    <t>Other forestland</t>
  </si>
  <si>
    <t>Reserved Forestland</t>
  </si>
  <si>
    <t>Year</t>
  </si>
  <si>
    <t>Forestland</t>
  </si>
  <si>
    <t>0-19</t>
  </si>
  <si>
    <t>20-49</t>
  </si>
  <si>
    <t>50-84</t>
  </si>
  <si>
    <t>85-119</t>
  </si>
  <si>
    <t>120-164</t>
  </si>
  <si>
    <t>165-224</t>
  </si>
  <si>
    <t>225+</t>
  </si>
  <si>
    <t>Acres</t>
  </si>
  <si>
    <t>Private</t>
  </si>
  <si>
    <t>State and local</t>
  </si>
  <si>
    <t>Other federal</t>
  </si>
  <si>
    <t>National Forest</t>
  </si>
  <si>
    <t>Nonstocked</t>
  </si>
  <si>
    <t>Small diameter</t>
  </si>
  <si>
    <t>Medium diameter</t>
  </si>
  <si>
    <t>Large diameter</t>
  </si>
  <si>
    <t>Statecd/Year(s):</t>
  </si>
  <si>
    <t>FIADEF as the forest land definition.</t>
  </si>
  <si>
    <t>Numerator attribute number and description: 0002 Area of forest land, in acres</t>
  </si>
  <si>
    <t>100+ years</t>
  </si>
  <si>
    <t>96-100 years</t>
  </si>
  <si>
    <t>91-95 years</t>
  </si>
  <si>
    <t>86-90 years</t>
  </si>
  <si>
    <t>81-85 years</t>
  </si>
  <si>
    <t>76-80 years</t>
  </si>
  <si>
    <t>71-75 years</t>
  </si>
  <si>
    <t>66-70 years</t>
  </si>
  <si>
    <t>61-65 years</t>
  </si>
  <si>
    <t>56-60 years</t>
  </si>
  <si>
    <t>51-55 years</t>
  </si>
  <si>
    <t>46-50 years</t>
  </si>
  <si>
    <t>41-45 years</t>
  </si>
  <si>
    <t>36-40 years</t>
  </si>
  <si>
    <t>31-35 years</t>
  </si>
  <si>
    <t>26-30 years</t>
  </si>
  <si>
    <t>21-25 years</t>
  </si>
  <si>
    <t>16-20 years</t>
  </si>
  <si>
    <t>11-15 years</t>
  </si>
  <si>
    <t>6-10 years</t>
  </si>
  <si>
    <t>0-5 years</t>
  </si>
  <si>
    <t>Clear evidence of artificial regeneration</t>
  </si>
  <si>
    <t>Natural stands</t>
  </si>
  <si>
    <t>SUM LIVE TREES</t>
  </si>
  <si>
    <t>29.0+</t>
  </si>
  <si>
    <t>21.0-28.9</t>
  </si>
  <si>
    <t>19.0-20.9</t>
  </si>
  <si>
    <t>17.0-18.9</t>
  </si>
  <si>
    <t>15.0-16.9</t>
  </si>
  <si>
    <t>13.0-14.9</t>
  </si>
  <si>
    <t>11.0-12.9</t>
  </si>
  <si>
    <t>9.0-10.9</t>
  </si>
  <si>
    <t>7.0-8.9</t>
  </si>
  <si>
    <t>5.0-6.9</t>
  </si>
  <si>
    <t>3.0-4.9</t>
  </si>
  <si>
    <t>1.0-2.9</t>
  </si>
  <si>
    <t>SUM</t>
  </si>
  <si>
    <t>SUM FORESTLAND</t>
  </si>
  <si>
    <t>SUM VOL GROWING STOCK TREEES TIMBERLAND</t>
  </si>
  <si>
    <t>-</t>
  </si>
  <si>
    <t>Other</t>
  </si>
  <si>
    <t>Hazardous</t>
  </si>
  <si>
    <t>Denied access</t>
  </si>
  <si>
    <t>Census water</t>
  </si>
  <si>
    <t>Non-Census water</t>
  </si>
  <si>
    <t>Nonforest</t>
  </si>
  <si>
    <t>Not available</t>
  </si>
  <si>
    <t>Ownership group (based on values from the Current inventory).</t>
  </si>
  <si>
    <t>Year (based on values from the Current inventory).</t>
  </si>
  <si>
    <t>None (based on values from the Current inventory).</t>
  </si>
  <si>
    <t>0232 Average annual removals of merchantable bole volume of growing-stock trees (at least 5 inches d.b.h.), in cubic feet, on timberland</t>
  </si>
  <si>
    <t>SR043</t>
  </si>
  <si>
    <t>Land Use - Major (based on values from the Current inventory).</t>
  </si>
  <si>
    <t>0225 Average annual removals of sound bole volume of trees (at least 5 inches d.b.h./d.r.c.), in cubic feet, on forest land</t>
  </si>
  <si>
    <t>0220 Average annual mortality of merchantable bole volume of growing-stock trees (at least 5 inches d.b.h.), in cubic feet, on timberland</t>
  </si>
  <si>
    <t>SR041</t>
  </si>
  <si>
    <t>0213 Average annual mortality of sound bole volume of trees (at least 5 inches d.b.h./d.r.c.), in cubic feet, on forest land</t>
  </si>
  <si>
    <t>SR040</t>
  </si>
  <si>
    <t>Stand-size class (based on values from the Current inventory).</t>
  </si>
  <si>
    <t>0904 Average annual mortality of trees (at least 5 inches d.b.h./d.r.c.), in trees, on timberland</t>
  </si>
  <si>
    <t>SR039</t>
  </si>
  <si>
    <t>0955 Average annual net growth of merchantable bole volume of growing-stock trees (at least 5 inches d.b.h.), in cubic feet, on timberland</t>
  </si>
  <si>
    <t>SR037</t>
  </si>
  <si>
    <t>0951 Average annual net growth of sound bole volume of trees (at least 5 inches d.b.h./d.r.c.), in cubic feet, on forest land</t>
  </si>
  <si>
    <t>SR036</t>
  </si>
  <si>
    <t>SR035</t>
  </si>
  <si>
    <t>0047 Aboveground and belowground carbon in standing dead trees (at least 1 inch d.b.h./d.r.c), in short tons, on forest land</t>
  </si>
  <si>
    <t>SR033</t>
  </si>
  <si>
    <t>0053 Aboveground carbon in live trees (at least 1 inch d.b.h./d.r.c), in short tons, on forest land</t>
  </si>
  <si>
    <t>SR032</t>
  </si>
  <si>
    <t>Diameter class: 2 inch class to 29 (based on values from the Current inventory).</t>
  </si>
  <si>
    <t>0510 Aboveground biomass of live trees (at least 1 inch d.b.h./d.r.c), in green short tons, on forest land</t>
  </si>
  <si>
    <t>SR031</t>
  </si>
  <si>
    <t>0096 Aboveground biomass of standing dead trees (at least 5 inches d.b.h./d.r.c.), in dry short tons, on forest land</t>
  </si>
  <si>
    <t>SR030</t>
  </si>
  <si>
    <t>0010 Aboveground biomass of live trees (at least 1 inch d.b.h./d.r.c), in dry short tons, on forest land</t>
  </si>
  <si>
    <t>SR029</t>
  </si>
  <si>
    <t>SR028</t>
  </si>
  <si>
    <t>SR027</t>
  </si>
  <si>
    <t>0021 Net sawlog volume of sawtimber trees, in board feet (International 1/4-inch rule), on timberland</t>
  </si>
  <si>
    <t>SR025</t>
  </si>
  <si>
    <t>SR024</t>
  </si>
  <si>
    <t>0018 Net merchantable bole volume of growing-stock trees (at least 5 inches d.b.h.), in cubic feet, on timberland</t>
  </si>
  <si>
    <t>SR023</t>
  </si>
  <si>
    <t>Stand origin (based on values from the Current inventory).</t>
  </si>
  <si>
    <t>0092 Net merchantable bole volume of standing dead trees (at least 5 inches d.b.h./d.r.c.), in cubic feet, on forest land</t>
  </si>
  <si>
    <t>SR021</t>
  </si>
  <si>
    <t>0014 Net merchantable bole volume of live trees (at least 5 inches d.b.h./d.r.c.), in cubic feet, on forest land</t>
  </si>
  <si>
    <t>SR020</t>
  </si>
  <si>
    <t>SR019</t>
  </si>
  <si>
    <t>SR018</t>
  </si>
  <si>
    <t>SR017</t>
  </si>
  <si>
    <t>SR016</t>
  </si>
  <si>
    <t>SR015</t>
  </si>
  <si>
    <t>SR014</t>
  </si>
  <si>
    <t>SR013</t>
  </si>
  <si>
    <t>0008 Number of growing-stock trees (at least 5 inches d.b.h.), in trees, on timberland</t>
  </si>
  <si>
    <t>0006 Number of standing dead trees (at least 5 inches d.b.h./d.r.c.), in trees, on forest land</t>
  </si>
  <si>
    <t>SR010</t>
  </si>
  <si>
    <t>0004 Number of live trees (at least 1 inch d.b.h./d.r.c.), in trees, on forest land</t>
  </si>
  <si>
    <t>0003 Area of timberland, in acres</t>
  </si>
  <si>
    <t>SR008</t>
  </si>
  <si>
    <t>0002 Area of forest land, in acres</t>
  </si>
  <si>
    <t>SR007</t>
  </si>
  <si>
    <t>Stand age 5 yr classes (based on values from the Current inventory).</t>
  </si>
  <si>
    <t>SR006</t>
  </si>
  <si>
    <t>SR005</t>
  </si>
  <si>
    <t>SR004</t>
  </si>
  <si>
    <t>Site productivity class (based on values from the Current inventory).</t>
  </si>
  <si>
    <t>SR003</t>
  </si>
  <si>
    <t>by year</t>
  </si>
  <si>
    <t>0079 Area of sampled land and water, in acres</t>
  </si>
  <si>
    <t>SR001</t>
  </si>
  <si>
    <t>Column</t>
  </si>
  <si>
    <t>Row</t>
  </si>
  <si>
    <t>Page</t>
  </si>
  <si>
    <t>Denominator</t>
  </si>
  <si>
    <t>Numerator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</si>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</sst>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3" fontId="0" fillId="0" borderId="1" xfId="0" applyNumberFormat="1" applyBorder="1" applyAlignment="1">
      <alignment wrapText="1"/>
    </xf>
    <xf numFmtId="9" fontId="0" fillId="0" borderId="0" xfId="2" applyFont="1"/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wrapText="1"/>
    </xf>
    <xf numFmtId="9" fontId="2" fillId="0" borderId="0" xfId="2" applyFont="1" applyAlignment="1">
      <alignment wrapText="1"/>
    </xf>
    <xf numFmtId="0" fontId="0" fillId="0" borderId="2" xfId="0" applyFont="1" applyBorder="1" applyAlignment="1">
      <alignment horizontal="left" vertical="center" wrapText="1"/>
    </xf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9" fontId="0" fillId="0" borderId="0" xfId="2" applyFont="1" applyFill="1"/>
    <xf numFmtId="0" fontId="0" fillId="2" borderId="0" xfId="0" applyFill="1" applyBorder="1"/>
    <xf numFmtId="3" fontId="0" fillId="0" borderId="0" xfId="0" applyNumberFormat="1" applyFill="1"/>
    <xf numFmtId="1" fontId="0" fillId="0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3" fillId="0" borderId="0" xfId="3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3" fontId="0" fillId="0" borderId="3" xfId="0" applyNumberFormat="1" applyBorder="1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4E4908-E414-4DA8-867A-29F6D563C49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71C4-6B4C-4D46-95E6-1C0436C7526F}">
  <dimension ref="A1:M19"/>
  <sheetViews>
    <sheetView workbookViewId="0">
      <selection activeCell="M13" sqref="M13"/>
    </sheetView>
  </sheetViews>
  <sheetFormatPr defaultRowHeight="14.4" x14ac:dyDescent="0.3"/>
  <cols>
    <col min="1" max="1" width="25.5546875" style="4" customWidth="1"/>
    <col min="2" max="2" width="12.33203125" bestFit="1" customWidth="1"/>
    <col min="3" max="3" width="13.6640625" bestFit="1" customWidth="1"/>
    <col min="4" max="4" width="13.44140625" bestFit="1" customWidth="1"/>
    <col min="5" max="5" width="10.88671875" bestFit="1" customWidth="1"/>
    <col min="6" max="6" width="13.44140625" bestFit="1" customWidth="1"/>
    <col min="7" max="7" width="10.88671875" style="3" bestFit="1" customWidth="1"/>
    <col min="8" max="8" width="13.44140625" bestFit="1" customWidth="1"/>
    <col min="9" max="9" width="10.88671875" bestFit="1" customWidth="1"/>
    <col min="10" max="12" width="9.88671875" bestFit="1" customWidth="1"/>
    <col min="14" max="14" width="13.44140625" bestFit="1" customWidth="1"/>
  </cols>
  <sheetData>
    <row r="1" spans="1:13" ht="72" x14ac:dyDescent="0.3">
      <c r="B1" s="8" t="s">
        <v>6</v>
      </c>
      <c r="C1" s="8">
        <v>2004</v>
      </c>
      <c r="D1" s="8">
        <v>2009</v>
      </c>
      <c r="E1" s="8" t="s">
        <v>3</v>
      </c>
      <c r="F1" s="8">
        <v>2014</v>
      </c>
      <c r="G1" s="9" t="s">
        <v>4</v>
      </c>
      <c r="H1" s="8">
        <v>2017</v>
      </c>
      <c r="I1" s="8" t="s">
        <v>5</v>
      </c>
      <c r="J1" s="8" t="s">
        <v>26</v>
      </c>
    </row>
    <row r="2" spans="1:13" x14ac:dyDescent="0.3">
      <c r="A2" s="8" t="s">
        <v>0</v>
      </c>
      <c r="B2" s="1"/>
    </row>
    <row r="3" spans="1:13" x14ac:dyDescent="0.3">
      <c r="A3" s="4" t="s">
        <v>1</v>
      </c>
      <c r="B3" s="11" t="s">
        <v>7</v>
      </c>
      <c r="C3" s="5">
        <f>970108/1000</f>
        <v>970.10799999999995</v>
      </c>
      <c r="D3" s="6">
        <f>1029518/1000</f>
        <v>1029.518</v>
      </c>
      <c r="E3" s="3">
        <f>(D3-C3)/C3</f>
        <v>6.1240604138920705E-2</v>
      </c>
      <c r="F3" s="6">
        <f>1003044/1000</f>
        <v>1003.044</v>
      </c>
      <c r="G3" s="3">
        <f>(F3-D3)/D3</f>
        <v>-2.5714946217550393E-2</v>
      </c>
      <c r="H3" s="5">
        <f>1028661/1000</f>
        <v>1028.6610000000001</v>
      </c>
      <c r="I3" s="3">
        <f>(H3-F3)/F3</f>
        <v>2.5539258497134797E-2</v>
      </c>
      <c r="J3" s="3">
        <f>(H3-C3)/C3</f>
        <v>6.0357197342976364E-2</v>
      </c>
    </row>
    <row r="4" spans="1:13" ht="28.8" x14ac:dyDescent="0.3">
      <c r="A4" s="4" t="s">
        <v>2</v>
      </c>
      <c r="B4" s="11" t="s">
        <v>8</v>
      </c>
      <c r="C4" s="7">
        <f>13812969485/1000000</f>
        <v>13812.969485</v>
      </c>
      <c r="D4" s="5">
        <f>13899134104/1000000</f>
        <v>13899.134104000001</v>
      </c>
      <c r="E4" s="3">
        <f>(D4-C4)/C4</f>
        <v>6.2379504344500505E-3</v>
      </c>
      <c r="F4" s="5">
        <f>14107401605/1000000</f>
        <v>14107.401604999999</v>
      </c>
      <c r="G4" s="3">
        <f>(F4-D4)/D4</f>
        <v>1.498420688955448E-2</v>
      </c>
      <c r="H4" s="5">
        <f>14160113390/1000000</f>
        <v>14160.11339</v>
      </c>
      <c r="I4" s="3">
        <f>(H4-F4)/F4</f>
        <v>3.7364630621502274E-3</v>
      </c>
      <c r="J4" s="3">
        <f t="shared" ref="J4:J16" si="0">(H4-C4)/C4</f>
        <v>2.5131736182938569E-2</v>
      </c>
    </row>
    <row r="5" spans="1:13" ht="43.2" x14ac:dyDescent="0.3">
      <c r="A5" s="4" t="s">
        <v>9</v>
      </c>
      <c r="B5" s="11" t="s">
        <v>19</v>
      </c>
      <c r="C5" s="5">
        <f>40128903/1000</f>
        <v>40128.902999999998</v>
      </c>
      <c r="D5" s="5">
        <f>43385227/1000</f>
        <v>43385.226999999999</v>
      </c>
      <c r="E5" s="3">
        <f t="shared" ref="E5:E16" si="1">(D5-C5)/C5</f>
        <v>8.1146598998731681E-2</v>
      </c>
      <c r="F5" s="5">
        <f>46291431/1000</f>
        <v>46291.430999999997</v>
      </c>
      <c r="G5" s="3">
        <f t="shared" ref="G5:G19" si="2">(F5-D5)/D5</f>
        <v>6.6986027294498152E-2</v>
      </c>
      <c r="H5" s="5">
        <f>47424438/1000</f>
        <v>47424.438000000002</v>
      </c>
      <c r="I5" s="3">
        <f t="shared" ref="I5:I19" si="3">(H5-F5)/F5</f>
        <v>2.4475523342538389E-2</v>
      </c>
      <c r="J5" s="3">
        <f t="shared" si="0"/>
        <v>0.18180250279954085</v>
      </c>
    </row>
    <row r="6" spans="1:13" ht="28.8" x14ac:dyDescent="0.3">
      <c r="A6" s="10" t="s">
        <v>10</v>
      </c>
      <c r="B6" s="11" t="s">
        <v>24</v>
      </c>
      <c r="C6" s="5">
        <f>1678831862/1000000</f>
        <v>1678.831862</v>
      </c>
      <c r="D6" s="6">
        <f>1786714417/1000000</f>
        <v>1786.7144169999999</v>
      </c>
      <c r="E6" s="3">
        <f t="shared" si="1"/>
        <v>6.4260488165550383E-2</v>
      </c>
      <c r="F6" s="6">
        <f>1894173264/1000000</f>
        <v>1894.173264</v>
      </c>
      <c r="G6" s="3">
        <f t="shared" si="2"/>
        <v>6.0143269667253217E-2</v>
      </c>
      <c r="H6" s="6">
        <f>1939760510/1000000</f>
        <v>1939.7605100000001</v>
      </c>
      <c r="I6" s="3">
        <f t="shared" si="3"/>
        <v>2.4067094001597126E-2</v>
      </c>
      <c r="J6" s="3">
        <f t="shared" si="0"/>
        <v>0.15542274000515727</v>
      </c>
    </row>
    <row r="7" spans="1:13" ht="28.8" x14ac:dyDescent="0.3">
      <c r="A7" s="4" t="s">
        <v>11</v>
      </c>
      <c r="B7" s="11" t="s">
        <v>21</v>
      </c>
      <c r="C7">
        <v>0</v>
      </c>
      <c r="D7" s="5">
        <f>24410093/1000</f>
        <v>24410.093000000001</v>
      </c>
      <c r="E7" s="3"/>
      <c r="F7" s="6">
        <f>20626454/1000</f>
        <v>20626.454000000002</v>
      </c>
      <c r="G7" s="3">
        <f t="shared" si="2"/>
        <v>-0.15500305549839566</v>
      </c>
      <c r="H7" s="6">
        <f>16389391/1000</f>
        <v>16389.391</v>
      </c>
      <c r="I7" s="3">
        <f t="shared" si="3"/>
        <v>-0.20541887616746929</v>
      </c>
      <c r="J7" s="3">
        <f>(H7-D7)/D7</f>
        <v>-0.32858137820286065</v>
      </c>
    </row>
    <row r="8" spans="1:13" s="13" customFormat="1" ht="28.8" x14ac:dyDescent="0.3">
      <c r="A8" s="12" t="s">
        <v>12</v>
      </c>
      <c r="B8" s="11" t="s">
        <v>23</v>
      </c>
      <c r="C8" s="13">
        <v>0</v>
      </c>
      <c r="D8" s="13">
        <f>22782870/1000</f>
        <v>22782.87</v>
      </c>
      <c r="E8" s="14"/>
      <c r="F8" s="13">
        <f>24855966/1000</f>
        <v>24855.966</v>
      </c>
      <c r="G8" s="14">
        <f t="shared" si="2"/>
        <v>9.0993628107433416E-2</v>
      </c>
      <c r="H8" s="13">
        <f>28747382/1000</f>
        <v>28747.382000000001</v>
      </c>
      <c r="I8" s="14">
        <f t="shared" si="3"/>
        <v>0.15655863063217906</v>
      </c>
      <c r="J8" s="3">
        <f>(H8-D8)/D8</f>
        <v>0.26179809655236602</v>
      </c>
    </row>
    <row r="9" spans="1:13" s="13" customFormat="1" ht="28.8" x14ac:dyDescent="0.3">
      <c r="A9" s="12" t="s">
        <v>13</v>
      </c>
      <c r="B9" s="11" t="s">
        <v>20</v>
      </c>
      <c r="C9" s="13">
        <v>0</v>
      </c>
      <c r="D9" s="17">
        <f>1621664/1000</f>
        <v>1621.664</v>
      </c>
      <c r="E9" s="14"/>
      <c r="F9" s="17">
        <f>2155322/1000</f>
        <v>2155.3220000000001</v>
      </c>
      <c r="G9" s="14">
        <f t="shared" si="2"/>
        <v>0.32908050002959932</v>
      </c>
      <c r="H9" s="17">
        <f>6721547/1000</f>
        <v>6721.5469999999996</v>
      </c>
      <c r="I9" s="14">
        <f t="shared" si="3"/>
        <v>2.1185813535054154</v>
      </c>
      <c r="J9" s="14">
        <f>(H9-D9)/D9</f>
        <v>3.1448456646999623</v>
      </c>
    </row>
    <row r="10" spans="1:13" x14ac:dyDescent="0.3">
      <c r="E10" s="3"/>
      <c r="I10" s="3"/>
      <c r="J10" s="3"/>
    </row>
    <row r="11" spans="1:13" x14ac:dyDescent="0.3">
      <c r="A11" s="8" t="s">
        <v>14</v>
      </c>
      <c r="E11" s="3"/>
      <c r="I11" s="3"/>
      <c r="J11" s="3"/>
    </row>
    <row r="12" spans="1:13" x14ac:dyDescent="0.3">
      <c r="A12" s="4" t="s">
        <v>1</v>
      </c>
      <c r="B12" s="11" t="s">
        <v>7</v>
      </c>
      <c r="C12" s="2">
        <f>18342353/1000</f>
        <v>18342.352999999999</v>
      </c>
      <c r="D12" s="2">
        <f>18873637/1000</f>
        <v>18873.636999999999</v>
      </c>
      <c r="E12" s="3">
        <f t="shared" si="1"/>
        <v>2.8964877079838105E-2</v>
      </c>
      <c r="F12" s="2">
        <f>19294389/1000</f>
        <v>19294.388999999999</v>
      </c>
      <c r="G12" s="3">
        <f t="shared" si="2"/>
        <v>2.2293106516777898E-2</v>
      </c>
      <c r="H12" s="2">
        <f>19311593/1000</f>
        <v>19311.593000000001</v>
      </c>
      <c r="I12" s="3">
        <f t="shared" si="3"/>
        <v>8.9165819140484535E-4</v>
      </c>
      <c r="J12" s="3">
        <f t="shared" si="0"/>
        <v>5.2841639237888489E-2</v>
      </c>
      <c r="M12">
        <f>H12/SUM(H12,H3)</f>
        <v>0.94942732770200411</v>
      </c>
    </row>
    <row r="13" spans="1:13" ht="28.8" x14ac:dyDescent="0.3">
      <c r="A13" s="4" t="s">
        <v>2</v>
      </c>
      <c r="B13" s="11" t="s">
        <v>22</v>
      </c>
      <c r="C13" s="5">
        <f>2964134991/1000000</f>
        <v>2964.1349909999999</v>
      </c>
      <c r="D13" s="6">
        <f>2964718463/1000000</f>
        <v>2964.7184630000002</v>
      </c>
      <c r="E13" s="3">
        <f t="shared" si="1"/>
        <v>1.9684393651836089E-4</v>
      </c>
      <c r="F13" s="6">
        <f>2979676097/1000000</f>
        <v>2979.676097</v>
      </c>
      <c r="G13" s="3">
        <f t="shared" si="2"/>
        <v>5.0452122812579756E-3</v>
      </c>
      <c r="H13" s="6">
        <f>2964669243/1000000</f>
        <v>2964.6692429999998</v>
      </c>
      <c r="I13" s="3">
        <f t="shared" si="3"/>
        <v>-5.0364044652737314E-3</v>
      </c>
      <c r="J13" s="3">
        <f t="shared" si="0"/>
        <v>1.8023875485498225E-4</v>
      </c>
    </row>
    <row r="14" spans="1:13" ht="43.2" x14ac:dyDescent="0.3">
      <c r="A14" s="4" t="s">
        <v>9</v>
      </c>
      <c r="B14" s="11" t="s">
        <v>19</v>
      </c>
      <c r="C14" s="2">
        <f>723779886/1000</f>
        <v>723779.88600000006</v>
      </c>
      <c r="D14" s="2">
        <f>762194093/1000</f>
        <v>762194.09299999999</v>
      </c>
      <c r="E14" s="3">
        <f t="shared" si="1"/>
        <v>5.3074432908460145E-2</v>
      </c>
      <c r="F14" s="2">
        <f>820828529/1000</f>
        <v>820828.52899999998</v>
      </c>
      <c r="G14" s="3">
        <f t="shared" si="2"/>
        <v>7.6928483884222368E-2</v>
      </c>
      <c r="H14" s="2">
        <f>827314655/1000</f>
        <v>827314.65500000003</v>
      </c>
      <c r="I14" s="3">
        <f t="shared" si="3"/>
        <v>7.901925640793667E-3</v>
      </c>
      <c r="J14" s="3">
        <f t="shared" si="0"/>
        <v>0.14304731452567607</v>
      </c>
    </row>
    <row r="15" spans="1:13" ht="28.8" x14ac:dyDescent="0.3">
      <c r="A15" s="4" t="s">
        <v>10</v>
      </c>
      <c r="B15" s="11" t="s">
        <v>24</v>
      </c>
      <c r="C15" s="6">
        <f>28566558130/1000000</f>
        <v>28566.558130000001</v>
      </c>
      <c r="D15" s="6">
        <f>30188127895/1000000</f>
        <v>30188.127895000001</v>
      </c>
      <c r="E15" s="3">
        <f t="shared" si="1"/>
        <v>5.6764618181182336E-2</v>
      </c>
      <c r="F15" s="6">
        <f>32908073942/1000000</f>
        <v>32908.073942000003</v>
      </c>
      <c r="G15" s="3">
        <f t="shared" si="2"/>
        <v>9.0099858343666961E-2</v>
      </c>
      <c r="H15" s="6">
        <f>33359815871/1000000</f>
        <v>33359.815870999999</v>
      </c>
      <c r="I15" s="3">
        <f t="shared" si="3"/>
        <v>1.3727388901464872E-2</v>
      </c>
      <c r="J15" s="3">
        <f t="shared" si="0"/>
        <v>0.16779262378011928</v>
      </c>
    </row>
    <row r="16" spans="1:13" ht="28.8" x14ac:dyDescent="0.3">
      <c r="A16" s="4" t="s">
        <v>15</v>
      </c>
      <c r="B16" s="15" t="s">
        <v>25</v>
      </c>
      <c r="C16" s="5">
        <f>26627243137/1000000</f>
        <v>26627.243137000001</v>
      </c>
      <c r="D16" s="6">
        <f>27944480422/1000000</f>
        <v>27944.480422000001</v>
      </c>
      <c r="E16" s="3">
        <f t="shared" si="1"/>
        <v>4.9469533072675723E-2</v>
      </c>
      <c r="F16" s="6">
        <f>30189651632/1000000</f>
        <v>30189.651632000001</v>
      </c>
      <c r="G16" s="3">
        <f>(F17-D17)/D17</f>
        <v>9.8533683845909922E-3</v>
      </c>
      <c r="H16" s="6">
        <f>30586598448/1000000</f>
        <v>30586.598448000001</v>
      </c>
      <c r="I16" s="3">
        <f>(H17-F17)/F17</f>
        <v>-6.1665289029651571E-2</v>
      </c>
      <c r="J16" s="3">
        <f t="shared" si="0"/>
        <v>0.14869565319356173</v>
      </c>
    </row>
    <row r="17" spans="1:10" ht="28.8" x14ac:dyDescent="0.3">
      <c r="A17" s="4" t="s">
        <v>16</v>
      </c>
      <c r="B17" s="11" t="s">
        <v>21</v>
      </c>
      <c r="C17">
        <v>0</v>
      </c>
      <c r="D17" s="6">
        <f>728824065/1000</f>
        <v>728824.06499999994</v>
      </c>
      <c r="E17" s="3"/>
      <c r="F17" s="6">
        <f>736005437/1000</f>
        <v>736005.43700000003</v>
      </c>
      <c r="G17" s="3">
        <f t="shared" ref="G17:G18" si="4">(F18-D18)/D18</f>
        <v>0.13501139838958756</v>
      </c>
      <c r="H17" s="6">
        <f>690619449/1000</f>
        <v>690619.44900000002</v>
      </c>
      <c r="I17" s="3">
        <f>(H18-F18)/F18</f>
        <v>0.16755471107435296</v>
      </c>
      <c r="J17" s="3">
        <f>(H17-D17)/D17</f>
        <v>-5.2419531454412013E-2</v>
      </c>
    </row>
    <row r="18" spans="1:10" s="13" customFormat="1" ht="28.8" x14ac:dyDescent="0.3">
      <c r="A18" s="12" t="s">
        <v>17</v>
      </c>
      <c r="B18" s="11" t="s">
        <v>23</v>
      </c>
      <c r="C18" s="13">
        <v>0</v>
      </c>
      <c r="D18" s="13">
        <v>321788001</v>
      </c>
      <c r="E18" s="3"/>
      <c r="F18" s="13">
        <v>365233049</v>
      </c>
      <c r="G18" s="3">
        <f t="shared" si="4"/>
        <v>3.8348468121470518E-2</v>
      </c>
      <c r="H18" s="13">
        <v>426429567</v>
      </c>
      <c r="I18" s="14">
        <f t="shared" si="3"/>
        <v>0.16755471107435296</v>
      </c>
      <c r="J18" s="3">
        <f t="shared" ref="J18:J19" si="5">(H18-D18)/D18</f>
        <v>0.32518790531285224</v>
      </c>
    </row>
    <row r="19" spans="1:10" s="13" customFormat="1" ht="43.2" x14ac:dyDescent="0.3">
      <c r="A19" s="12" t="s">
        <v>18</v>
      </c>
      <c r="B19" s="11" t="s">
        <v>20</v>
      </c>
      <c r="C19" s="13">
        <v>0</v>
      </c>
      <c r="D19" s="16">
        <f>328915407/1000</f>
        <v>328915.40700000001</v>
      </c>
      <c r="E19" s="14"/>
      <c r="F19" s="16">
        <f>341528809/1000</f>
        <v>341528.80900000001</v>
      </c>
      <c r="G19" s="14">
        <f t="shared" si="2"/>
        <v>3.8348468121470518E-2</v>
      </c>
      <c r="H19" s="16">
        <f>370043053/1000</f>
        <v>370043.05300000001</v>
      </c>
      <c r="I19" s="14">
        <f t="shared" si="3"/>
        <v>8.3490010940775433E-2</v>
      </c>
      <c r="J19" s="14">
        <f t="shared" si="5"/>
        <v>0.12504019308526951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DFAA-6253-4722-8981-550CB52291C1}">
  <dimension ref="A1:E5"/>
  <sheetViews>
    <sheetView workbookViewId="0"/>
  </sheetViews>
  <sheetFormatPr defaultRowHeight="14.4" x14ac:dyDescent="0.3"/>
  <cols>
    <col min="2" max="2" width="14" bestFit="1" customWidth="1"/>
  </cols>
  <sheetData>
    <row r="1" spans="1:5" x14ac:dyDescent="0.3">
      <c r="A1" t="s">
        <v>29</v>
      </c>
      <c r="B1" t="s">
        <v>46</v>
      </c>
      <c r="C1" t="s">
        <v>45</v>
      </c>
      <c r="D1" t="s">
        <v>44</v>
      </c>
      <c r="E1" t="s">
        <v>43</v>
      </c>
    </row>
    <row r="2" spans="1:5" x14ac:dyDescent="0.3">
      <c r="A2">
        <v>2004</v>
      </c>
      <c r="B2" s="5">
        <v>7229435</v>
      </c>
      <c r="C2" s="5">
        <v>7432091</v>
      </c>
      <c r="D2" s="5">
        <v>3528453</v>
      </c>
      <c r="E2" s="5">
        <v>152375</v>
      </c>
    </row>
    <row r="3" spans="1:5" x14ac:dyDescent="0.3">
      <c r="A3">
        <v>2009</v>
      </c>
      <c r="B3" s="5">
        <v>8302005</v>
      </c>
      <c r="C3" s="5">
        <v>6926734</v>
      </c>
      <c r="D3" s="5">
        <v>3484667</v>
      </c>
      <c r="E3" s="5">
        <v>160231</v>
      </c>
    </row>
    <row r="4" spans="1:5" x14ac:dyDescent="0.3">
      <c r="A4">
        <v>2014</v>
      </c>
      <c r="B4" s="5">
        <v>9309521</v>
      </c>
      <c r="C4" s="5">
        <v>6367770</v>
      </c>
      <c r="D4" s="5">
        <v>3499439</v>
      </c>
      <c r="E4" s="5">
        <v>117659</v>
      </c>
    </row>
    <row r="5" spans="1:5" x14ac:dyDescent="0.3">
      <c r="A5">
        <v>2017</v>
      </c>
      <c r="B5" s="5">
        <v>9606354</v>
      </c>
      <c r="C5" s="5">
        <v>6130182</v>
      </c>
      <c r="D5" s="5">
        <v>3447025</v>
      </c>
      <c r="E5" s="5">
        <v>128033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BCBA-3F12-4172-88DC-77C180F515B3}">
  <dimension ref="A1:N5"/>
  <sheetViews>
    <sheetView workbookViewId="0">
      <selection activeCell="J29" sqref="J29"/>
    </sheetView>
  </sheetViews>
  <sheetFormatPr defaultRowHeight="14.4" x14ac:dyDescent="0.3"/>
  <cols>
    <col min="1" max="1" width="5" bestFit="1" customWidth="1"/>
    <col min="2" max="4" width="12.33203125" bestFit="1" customWidth="1"/>
    <col min="5" max="9" width="10.88671875" bestFit="1" customWidth="1"/>
    <col min="10" max="12" width="9.88671875" bestFit="1" customWidth="1"/>
    <col min="14" max="14" width="14.44140625" bestFit="1" customWidth="1"/>
  </cols>
  <sheetData>
    <row r="1" spans="1:14" x14ac:dyDescent="0.3">
      <c r="A1" t="s">
        <v>29</v>
      </c>
      <c r="B1" t="s">
        <v>85</v>
      </c>
      <c r="C1" t="s">
        <v>84</v>
      </c>
      <c r="D1" t="s">
        <v>83</v>
      </c>
      <c r="E1" t="s">
        <v>82</v>
      </c>
      <c r="F1" t="s">
        <v>81</v>
      </c>
      <c r="G1" t="s">
        <v>80</v>
      </c>
      <c r="H1" t="s">
        <v>79</v>
      </c>
      <c r="I1" t="s">
        <v>78</v>
      </c>
      <c r="J1" t="s">
        <v>77</v>
      </c>
      <c r="K1" t="s">
        <v>76</v>
      </c>
      <c r="L1" t="s">
        <v>75</v>
      </c>
      <c r="M1" t="s">
        <v>74</v>
      </c>
      <c r="N1" t="s">
        <v>73</v>
      </c>
    </row>
    <row r="2" spans="1:14" x14ac:dyDescent="0.3">
      <c r="A2">
        <v>2004</v>
      </c>
      <c r="B2" s="5">
        <v>7815472185</v>
      </c>
      <c r="C2" s="5">
        <v>2626584478</v>
      </c>
      <c r="D2" s="5">
        <v>1370092703</v>
      </c>
      <c r="E2" s="5">
        <v>856812065</v>
      </c>
      <c r="F2" s="5">
        <v>508911493</v>
      </c>
      <c r="G2" s="5">
        <v>291373705</v>
      </c>
      <c r="H2" s="5">
        <v>159240683</v>
      </c>
      <c r="I2" s="5">
        <v>87033921</v>
      </c>
      <c r="J2" s="5">
        <v>45627281</v>
      </c>
      <c r="K2" s="5">
        <v>24424511</v>
      </c>
      <c r="L2" s="5">
        <v>24756358</v>
      </c>
      <c r="M2" s="5">
        <v>2640102</v>
      </c>
      <c r="N2" s="5">
        <v>13812969485</v>
      </c>
    </row>
    <row r="3" spans="1:14" x14ac:dyDescent="0.3">
      <c r="A3">
        <v>2009</v>
      </c>
      <c r="B3" s="5">
        <v>7781088830</v>
      </c>
      <c r="C3" s="5">
        <v>2699492039</v>
      </c>
      <c r="D3" s="5">
        <v>1358652017</v>
      </c>
      <c r="E3" s="5">
        <v>855767128</v>
      </c>
      <c r="F3" s="5">
        <v>519933165</v>
      </c>
      <c r="G3" s="5">
        <v>302653926</v>
      </c>
      <c r="H3" s="5">
        <v>174484531</v>
      </c>
      <c r="I3" s="5">
        <v>96966972</v>
      </c>
      <c r="J3" s="5">
        <v>51899684</v>
      </c>
      <c r="K3" s="5">
        <v>27206510</v>
      </c>
      <c r="L3" s="5">
        <v>28101216</v>
      </c>
      <c r="M3" s="5">
        <v>2888086</v>
      </c>
      <c r="N3" s="5">
        <v>13899134104</v>
      </c>
    </row>
    <row r="4" spans="1:14" x14ac:dyDescent="0.3">
      <c r="A4">
        <v>2014</v>
      </c>
      <c r="B4" s="5">
        <v>7904358435</v>
      </c>
      <c r="C4" s="5">
        <v>2689280518</v>
      </c>
      <c r="D4" s="5">
        <v>1372524135</v>
      </c>
      <c r="E4" s="5">
        <v>854170752</v>
      </c>
      <c r="F4" s="5">
        <v>533159341</v>
      </c>
      <c r="G4" s="5">
        <v>315862684</v>
      </c>
      <c r="H4" s="5">
        <v>190858808</v>
      </c>
      <c r="I4" s="5">
        <v>112987522</v>
      </c>
      <c r="J4" s="5">
        <v>61253108</v>
      </c>
      <c r="K4" s="5">
        <v>31433327</v>
      </c>
      <c r="L4" s="5">
        <v>37147592</v>
      </c>
      <c r="M4" s="5">
        <v>4365383</v>
      </c>
      <c r="N4" s="5">
        <v>14107401605</v>
      </c>
    </row>
    <row r="5" spans="1:14" x14ac:dyDescent="0.3">
      <c r="A5">
        <v>2017</v>
      </c>
      <c r="B5" s="5">
        <v>7929895408</v>
      </c>
      <c r="C5" s="5">
        <v>2717715247</v>
      </c>
      <c r="D5" s="5">
        <v>1365407553</v>
      </c>
      <c r="E5" s="5">
        <v>850750208</v>
      </c>
      <c r="F5" s="5">
        <v>527995917</v>
      </c>
      <c r="G5" s="5">
        <v>320745585</v>
      </c>
      <c r="H5" s="5">
        <v>191988249</v>
      </c>
      <c r="I5" s="5">
        <v>113714689</v>
      </c>
      <c r="J5" s="5">
        <v>64574109</v>
      </c>
      <c r="K5" s="5">
        <v>32950597</v>
      </c>
      <c r="L5" s="5">
        <v>39773867</v>
      </c>
      <c r="M5" s="5">
        <v>4601961</v>
      </c>
      <c r="N5" s="5">
        <v>14160113390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95FF-822E-4D02-B133-9BD939BCA438}">
  <dimension ref="A1:K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3" width="10.88671875" bestFit="1" customWidth="1"/>
    <col min="4" max="6" width="9.88671875" bestFit="1" customWidth="1"/>
    <col min="11" max="11" width="7.44140625" bestFit="1" customWidth="1"/>
  </cols>
  <sheetData>
    <row r="1" spans="1:11" x14ac:dyDescent="0.3">
      <c r="A1" t="s">
        <v>29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</row>
    <row r="2" spans="1:11" x14ac:dyDescent="0.3">
      <c r="A2">
        <v>2004</v>
      </c>
      <c r="B2" s="5">
        <v>150269336</v>
      </c>
      <c r="C2" s="5">
        <v>87540461</v>
      </c>
      <c r="D2" s="5">
        <v>47208171</v>
      </c>
      <c r="E2" s="5">
        <v>24085140</v>
      </c>
      <c r="F2" s="5">
        <v>12826057</v>
      </c>
      <c r="G2" s="5">
        <v>6227381</v>
      </c>
      <c r="H2" s="5">
        <v>3547589</v>
      </c>
      <c r="I2" s="5">
        <v>1601020</v>
      </c>
      <c r="J2" s="5">
        <v>2245128</v>
      </c>
      <c r="K2" s="5">
        <v>497380</v>
      </c>
    </row>
    <row r="3" spans="1:11" x14ac:dyDescent="0.3">
      <c r="A3">
        <v>2009</v>
      </c>
      <c r="B3" s="5">
        <v>160882172</v>
      </c>
      <c r="C3" s="5">
        <v>91826457</v>
      </c>
      <c r="D3" s="5">
        <v>49780323</v>
      </c>
      <c r="E3" s="5">
        <v>26788878</v>
      </c>
      <c r="F3" s="5">
        <v>13207240</v>
      </c>
      <c r="G3" s="5">
        <v>7086738</v>
      </c>
      <c r="H3" s="5">
        <v>4030995</v>
      </c>
      <c r="I3" s="5">
        <v>1828596</v>
      </c>
      <c r="J3" s="5">
        <v>2021751</v>
      </c>
      <c r="K3" s="5">
        <v>352937</v>
      </c>
    </row>
    <row r="4" spans="1:11" x14ac:dyDescent="0.3">
      <c r="A4">
        <v>2014</v>
      </c>
      <c r="B4" s="5">
        <v>174278287</v>
      </c>
      <c r="C4" s="5">
        <v>100260173</v>
      </c>
      <c r="D4" s="5">
        <v>52437235</v>
      </c>
      <c r="E4" s="5">
        <v>30414085</v>
      </c>
      <c r="F4" s="5">
        <v>16296242</v>
      </c>
      <c r="G4" s="5">
        <v>9216364</v>
      </c>
      <c r="H4" s="5">
        <v>5552395</v>
      </c>
      <c r="I4" s="5">
        <v>2076811</v>
      </c>
      <c r="J4" s="5">
        <v>2636650</v>
      </c>
      <c r="K4" s="5">
        <v>407262</v>
      </c>
    </row>
    <row r="5" spans="1:11" x14ac:dyDescent="0.3">
      <c r="A5">
        <v>2017</v>
      </c>
      <c r="B5" s="5">
        <v>186114310</v>
      </c>
      <c r="C5" s="5">
        <v>106962215</v>
      </c>
      <c r="D5" s="5">
        <v>57133114</v>
      </c>
      <c r="E5" s="5">
        <v>33915259</v>
      </c>
      <c r="F5" s="5">
        <v>16745173</v>
      </c>
      <c r="G5" s="5">
        <v>9417084</v>
      </c>
      <c r="H5" s="5">
        <v>5417274</v>
      </c>
      <c r="I5" s="5">
        <v>2535945</v>
      </c>
      <c r="J5" s="5">
        <v>2953147</v>
      </c>
      <c r="K5" s="5">
        <v>375075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5CAF-A104-4F71-A531-F14397837210}">
  <dimension ref="A1:L5"/>
  <sheetViews>
    <sheetView workbookViewId="0">
      <selection activeCell="D36" sqref="D36"/>
    </sheetView>
  </sheetViews>
  <sheetFormatPr defaultRowHeight="14.4" x14ac:dyDescent="0.3"/>
  <cols>
    <col min="1" max="1" width="5" bestFit="1" customWidth="1"/>
    <col min="2" max="2" width="12.33203125" bestFit="1" customWidth="1"/>
    <col min="3" max="6" width="10.88671875" bestFit="1" customWidth="1"/>
    <col min="7" max="10" width="9.88671875" bestFit="1" customWidth="1"/>
    <col min="12" max="12" width="12.33203125" bestFit="1" customWidth="1"/>
  </cols>
  <sheetData>
    <row r="1" spans="1:12" x14ac:dyDescent="0.3">
      <c r="A1" t="s">
        <v>29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86</v>
      </c>
    </row>
    <row r="2" spans="1:12" x14ac:dyDescent="0.3">
      <c r="A2">
        <v>2004</v>
      </c>
      <c r="B2" s="5">
        <v>1197345087</v>
      </c>
      <c r="C2" s="5">
        <v>764732034</v>
      </c>
      <c r="D2" s="5">
        <v>455200895</v>
      </c>
      <c r="E2" s="5">
        <v>255136000</v>
      </c>
      <c r="F2" s="5">
        <v>138154426</v>
      </c>
      <c r="G2" s="5">
        <v>74927726</v>
      </c>
      <c r="H2" s="5">
        <v>38120164</v>
      </c>
      <c r="I2" s="5">
        <v>20318225</v>
      </c>
      <c r="J2" s="5">
        <v>18590296</v>
      </c>
      <c r="K2" s="5">
        <v>1610138</v>
      </c>
      <c r="L2" s="5">
        <v>2964134991</v>
      </c>
    </row>
    <row r="3" spans="1:12" x14ac:dyDescent="0.3">
      <c r="A3">
        <v>2009</v>
      </c>
      <c r="B3" s="5">
        <v>1166182458</v>
      </c>
      <c r="C3" s="5">
        <v>752180623</v>
      </c>
      <c r="D3" s="5">
        <v>459059142</v>
      </c>
      <c r="E3" s="5">
        <v>263002229</v>
      </c>
      <c r="F3" s="5">
        <v>151304496</v>
      </c>
      <c r="G3" s="5">
        <v>83468140</v>
      </c>
      <c r="H3" s="5">
        <v>43759070</v>
      </c>
      <c r="I3" s="5">
        <v>22715348</v>
      </c>
      <c r="J3" s="5">
        <v>21300640</v>
      </c>
      <c r="K3" s="5">
        <v>1746317</v>
      </c>
      <c r="L3" s="5">
        <v>2964718463</v>
      </c>
    </row>
    <row r="4" spans="1:12" x14ac:dyDescent="0.3">
      <c r="A4">
        <v>2014</v>
      </c>
      <c r="B4" s="5">
        <v>1142005013</v>
      </c>
      <c r="C4" s="5">
        <v>733524286</v>
      </c>
      <c r="D4" s="5">
        <v>462231836</v>
      </c>
      <c r="E4" s="5">
        <v>270279082</v>
      </c>
      <c r="F4" s="5">
        <v>163843351</v>
      </c>
      <c r="G4" s="5">
        <v>98188001</v>
      </c>
      <c r="H4" s="5">
        <v>51675430</v>
      </c>
      <c r="I4" s="5">
        <v>26405785</v>
      </c>
      <c r="J4" s="5">
        <v>28717932</v>
      </c>
      <c r="K4" s="5">
        <v>2805381</v>
      </c>
      <c r="L4" s="5">
        <v>2979676097</v>
      </c>
    </row>
    <row r="5" spans="1:12" x14ac:dyDescent="0.3">
      <c r="A5">
        <v>2017</v>
      </c>
      <c r="B5" s="5">
        <v>1127836845</v>
      </c>
      <c r="C5" s="5">
        <v>726587235</v>
      </c>
      <c r="D5" s="5">
        <v>456325623</v>
      </c>
      <c r="E5" s="5">
        <v>274533299</v>
      </c>
      <c r="F5" s="5">
        <v>165754880</v>
      </c>
      <c r="G5" s="5">
        <v>97355181</v>
      </c>
      <c r="H5" s="5">
        <v>54595628</v>
      </c>
      <c r="I5" s="5">
        <v>27234873</v>
      </c>
      <c r="J5" s="5">
        <v>31465478</v>
      </c>
      <c r="K5" s="5">
        <v>2980201</v>
      </c>
      <c r="L5" s="5">
        <v>2964669243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D69F-CFDE-427C-9DD5-4EFF9108C353}">
  <dimension ref="A1:E5"/>
  <sheetViews>
    <sheetView workbookViewId="0">
      <selection activeCell="B6" sqref="B6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8.88671875" bestFit="1" customWidth="1"/>
    <col min="4" max="4" width="15.44140625" bestFit="1" customWidth="1"/>
    <col min="5" max="5" width="16.5546875" bestFit="1" customWidth="1"/>
  </cols>
  <sheetData>
    <row r="1" spans="1:5" x14ac:dyDescent="0.3">
      <c r="A1" t="s">
        <v>29</v>
      </c>
      <c r="B1" t="s">
        <v>14</v>
      </c>
      <c r="C1" t="s">
        <v>28</v>
      </c>
      <c r="D1" t="s">
        <v>27</v>
      </c>
      <c r="E1" t="s">
        <v>87</v>
      </c>
    </row>
    <row r="2" spans="1:5" x14ac:dyDescent="0.3">
      <c r="A2">
        <v>2004</v>
      </c>
      <c r="B2" s="5">
        <v>28566558130</v>
      </c>
      <c r="C2" s="5">
        <v>1523682609</v>
      </c>
      <c r="D2" s="5">
        <v>155149253</v>
      </c>
      <c r="E2" s="5">
        <v>1678831862</v>
      </c>
    </row>
    <row r="3" spans="1:5" x14ac:dyDescent="0.3">
      <c r="A3">
        <v>2009</v>
      </c>
      <c r="B3" s="5">
        <v>30188127895</v>
      </c>
      <c r="C3" s="5">
        <v>1633854279</v>
      </c>
      <c r="D3" s="5">
        <v>152860138</v>
      </c>
      <c r="E3" s="5">
        <v>1786714417</v>
      </c>
    </row>
    <row r="4" spans="1:5" x14ac:dyDescent="0.3">
      <c r="A4">
        <v>2014</v>
      </c>
      <c r="B4" s="5">
        <v>32908073942</v>
      </c>
      <c r="C4" s="5">
        <v>1752392542</v>
      </c>
      <c r="D4" s="5">
        <v>141780722</v>
      </c>
      <c r="E4" s="5">
        <v>1894173264</v>
      </c>
    </row>
    <row r="5" spans="1:5" x14ac:dyDescent="0.3">
      <c r="A5">
        <v>2017</v>
      </c>
      <c r="B5" s="5">
        <v>33359815871</v>
      </c>
      <c r="C5" s="5">
        <v>1779633106</v>
      </c>
      <c r="D5" s="5">
        <v>160127404</v>
      </c>
      <c r="E5" s="5">
        <v>1939760510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B7CC-9D32-44D7-8C63-F46AC339CBE6}">
  <dimension ref="A1:D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2.33203125" bestFit="1" customWidth="1"/>
    <col min="3" max="3" width="18.88671875" bestFit="1" customWidth="1"/>
    <col min="4" max="4" width="15.44140625" bestFit="1" customWidth="1"/>
  </cols>
  <sheetData>
    <row r="1" spans="1:4" x14ac:dyDescent="0.3">
      <c r="A1" t="s">
        <v>29</v>
      </c>
      <c r="B1" t="s">
        <v>14</v>
      </c>
      <c r="C1" t="s">
        <v>28</v>
      </c>
      <c r="D1" t="s">
        <v>27</v>
      </c>
    </row>
    <row r="2" spans="1:4" x14ac:dyDescent="0.3">
      <c r="A2">
        <v>2004</v>
      </c>
      <c r="B2" s="5">
        <v>1522382032</v>
      </c>
      <c r="C2" s="5">
        <v>100187962</v>
      </c>
      <c r="D2" s="5">
        <v>10677376</v>
      </c>
    </row>
    <row r="3" spans="1:4" x14ac:dyDescent="0.3">
      <c r="A3">
        <v>2009</v>
      </c>
      <c r="B3" s="5">
        <v>1662107214</v>
      </c>
      <c r="C3" s="5">
        <v>116224718</v>
      </c>
      <c r="D3" s="5">
        <v>11069140</v>
      </c>
    </row>
    <row r="4" spans="1:4" x14ac:dyDescent="0.3">
      <c r="A4">
        <v>2014</v>
      </c>
      <c r="B4" s="5">
        <v>2108320231</v>
      </c>
      <c r="C4" s="5">
        <v>150108111</v>
      </c>
      <c r="D4" s="5">
        <v>11719694</v>
      </c>
    </row>
    <row r="5" spans="1:4" x14ac:dyDescent="0.3">
      <c r="A5">
        <v>2017</v>
      </c>
      <c r="B5" s="5">
        <v>2136981251</v>
      </c>
      <c r="C5" s="5">
        <v>147154927</v>
      </c>
      <c r="D5" s="5">
        <v>11675181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70ED-CB5D-463A-8879-3A446747A6E8}">
  <dimension ref="A1:E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4" bestFit="1" customWidth="1"/>
    <col min="3" max="3" width="16.77734375" bestFit="1" customWidth="1"/>
    <col min="4" max="4" width="14.109375" bestFit="1" customWidth="1"/>
    <col min="5" max="5" width="11.21875" bestFit="1" customWidth="1"/>
  </cols>
  <sheetData>
    <row r="1" spans="1:5" x14ac:dyDescent="0.3">
      <c r="A1" t="s">
        <v>29</v>
      </c>
      <c r="B1" t="s">
        <v>46</v>
      </c>
      <c r="C1" t="s">
        <v>45</v>
      </c>
      <c r="D1" t="s">
        <v>44</v>
      </c>
      <c r="E1" t="s">
        <v>43</v>
      </c>
    </row>
    <row r="2" spans="1:5" x14ac:dyDescent="0.3">
      <c r="A2">
        <v>2004</v>
      </c>
      <c r="B2" s="5">
        <v>17777891528</v>
      </c>
      <c r="C2" s="5">
        <v>11467018378</v>
      </c>
      <c r="D2" s="5">
        <v>989914702</v>
      </c>
      <c r="E2" s="5">
        <v>10565383</v>
      </c>
    </row>
    <row r="3" spans="1:5" x14ac:dyDescent="0.3">
      <c r="A3">
        <v>2009</v>
      </c>
      <c r="B3" s="5">
        <v>20520857609</v>
      </c>
      <c r="C3" s="5">
        <v>10467628376</v>
      </c>
      <c r="D3" s="5">
        <v>974105762</v>
      </c>
      <c r="E3" s="5">
        <v>12250565</v>
      </c>
    </row>
    <row r="4" spans="1:5" x14ac:dyDescent="0.3">
      <c r="A4">
        <v>2014</v>
      </c>
      <c r="B4" s="5">
        <v>24147979431</v>
      </c>
      <c r="C4" s="5">
        <v>9713031537</v>
      </c>
      <c r="D4" s="5">
        <v>932211916</v>
      </c>
      <c r="E4" s="5">
        <v>9024322</v>
      </c>
    </row>
    <row r="5" spans="1:5" x14ac:dyDescent="0.3">
      <c r="A5">
        <v>2017</v>
      </c>
      <c r="B5" s="5">
        <v>24933168585</v>
      </c>
      <c r="C5" s="5">
        <v>9435473095</v>
      </c>
      <c r="D5" s="5">
        <v>917903814</v>
      </c>
      <c r="E5" s="5">
        <v>13030887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347B-EB12-4D76-8B48-227719352245}">
  <dimension ref="A1:E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4" bestFit="1" customWidth="1"/>
    <col min="3" max="3" width="16.77734375" bestFit="1" customWidth="1"/>
    <col min="4" max="4" width="14.109375" bestFit="1" customWidth="1"/>
    <col min="5" max="5" width="11.21875" bestFit="1" customWidth="1"/>
  </cols>
  <sheetData>
    <row r="1" spans="1:5" x14ac:dyDescent="0.3">
      <c r="A1" t="s">
        <v>29</v>
      </c>
      <c r="B1" t="s">
        <v>46</v>
      </c>
      <c r="C1" t="s">
        <v>45</v>
      </c>
      <c r="D1" t="s">
        <v>44</v>
      </c>
      <c r="E1" t="s">
        <v>43</v>
      </c>
    </row>
    <row r="2" spans="1:5" x14ac:dyDescent="0.3">
      <c r="A2">
        <v>2004</v>
      </c>
      <c r="B2" s="5">
        <v>844450234</v>
      </c>
      <c r="C2" s="5">
        <v>645662084</v>
      </c>
      <c r="D2" s="5">
        <v>136155013</v>
      </c>
      <c r="E2" s="5">
        <v>6980040</v>
      </c>
    </row>
    <row r="3" spans="1:5" x14ac:dyDescent="0.3">
      <c r="A3">
        <v>2009</v>
      </c>
      <c r="B3" s="5">
        <v>985294334</v>
      </c>
      <c r="C3" s="5">
        <v>666666366</v>
      </c>
      <c r="D3" s="5">
        <v>125911478</v>
      </c>
      <c r="E3" s="5">
        <v>11528894</v>
      </c>
    </row>
    <row r="4" spans="1:5" x14ac:dyDescent="0.3">
      <c r="A4">
        <v>2014</v>
      </c>
      <c r="B4" s="5">
        <v>1374368831</v>
      </c>
      <c r="C4" s="5">
        <v>690468055</v>
      </c>
      <c r="D4" s="5">
        <v>194455412</v>
      </c>
      <c r="E4" s="5">
        <v>10855737</v>
      </c>
    </row>
    <row r="5" spans="1:5" x14ac:dyDescent="0.3">
      <c r="A5">
        <v>2017</v>
      </c>
      <c r="B5" s="5">
        <v>1392572114</v>
      </c>
      <c r="C5" s="5">
        <v>677813212</v>
      </c>
      <c r="D5" s="5">
        <v>214639182</v>
      </c>
      <c r="E5" s="5">
        <v>10786850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6827-D35B-4248-A1C9-7F6BFA73BDA9}">
  <dimension ref="A1:E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2.77734375" bestFit="1" customWidth="1"/>
    <col min="4" max="4" width="13.5546875" bestFit="1" customWidth="1"/>
    <col min="5" max="5" width="13.44140625" bestFit="1" customWidth="1"/>
  </cols>
  <sheetData>
    <row r="1" spans="1:5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</row>
    <row r="2" spans="1:5" x14ac:dyDescent="0.3">
      <c r="A2">
        <v>2004</v>
      </c>
      <c r="B2" s="5">
        <v>4917591929</v>
      </c>
      <c r="C2" s="5">
        <v>490806548</v>
      </c>
      <c r="D2" s="5">
        <v>6186263542</v>
      </c>
      <c r="E2" s="5">
        <v>18650727973</v>
      </c>
    </row>
    <row r="3" spans="1:5" x14ac:dyDescent="0.3">
      <c r="A3">
        <v>2009</v>
      </c>
      <c r="B3" s="5">
        <v>5092922352</v>
      </c>
      <c r="C3" s="5">
        <v>499450313</v>
      </c>
      <c r="D3" s="5">
        <v>6567106942</v>
      </c>
      <c r="E3" s="5">
        <v>19815362705</v>
      </c>
    </row>
    <row r="4" spans="1:5" x14ac:dyDescent="0.3">
      <c r="A4">
        <v>2014</v>
      </c>
      <c r="B4" s="5">
        <v>5628791258</v>
      </c>
      <c r="C4" s="5">
        <v>574720926</v>
      </c>
      <c r="D4" s="5">
        <v>7030678178</v>
      </c>
      <c r="E4" s="5">
        <v>21568056844</v>
      </c>
    </row>
    <row r="5" spans="1:5" x14ac:dyDescent="0.3">
      <c r="A5">
        <v>2017</v>
      </c>
      <c r="B5" s="5">
        <v>5775403162</v>
      </c>
      <c r="C5" s="5">
        <v>595934767</v>
      </c>
      <c r="D5" s="5">
        <v>7192896492</v>
      </c>
      <c r="E5" s="5">
        <v>21735341959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30BC-B8B3-43D2-ACEB-1DD120636A0A}">
  <dimension ref="A1:E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2.77734375" bestFit="1" customWidth="1"/>
    <col min="4" max="4" width="13.5546875" bestFit="1" customWidth="1"/>
    <col min="5" max="5" width="12.33203125" bestFit="1" customWidth="1"/>
  </cols>
  <sheetData>
    <row r="1" spans="1:5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</row>
    <row r="2" spans="1:5" x14ac:dyDescent="0.3">
      <c r="A2">
        <v>2004</v>
      </c>
      <c r="B2" s="5">
        <v>242494485</v>
      </c>
      <c r="C2" s="5">
        <v>42380373</v>
      </c>
      <c r="D2" s="5">
        <v>365913183</v>
      </c>
      <c r="E2" s="5">
        <v>982459329</v>
      </c>
    </row>
    <row r="3" spans="1:5" x14ac:dyDescent="0.3">
      <c r="A3">
        <v>2009</v>
      </c>
      <c r="B3" s="5">
        <v>265442704</v>
      </c>
      <c r="C3" s="5">
        <v>40891889</v>
      </c>
      <c r="D3" s="5">
        <v>434044033</v>
      </c>
      <c r="E3" s="5">
        <v>1049022445</v>
      </c>
    </row>
    <row r="4" spans="1:5" x14ac:dyDescent="0.3">
      <c r="A4">
        <v>2014</v>
      </c>
      <c r="B4" s="5">
        <v>313090479</v>
      </c>
      <c r="C4" s="5">
        <v>73409771</v>
      </c>
      <c r="D4" s="5">
        <v>527532201</v>
      </c>
      <c r="E4" s="5">
        <v>1356115584</v>
      </c>
    </row>
    <row r="5" spans="1:5" x14ac:dyDescent="0.3">
      <c r="A5">
        <v>2017</v>
      </c>
      <c r="B5" s="5">
        <v>324663875</v>
      </c>
      <c r="C5" s="5">
        <v>65884434</v>
      </c>
      <c r="D5" s="5">
        <v>508369674</v>
      </c>
      <c r="E5" s="5">
        <v>1396893376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1E0D-63C6-4A14-861F-1349CFFDEAC5}">
  <dimension ref="A1:G5"/>
  <sheetViews>
    <sheetView tabSelected="1" workbookViewId="0">
      <selection sqref="A1:G5"/>
    </sheetView>
  </sheetViews>
  <sheetFormatPr defaultRowHeight="14.4" x14ac:dyDescent="0.3"/>
  <cols>
    <col min="2" max="2" width="9.88671875" bestFit="1" customWidth="1"/>
    <col min="5" max="5" width="9.88671875" bestFit="1" customWidth="1"/>
  </cols>
  <sheetData>
    <row r="1" spans="1:7" ht="43.2" x14ac:dyDescent="0.3">
      <c r="A1" s="20" t="s">
        <v>29</v>
      </c>
      <c r="B1" s="19" t="s">
        <v>14</v>
      </c>
      <c r="C1" s="19" t="s">
        <v>28</v>
      </c>
      <c r="D1" s="19" t="s">
        <v>27</v>
      </c>
      <c r="E1" s="19" t="s">
        <v>95</v>
      </c>
      <c r="F1" s="19" t="s">
        <v>94</v>
      </c>
      <c r="G1" s="18" t="s">
        <v>93</v>
      </c>
    </row>
    <row r="2" spans="1:7" x14ac:dyDescent="0.3">
      <c r="A2" s="31">
        <v>2004</v>
      </c>
      <c r="B2" s="2">
        <v>18342353</v>
      </c>
      <c r="C2" s="2">
        <v>738328</v>
      </c>
      <c r="D2" s="2">
        <v>231780</v>
      </c>
      <c r="E2" s="2">
        <v>16844490</v>
      </c>
      <c r="F2" s="2">
        <v>250674</v>
      </c>
      <c r="G2" s="32">
        <v>936267</v>
      </c>
    </row>
    <row r="3" spans="1:7" x14ac:dyDescent="0.3">
      <c r="A3" s="31">
        <v>2009</v>
      </c>
      <c r="B3" s="2">
        <v>18873637</v>
      </c>
      <c r="C3" s="2">
        <v>781550</v>
      </c>
      <c r="D3" s="2">
        <v>247968</v>
      </c>
      <c r="E3" s="2">
        <v>16292461</v>
      </c>
      <c r="F3" s="2">
        <v>176289</v>
      </c>
      <c r="G3" s="32">
        <v>1013586</v>
      </c>
    </row>
    <row r="4" spans="1:7" x14ac:dyDescent="0.3">
      <c r="A4" s="31">
        <v>2014</v>
      </c>
      <c r="B4" s="2">
        <v>19294389</v>
      </c>
      <c r="C4" s="2">
        <v>780015</v>
      </c>
      <c r="D4" s="2">
        <v>223029</v>
      </c>
      <c r="E4" s="2">
        <v>15966678</v>
      </c>
      <c r="F4" s="2">
        <v>97486</v>
      </c>
      <c r="G4" s="32">
        <v>1023726</v>
      </c>
    </row>
    <row r="5" spans="1:7" x14ac:dyDescent="0.3">
      <c r="A5" s="31">
        <v>2017</v>
      </c>
      <c r="B5" s="2">
        <v>19311593</v>
      </c>
      <c r="C5" s="2">
        <v>788092</v>
      </c>
      <c r="D5" s="2">
        <v>240569</v>
      </c>
      <c r="E5" s="2">
        <v>15930293</v>
      </c>
      <c r="F5" s="2">
        <v>90831</v>
      </c>
      <c r="G5" s="32">
        <v>1023649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8F14-55BA-49FB-8CC4-F9B4E910B0B9}">
  <dimension ref="A1:K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10" width="12.33203125" bestFit="1" customWidth="1"/>
    <col min="11" max="11" width="10.88671875" bestFit="1" customWidth="1"/>
  </cols>
  <sheetData>
    <row r="1" spans="1:11" x14ac:dyDescent="0.3">
      <c r="A1" t="s">
        <v>29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</row>
    <row r="2" spans="1:11" x14ac:dyDescent="0.3">
      <c r="A2">
        <v>2004</v>
      </c>
      <c r="B2" s="5">
        <v>3449886714</v>
      </c>
      <c r="C2" s="5">
        <v>4839755253</v>
      </c>
      <c r="D2" s="5">
        <v>5149925500</v>
      </c>
      <c r="E2" s="5">
        <v>4659941212</v>
      </c>
      <c r="F2" s="5">
        <v>3704976803</v>
      </c>
      <c r="G2" s="5">
        <v>2770635535</v>
      </c>
      <c r="H2" s="5">
        <v>1915081007</v>
      </c>
      <c r="I2" s="5">
        <v>1322594715</v>
      </c>
      <c r="J2" s="5">
        <v>1968510244</v>
      </c>
      <c r="K2" s="5">
        <v>464083008</v>
      </c>
    </row>
    <row r="3" spans="1:11" x14ac:dyDescent="0.3">
      <c r="A3">
        <v>2009</v>
      </c>
      <c r="B3" s="5">
        <v>3438417462</v>
      </c>
      <c r="C3" s="5">
        <v>4838819905</v>
      </c>
      <c r="D3" s="5">
        <v>5257266454</v>
      </c>
      <c r="E3" s="5">
        <v>4842593672</v>
      </c>
      <c r="F3" s="5">
        <v>4068264097</v>
      </c>
      <c r="G3" s="5">
        <v>3112594731</v>
      </c>
      <c r="H3" s="5">
        <v>2192155678</v>
      </c>
      <c r="I3" s="5">
        <v>1487867839</v>
      </c>
      <c r="J3" s="5">
        <v>2237957583</v>
      </c>
      <c r="K3" s="5">
        <v>498904893</v>
      </c>
    </row>
    <row r="4" spans="1:11" x14ac:dyDescent="0.3">
      <c r="A4">
        <v>2014</v>
      </c>
      <c r="B4" s="5">
        <v>3443042896</v>
      </c>
      <c r="C4" s="5">
        <v>4832288422</v>
      </c>
      <c r="D4" s="5">
        <v>5381384548</v>
      </c>
      <c r="E4" s="5">
        <v>5033225636</v>
      </c>
      <c r="F4" s="5">
        <v>4443800405</v>
      </c>
      <c r="G4" s="5">
        <v>3651175644</v>
      </c>
      <c r="H4" s="5">
        <v>2588105766</v>
      </c>
      <c r="I4" s="5">
        <v>1715886025</v>
      </c>
      <c r="J4" s="5">
        <v>2967257035</v>
      </c>
      <c r="K4" s="5">
        <v>746080829</v>
      </c>
    </row>
    <row r="5" spans="1:11" x14ac:dyDescent="0.3">
      <c r="A5">
        <v>2017</v>
      </c>
      <c r="B5" s="5">
        <v>3419691745</v>
      </c>
      <c r="C5" s="5">
        <v>4796077245</v>
      </c>
      <c r="D5" s="5">
        <v>5323140430</v>
      </c>
      <c r="E5" s="5">
        <v>5121760155</v>
      </c>
      <c r="F5" s="5">
        <v>4485921873</v>
      </c>
      <c r="G5" s="5">
        <v>3651694545</v>
      </c>
      <c r="H5" s="5">
        <v>2741609862</v>
      </c>
      <c r="I5" s="5">
        <v>1778528906</v>
      </c>
      <c r="J5" s="5">
        <v>3214012032</v>
      </c>
      <c r="K5" s="5">
        <v>767139588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8556-CDDF-4353-BFB7-EAC26DC44977}">
  <dimension ref="A1:K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8" width="10.88671875" bestFit="1" customWidth="1"/>
    <col min="9" max="9" width="9.88671875" bestFit="1" customWidth="1"/>
    <col min="10" max="10" width="10.88671875" bestFit="1" customWidth="1"/>
    <col min="11" max="11" width="9.88671875" bestFit="1" customWidth="1"/>
  </cols>
  <sheetData>
    <row r="1" spans="1:11" x14ac:dyDescent="0.3">
      <c r="A1" t="s">
        <v>29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</row>
    <row r="2" spans="1:11" x14ac:dyDescent="0.3">
      <c r="A2">
        <v>2004</v>
      </c>
      <c r="B2" s="5">
        <v>245772682</v>
      </c>
      <c r="C2" s="5">
        <v>307389228</v>
      </c>
      <c r="D2" s="5">
        <v>288873057</v>
      </c>
      <c r="E2" s="5">
        <v>226220240</v>
      </c>
      <c r="F2" s="5">
        <v>174769590</v>
      </c>
      <c r="G2" s="5">
        <v>114867236</v>
      </c>
      <c r="H2" s="5">
        <v>83258113</v>
      </c>
      <c r="I2" s="5">
        <v>50452336</v>
      </c>
      <c r="J2" s="5">
        <v>98671257</v>
      </c>
      <c r="K2" s="5">
        <v>42973633</v>
      </c>
    </row>
    <row r="3" spans="1:11" x14ac:dyDescent="0.3">
      <c r="A3">
        <v>2009</v>
      </c>
      <c r="B3" s="5">
        <v>267469617</v>
      </c>
      <c r="C3" s="5">
        <v>334259261</v>
      </c>
      <c r="D3" s="5">
        <v>319171984</v>
      </c>
      <c r="E3" s="5">
        <v>271257494</v>
      </c>
      <c r="F3" s="5">
        <v>186301357</v>
      </c>
      <c r="G3" s="5">
        <v>136285604</v>
      </c>
      <c r="H3" s="5">
        <v>102434708</v>
      </c>
      <c r="I3" s="5">
        <v>57656538</v>
      </c>
      <c r="J3" s="5">
        <v>86946354</v>
      </c>
      <c r="K3" s="5">
        <v>27618155</v>
      </c>
    </row>
    <row r="4" spans="1:11" x14ac:dyDescent="0.3">
      <c r="A4">
        <v>2014</v>
      </c>
      <c r="B4" s="5">
        <v>310496260</v>
      </c>
      <c r="C4" s="5">
        <v>397435792</v>
      </c>
      <c r="D4" s="5">
        <v>368449741</v>
      </c>
      <c r="E4" s="5">
        <v>322467635</v>
      </c>
      <c r="F4" s="5">
        <v>255845086</v>
      </c>
      <c r="G4" s="5">
        <v>202845994</v>
      </c>
      <c r="H4" s="5">
        <v>153538893</v>
      </c>
      <c r="I4" s="5">
        <v>71028964</v>
      </c>
      <c r="J4" s="5">
        <v>141025925</v>
      </c>
      <c r="K4" s="5">
        <v>47013744</v>
      </c>
    </row>
    <row r="5" spans="1:11" x14ac:dyDescent="0.3">
      <c r="A5">
        <v>2017</v>
      </c>
      <c r="B5" s="5">
        <v>312799566</v>
      </c>
      <c r="C5" s="5">
        <v>401640036</v>
      </c>
      <c r="D5" s="5">
        <v>379977857</v>
      </c>
      <c r="E5" s="5">
        <v>339496222</v>
      </c>
      <c r="F5" s="5">
        <v>241626896</v>
      </c>
      <c r="G5" s="5">
        <v>194066884</v>
      </c>
      <c r="H5" s="5">
        <v>141152382</v>
      </c>
      <c r="I5" s="5">
        <v>86155173</v>
      </c>
      <c r="J5" s="5">
        <v>154298334</v>
      </c>
      <c r="K5" s="5">
        <v>44598008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B096-5323-41DB-8B1C-24ACD3E44144}">
  <dimension ref="A1:C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36" bestFit="1" customWidth="1"/>
  </cols>
  <sheetData>
    <row r="1" spans="1:3" x14ac:dyDescent="0.3">
      <c r="A1" t="s">
        <v>29</v>
      </c>
      <c r="B1" t="s">
        <v>72</v>
      </c>
      <c r="C1" t="s">
        <v>71</v>
      </c>
    </row>
    <row r="2" spans="1:3" x14ac:dyDescent="0.3">
      <c r="A2">
        <v>2004</v>
      </c>
      <c r="B2" s="5">
        <v>28173654239</v>
      </c>
      <c r="C2" s="5">
        <v>2071735754</v>
      </c>
    </row>
    <row r="3" spans="1:3" x14ac:dyDescent="0.3">
      <c r="A3">
        <v>2009</v>
      </c>
      <c r="B3" s="5">
        <v>29667487941</v>
      </c>
      <c r="C3" s="5">
        <v>2307354371</v>
      </c>
    </row>
    <row r="4" spans="1:3" x14ac:dyDescent="0.3">
      <c r="A4">
        <v>2014</v>
      </c>
      <c r="B4" s="5">
        <v>32101965018</v>
      </c>
      <c r="C4" s="5">
        <v>2700282188</v>
      </c>
    </row>
    <row r="5" spans="1:3" x14ac:dyDescent="0.3">
      <c r="A5">
        <v>2017</v>
      </c>
      <c r="B5" s="5">
        <v>32569749479</v>
      </c>
      <c r="C5" s="5">
        <v>2729826902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C098-7017-4599-9207-AC1A72A7FF05}">
  <dimension ref="A1:C5"/>
  <sheetViews>
    <sheetView workbookViewId="0"/>
  </sheetViews>
  <sheetFormatPr defaultRowHeight="14.4" x14ac:dyDescent="0.3"/>
  <cols>
    <col min="2" max="2" width="13.44140625" bestFit="1" customWidth="1"/>
    <col min="3" max="3" width="36" bestFit="1" customWidth="1"/>
  </cols>
  <sheetData>
    <row r="1" spans="1:3" x14ac:dyDescent="0.3">
      <c r="A1" t="s">
        <v>29</v>
      </c>
      <c r="B1" t="s">
        <v>72</v>
      </c>
      <c r="C1" t="s">
        <v>71</v>
      </c>
    </row>
    <row r="2" spans="1:3" x14ac:dyDescent="0.3">
      <c r="A2">
        <v>2004</v>
      </c>
      <c r="B2" s="5">
        <v>1573001597</v>
      </c>
      <c r="C2" s="5">
        <v>60245774</v>
      </c>
    </row>
    <row r="3" spans="1:3" x14ac:dyDescent="0.3">
      <c r="A3">
        <v>2009</v>
      </c>
      <c r="B3" s="5">
        <v>1733343454</v>
      </c>
      <c r="C3" s="5">
        <v>56057618</v>
      </c>
    </row>
    <row r="4" spans="1:3" x14ac:dyDescent="0.3">
      <c r="A4">
        <v>2014</v>
      </c>
      <c r="B4" s="5">
        <v>2191836170</v>
      </c>
      <c r="C4" s="5">
        <v>78311866</v>
      </c>
    </row>
    <row r="5" spans="1:3" x14ac:dyDescent="0.3">
      <c r="A5">
        <v>2017</v>
      </c>
      <c r="B5" s="5">
        <v>2207035556</v>
      </c>
      <c r="C5" s="5">
        <v>88775802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BF8-E1F1-4A74-A830-E56B651798C8}">
  <dimension ref="A1:L5"/>
  <sheetViews>
    <sheetView topLeftCell="A4" workbookViewId="0">
      <selection sqref="A1:XFD1048576"/>
    </sheetView>
  </sheetViews>
  <sheetFormatPr defaultRowHeight="14.4" x14ac:dyDescent="0.3"/>
  <cols>
    <col min="1" max="1" width="5" bestFit="1" customWidth="1"/>
    <col min="2" max="10" width="12.33203125" bestFit="1" customWidth="1"/>
    <col min="11" max="11" width="10.88671875" bestFit="1" customWidth="1"/>
    <col min="12" max="12" width="42.88671875" bestFit="1" customWidth="1"/>
  </cols>
  <sheetData>
    <row r="1" spans="1:12" x14ac:dyDescent="0.3">
      <c r="A1" t="s">
        <v>29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88</v>
      </c>
    </row>
    <row r="2" spans="1:12" x14ac:dyDescent="0.3">
      <c r="A2">
        <v>2004</v>
      </c>
      <c r="B2" s="5">
        <v>3076090988</v>
      </c>
      <c r="C2" s="5">
        <v>4388781264</v>
      </c>
      <c r="D2" s="5">
        <v>4678596256</v>
      </c>
      <c r="E2" s="5">
        <v>4159974177</v>
      </c>
      <c r="F2" s="5">
        <v>3280232003</v>
      </c>
      <c r="G2" s="5">
        <v>2443054613</v>
      </c>
      <c r="H2" s="5">
        <v>1645140508</v>
      </c>
      <c r="I2" s="5">
        <v>1123896907</v>
      </c>
      <c r="J2" s="5">
        <v>1533597929</v>
      </c>
      <c r="K2" s="5">
        <v>297878492</v>
      </c>
      <c r="L2" s="5">
        <v>26627243137</v>
      </c>
    </row>
    <row r="3" spans="1:12" x14ac:dyDescent="0.3">
      <c r="A3">
        <v>2009</v>
      </c>
      <c r="B3" s="5">
        <v>3012739376</v>
      </c>
      <c r="C3" s="5">
        <v>4326802963</v>
      </c>
      <c r="D3" s="5">
        <v>4723426258</v>
      </c>
      <c r="E3" s="5">
        <v>4295189788</v>
      </c>
      <c r="F3" s="5">
        <v>3596489699</v>
      </c>
      <c r="G3" s="5">
        <v>2741705928</v>
      </c>
      <c r="H3" s="5">
        <v>1894349175</v>
      </c>
      <c r="I3" s="5">
        <v>1274668123</v>
      </c>
      <c r="J3" s="5">
        <v>1753316335</v>
      </c>
      <c r="K3" s="5">
        <v>325792777</v>
      </c>
      <c r="L3" s="5">
        <v>27944480422</v>
      </c>
    </row>
    <row r="4" spans="1:12" x14ac:dyDescent="0.3">
      <c r="A4">
        <v>2014</v>
      </c>
      <c r="B4" s="5">
        <v>2947764851</v>
      </c>
      <c r="C4" s="5">
        <v>4246301146</v>
      </c>
      <c r="D4" s="5">
        <v>4775525571</v>
      </c>
      <c r="E4" s="5">
        <v>4431617689</v>
      </c>
      <c r="F4" s="5">
        <v>3914426168</v>
      </c>
      <c r="G4" s="5">
        <v>3256237976</v>
      </c>
      <c r="H4" s="5">
        <v>2248210408</v>
      </c>
      <c r="I4" s="5">
        <v>1478923680</v>
      </c>
      <c r="J4" s="5">
        <v>2381458858</v>
      </c>
      <c r="K4" s="5">
        <v>509185285</v>
      </c>
      <c r="L4" s="5">
        <v>30189651632</v>
      </c>
    </row>
    <row r="5" spans="1:12" x14ac:dyDescent="0.3">
      <c r="A5">
        <v>2017</v>
      </c>
      <c r="B5" s="5">
        <v>2911057056</v>
      </c>
      <c r="C5" s="5">
        <v>4194299108</v>
      </c>
      <c r="D5" s="5">
        <v>4712596722</v>
      </c>
      <c r="E5" s="5">
        <v>4504835989</v>
      </c>
      <c r="F5" s="5">
        <v>3976140190</v>
      </c>
      <c r="G5" s="5">
        <v>3214587684</v>
      </c>
      <c r="H5" s="5">
        <v>2387285406</v>
      </c>
      <c r="I5" s="5">
        <v>1516869337</v>
      </c>
      <c r="J5" s="5">
        <v>2627672487</v>
      </c>
      <c r="K5" s="5">
        <v>541254469</v>
      </c>
      <c r="L5" s="5">
        <v>30586598448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3C39-B223-4B2D-955E-66DD87643DD4}">
  <dimension ref="A1:E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3.6640625" bestFit="1" customWidth="1"/>
    <col min="3" max="3" width="11.88671875" bestFit="1" customWidth="1"/>
    <col min="4" max="4" width="13.109375" bestFit="1" customWidth="1"/>
    <col min="5" max="5" width="13.44140625" bestFit="1" customWidth="1"/>
  </cols>
  <sheetData>
    <row r="1" spans="1:5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</row>
    <row r="2" spans="1:5" x14ac:dyDescent="0.3">
      <c r="A2">
        <v>2004</v>
      </c>
      <c r="B2" s="5">
        <v>4150943824</v>
      </c>
      <c r="C2" s="5">
        <v>34991361</v>
      </c>
      <c r="D2" s="5">
        <v>5251867831</v>
      </c>
      <c r="E2" s="5">
        <v>17189440123</v>
      </c>
    </row>
    <row r="3" spans="1:5" x14ac:dyDescent="0.3">
      <c r="A3">
        <v>2009</v>
      </c>
      <c r="B3" s="5">
        <v>4284706781</v>
      </c>
      <c r="C3" s="5">
        <v>23496354</v>
      </c>
      <c r="D3" s="5">
        <v>5464305819</v>
      </c>
      <c r="E3" s="5">
        <v>18171971467</v>
      </c>
    </row>
    <row r="4" spans="1:5" x14ac:dyDescent="0.3">
      <c r="A4">
        <v>2014</v>
      </c>
      <c r="B4" s="5">
        <v>4718209384</v>
      </c>
      <c r="C4" s="5">
        <v>20660716</v>
      </c>
      <c r="D4" s="5">
        <v>5853280833</v>
      </c>
      <c r="E4" s="5">
        <v>19597500698</v>
      </c>
    </row>
    <row r="5" spans="1:5" x14ac:dyDescent="0.3">
      <c r="A5">
        <v>2017</v>
      </c>
      <c r="B5" s="5">
        <v>4868477301</v>
      </c>
      <c r="C5" s="5">
        <v>21067567</v>
      </c>
      <c r="D5" s="5">
        <v>5982702482</v>
      </c>
      <c r="E5" s="5">
        <v>19714351098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9A4B-B405-4B26-8D0D-3EF41A2AD22E}">
  <dimension ref="A1:I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2.33203125" bestFit="1" customWidth="1"/>
    <col min="3" max="6" width="13.44140625" bestFit="1" customWidth="1"/>
    <col min="7" max="7" width="12.33203125" bestFit="1" customWidth="1"/>
    <col min="8" max="8" width="13.44140625" bestFit="1" customWidth="1"/>
    <col min="9" max="9" width="12.33203125" bestFit="1" customWidth="1"/>
  </cols>
  <sheetData>
    <row r="1" spans="1:9" x14ac:dyDescent="0.3">
      <c r="A1" t="s">
        <v>29</v>
      </c>
      <c r="B1" t="s">
        <v>81</v>
      </c>
      <c r="C1" t="s">
        <v>80</v>
      </c>
      <c r="D1" t="s">
        <v>79</v>
      </c>
      <c r="E1" t="s">
        <v>78</v>
      </c>
      <c r="F1" t="s">
        <v>77</v>
      </c>
      <c r="G1" t="s">
        <v>76</v>
      </c>
      <c r="H1" t="s">
        <v>75</v>
      </c>
      <c r="I1" t="s">
        <v>74</v>
      </c>
    </row>
    <row r="2" spans="1:9" x14ac:dyDescent="0.3">
      <c r="A2">
        <v>2004</v>
      </c>
      <c r="B2" s="5">
        <v>7703708787</v>
      </c>
      <c r="C2" s="5">
        <v>18281950458</v>
      </c>
      <c r="D2" s="5">
        <v>15217477617</v>
      </c>
      <c r="E2" s="5">
        <v>11757735645</v>
      </c>
      <c r="F2" s="5">
        <v>8134828848</v>
      </c>
      <c r="G2" s="5">
        <v>5716170777</v>
      </c>
      <c r="H2" s="5">
        <v>8101097420</v>
      </c>
      <c r="I2" s="5">
        <v>1660578902</v>
      </c>
    </row>
    <row r="3" spans="1:9" x14ac:dyDescent="0.3">
      <c r="A3">
        <v>2009</v>
      </c>
      <c r="B3" s="5">
        <v>7826668087</v>
      </c>
      <c r="C3" s="5">
        <v>18890307312</v>
      </c>
      <c r="D3" s="5">
        <v>16686438910</v>
      </c>
      <c r="E3" s="5">
        <v>13171491602</v>
      </c>
      <c r="F3" s="5">
        <v>9369436328</v>
      </c>
      <c r="G3" s="5">
        <v>6456638030</v>
      </c>
      <c r="H3" s="5">
        <v>9229402582</v>
      </c>
      <c r="I3" s="5">
        <v>1819773146</v>
      </c>
    </row>
    <row r="4" spans="1:9" x14ac:dyDescent="0.3">
      <c r="A4">
        <v>2014</v>
      </c>
      <c r="B4" s="5">
        <v>8124965393</v>
      </c>
      <c r="C4" s="5">
        <v>19504553731</v>
      </c>
      <c r="D4" s="5">
        <v>18143642593</v>
      </c>
      <c r="E4" s="5">
        <v>15663601083</v>
      </c>
      <c r="F4" s="5">
        <v>11119483631</v>
      </c>
      <c r="G4" s="5">
        <v>7500799245</v>
      </c>
      <c r="H4" s="5">
        <v>12519655187</v>
      </c>
      <c r="I4" s="5">
        <v>2834055542</v>
      </c>
    </row>
    <row r="5" spans="1:9" x14ac:dyDescent="0.3">
      <c r="A5">
        <v>2017</v>
      </c>
      <c r="B5" s="5">
        <v>8177867390</v>
      </c>
      <c r="C5" s="5">
        <v>19830688037</v>
      </c>
      <c r="D5" s="5">
        <v>18461110206</v>
      </c>
      <c r="E5" s="5">
        <v>15488827217</v>
      </c>
      <c r="F5" s="5">
        <v>11834951162</v>
      </c>
      <c r="G5" s="5">
        <v>7688761154</v>
      </c>
      <c r="H5" s="5">
        <v>13834115516</v>
      </c>
      <c r="I5" s="5">
        <v>3020605447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506C-E8D7-4080-901A-D577DBAB39AF}">
  <dimension ref="A1:E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2.77734375" bestFit="1" customWidth="1"/>
    <col min="4" max="4" width="13.5546875" bestFit="1" customWidth="1"/>
    <col min="5" max="5" width="13.44140625" bestFit="1" customWidth="1"/>
  </cols>
  <sheetData>
    <row r="1" spans="1:5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</row>
    <row r="2" spans="1:5" x14ac:dyDescent="0.3">
      <c r="A2">
        <v>2004</v>
      </c>
      <c r="B2" s="5">
        <v>12711314126</v>
      </c>
      <c r="C2" s="5">
        <v>77946627</v>
      </c>
      <c r="D2" s="5">
        <v>14859535336</v>
      </c>
      <c r="E2" s="5">
        <v>48924752366</v>
      </c>
    </row>
    <row r="3" spans="1:5" x14ac:dyDescent="0.3">
      <c r="A3">
        <v>2009</v>
      </c>
      <c r="B3" s="5">
        <v>13666110753</v>
      </c>
      <c r="C3" s="5">
        <v>42832865</v>
      </c>
      <c r="D3" s="5">
        <v>15865562174</v>
      </c>
      <c r="E3" s="5">
        <v>53875650205</v>
      </c>
    </row>
    <row r="4" spans="1:5" x14ac:dyDescent="0.3">
      <c r="A4">
        <v>2014</v>
      </c>
      <c r="B4" s="5">
        <v>15695494315</v>
      </c>
      <c r="C4" s="5">
        <v>30177606</v>
      </c>
      <c r="D4" s="5">
        <v>17561112464</v>
      </c>
      <c r="E4" s="5">
        <v>62123972020</v>
      </c>
    </row>
    <row r="5" spans="1:5" x14ac:dyDescent="0.3">
      <c r="A5">
        <v>2017</v>
      </c>
      <c r="B5" s="5">
        <v>16379757665</v>
      </c>
      <c r="C5" s="5">
        <v>32125324</v>
      </c>
      <c r="D5" s="5">
        <v>18378183857</v>
      </c>
      <c r="E5" s="5">
        <v>63546859282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36BE-EE9A-4E3B-966A-0DE829641F3B}">
  <dimension ref="A1:E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0.88671875" bestFit="1" customWidth="1"/>
    <col min="3" max="3" width="18.88671875" bestFit="1" customWidth="1"/>
    <col min="4" max="4" width="15.44140625" bestFit="1" customWidth="1"/>
    <col min="5" max="5" width="16.5546875" bestFit="1" customWidth="1"/>
  </cols>
  <sheetData>
    <row r="1" spans="1:5" x14ac:dyDescent="0.3">
      <c r="A1" t="s">
        <v>29</v>
      </c>
      <c r="B1" t="s">
        <v>14</v>
      </c>
      <c r="C1" t="s">
        <v>28</v>
      </c>
      <c r="D1" t="s">
        <v>27</v>
      </c>
      <c r="E1" t="s">
        <v>87</v>
      </c>
    </row>
    <row r="2" spans="1:5" x14ac:dyDescent="0.3">
      <c r="A2">
        <v>2004</v>
      </c>
      <c r="B2" s="5">
        <v>723779886</v>
      </c>
      <c r="C2" s="5">
        <v>36101354</v>
      </c>
      <c r="D2" s="5">
        <v>4027549</v>
      </c>
      <c r="E2" s="5">
        <v>40128903</v>
      </c>
    </row>
    <row r="3" spans="1:5" x14ac:dyDescent="0.3">
      <c r="A3">
        <v>2009</v>
      </c>
      <c r="B3" s="5">
        <v>762194093</v>
      </c>
      <c r="C3" s="5">
        <v>39240648</v>
      </c>
      <c r="D3" s="5">
        <v>4144579</v>
      </c>
      <c r="E3" s="5">
        <v>43385227</v>
      </c>
    </row>
    <row r="4" spans="1:5" x14ac:dyDescent="0.3">
      <c r="A4">
        <v>2014</v>
      </c>
      <c r="B4" s="5">
        <v>820828529</v>
      </c>
      <c r="C4" s="5">
        <v>42249380</v>
      </c>
      <c r="D4" s="5">
        <v>4042051</v>
      </c>
      <c r="E4" s="5">
        <v>46291431</v>
      </c>
    </row>
    <row r="5" spans="1:5" x14ac:dyDescent="0.3">
      <c r="A5">
        <v>2017</v>
      </c>
      <c r="B5" s="5">
        <v>827314655</v>
      </c>
      <c r="C5" s="5">
        <v>42831860</v>
      </c>
      <c r="D5" s="5">
        <v>4592578</v>
      </c>
      <c r="E5" s="5">
        <v>47424438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2ABF-62F8-452A-8BF6-2F89215B2350}">
  <dimension ref="A1:D5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29</v>
      </c>
      <c r="B1" t="s">
        <v>14</v>
      </c>
      <c r="C1" t="s">
        <v>28</v>
      </c>
      <c r="D1" t="s">
        <v>27</v>
      </c>
    </row>
    <row r="2" spans="1:4" x14ac:dyDescent="0.3">
      <c r="A2">
        <v>2004</v>
      </c>
      <c r="B2" s="5">
        <v>723779886</v>
      </c>
      <c r="C2" s="5">
        <v>36101354</v>
      </c>
      <c r="D2" s="5">
        <v>4027549</v>
      </c>
    </row>
    <row r="3" spans="1:4" x14ac:dyDescent="0.3">
      <c r="A3">
        <v>2009</v>
      </c>
      <c r="B3" s="5">
        <v>762194093</v>
      </c>
      <c r="C3" s="5">
        <v>39240648</v>
      </c>
      <c r="D3" s="5">
        <v>4144579</v>
      </c>
    </row>
    <row r="4" spans="1:4" x14ac:dyDescent="0.3">
      <c r="A4">
        <v>2014</v>
      </c>
      <c r="B4" s="5">
        <v>820828529</v>
      </c>
      <c r="C4" s="5">
        <v>42249380</v>
      </c>
      <c r="D4" s="5">
        <v>4042051</v>
      </c>
    </row>
    <row r="5" spans="1:4" x14ac:dyDescent="0.3">
      <c r="A5">
        <v>2017</v>
      </c>
      <c r="B5" s="5">
        <v>827314655</v>
      </c>
      <c r="C5" s="5">
        <v>42831860</v>
      </c>
      <c r="D5" s="5">
        <v>4592578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387D-CFC2-42CD-9E4F-47BD88B59C86}">
  <dimension ref="A1:H5"/>
  <sheetViews>
    <sheetView workbookViewId="0">
      <selection activeCell="D5" sqref="D5"/>
    </sheetView>
  </sheetViews>
  <sheetFormatPr defaultRowHeight="14.4" x14ac:dyDescent="0.3"/>
  <cols>
    <col min="1" max="1" width="5" bestFit="1" customWidth="1"/>
    <col min="2" max="2" width="9.88671875" bestFit="1" customWidth="1"/>
    <col min="3" max="3" width="8.6640625" bestFit="1" customWidth="1"/>
    <col min="4" max="4" width="8.44140625" bestFit="1" customWidth="1"/>
    <col min="5" max="5" width="9.88671875" bestFit="1" customWidth="1"/>
    <col min="6" max="6" width="7.44140625" bestFit="1" customWidth="1"/>
    <col min="8" max="8" width="9.88671875" bestFit="1" customWidth="1"/>
  </cols>
  <sheetData>
    <row r="1" spans="1:8" ht="43.2" x14ac:dyDescent="0.3">
      <c r="A1" s="20" t="s">
        <v>29</v>
      </c>
      <c r="B1" s="19" t="s">
        <v>14</v>
      </c>
      <c r="C1" s="19" t="s">
        <v>28</v>
      </c>
      <c r="D1" s="19" t="s">
        <v>27</v>
      </c>
      <c r="E1" s="19" t="s">
        <v>95</v>
      </c>
      <c r="F1" s="19" t="s">
        <v>94</v>
      </c>
      <c r="G1" s="18" t="s">
        <v>93</v>
      </c>
    </row>
    <row r="2" spans="1:8" x14ac:dyDescent="0.3">
      <c r="A2" s="31">
        <v>2004</v>
      </c>
      <c r="B2" s="2">
        <v>18342353</v>
      </c>
      <c r="C2" s="2">
        <v>738328</v>
      </c>
      <c r="D2" s="2">
        <v>231780</v>
      </c>
      <c r="E2" s="2">
        <v>16844490</v>
      </c>
      <c r="F2" s="2">
        <v>250674</v>
      </c>
      <c r="G2" s="32">
        <v>936267</v>
      </c>
    </row>
    <row r="3" spans="1:8" x14ac:dyDescent="0.3">
      <c r="A3" s="31">
        <v>2009</v>
      </c>
      <c r="B3" s="2">
        <v>18873637</v>
      </c>
      <c r="C3" s="2">
        <v>781550</v>
      </c>
      <c r="D3" s="2">
        <v>247968</v>
      </c>
      <c r="E3" s="2">
        <v>16292461</v>
      </c>
      <c r="F3" s="2">
        <v>176289</v>
      </c>
      <c r="G3" s="32">
        <v>1013586</v>
      </c>
    </row>
    <row r="4" spans="1:8" x14ac:dyDescent="0.3">
      <c r="A4" s="31">
        <v>2014</v>
      </c>
      <c r="B4" s="2">
        <v>19294389</v>
      </c>
      <c r="C4" s="2">
        <v>780015</v>
      </c>
      <c r="D4" s="2">
        <v>223029</v>
      </c>
      <c r="E4" s="2">
        <v>15966678</v>
      </c>
      <c r="F4" s="2">
        <v>97486</v>
      </c>
      <c r="G4" s="32">
        <v>1023726</v>
      </c>
    </row>
    <row r="5" spans="1:8" x14ac:dyDescent="0.3">
      <c r="A5" s="31">
        <v>2017</v>
      </c>
      <c r="B5" s="2">
        <v>19311593</v>
      </c>
      <c r="C5" s="2">
        <v>788092</v>
      </c>
      <c r="D5" s="2">
        <v>240569</v>
      </c>
      <c r="E5" s="2">
        <v>15930293</v>
      </c>
      <c r="F5" s="2">
        <v>90831</v>
      </c>
      <c r="G5" s="32">
        <v>1023649</v>
      </c>
      <c r="H5" s="5">
        <f>SUM(B5:G5)</f>
        <v>37385027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EE25-B589-44CA-ACFE-FF44B804F6E8}">
  <dimension ref="A1:D5"/>
  <sheetViews>
    <sheetView workbookViewId="0"/>
  </sheetViews>
  <sheetFormatPr defaultRowHeight="14.4" x14ac:dyDescent="0.3"/>
  <sheetData>
    <row r="1" spans="1:4" x14ac:dyDescent="0.3">
      <c r="A1" t="s">
        <v>29</v>
      </c>
      <c r="B1" t="s">
        <v>14</v>
      </c>
      <c r="C1" t="s">
        <v>28</v>
      </c>
      <c r="D1" t="s">
        <v>27</v>
      </c>
    </row>
    <row r="2" spans="1:4" x14ac:dyDescent="0.3">
      <c r="A2">
        <v>2004</v>
      </c>
      <c r="B2" s="5">
        <v>1272570124</v>
      </c>
      <c r="C2" s="5">
        <v>63571624</v>
      </c>
      <c r="D2" s="5">
        <v>7434900</v>
      </c>
    </row>
    <row r="3" spans="1:4" x14ac:dyDescent="0.3">
      <c r="A3">
        <v>2009</v>
      </c>
      <c r="B3" s="5">
        <v>1337462046</v>
      </c>
      <c r="C3" s="5">
        <v>68880233</v>
      </c>
      <c r="D3" s="5">
        <v>7653896</v>
      </c>
    </row>
    <row r="4" spans="1:4" x14ac:dyDescent="0.3">
      <c r="A4">
        <v>2014</v>
      </c>
      <c r="B4" s="5">
        <v>1438130544</v>
      </c>
      <c r="C4" s="5">
        <v>74134856</v>
      </c>
      <c r="D4" s="5">
        <v>7529775</v>
      </c>
    </row>
    <row r="5" spans="1:4" x14ac:dyDescent="0.3">
      <c r="A5">
        <v>2017</v>
      </c>
      <c r="B5" s="5">
        <v>1451805671</v>
      </c>
      <c r="C5" s="5">
        <v>75262873</v>
      </c>
      <c r="D5" s="5">
        <v>8517452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DDDC-3C06-4A10-88D5-7194D39281E4}">
  <dimension ref="A1:M5"/>
  <sheetViews>
    <sheetView workbookViewId="0"/>
  </sheetViews>
  <sheetFormatPr defaultRowHeight="14.4" x14ac:dyDescent="0.3"/>
  <sheetData>
    <row r="1" spans="1:13" x14ac:dyDescent="0.3">
      <c r="A1" t="s">
        <v>29</v>
      </c>
      <c r="B1" t="s">
        <v>85</v>
      </c>
      <c r="C1" t="s">
        <v>84</v>
      </c>
      <c r="D1" t="s">
        <v>83</v>
      </c>
      <c r="E1" t="s">
        <v>82</v>
      </c>
      <c r="F1" t="s">
        <v>81</v>
      </c>
      <c r="G1" t="s">
        <v>80</v>
      </c>
      <c r="H1" t="s">
        <v>79</v>
      </c>
      <c r="I1" t="s">
        <v>78</v>
      </c>
      <c r="J1" t="s">
        <v>77</v>
      </c>
      <c r="K1" t="s">
        <v>76</v>
      </c>
      <c r="L1" t="s">
        <v>75</v>
      </c>
      <c r="M1" t="s">
        <v>74</v>
      </c>
    </row>
    <row r="2" spans="1:13" x14ac:dyDescent="0.3">
      <c r="A2">
        <v>2004</v>
      </c>
      <c r="B2" s="5">
        <v>26198609</v>
      </c>
      <c r="C2" s="5">
        <v>55541228</v>
      </c>
      <c r="D2" s="5">
        <v>81369179</v>
      </c>
      <c r="E2" s="5">
        <v>109606686</v>
      </c>
      <c r="F2" s="5">
        <v>115562867</v>
      </c>
      <c r="G2" s="5">
        <v>104475329</v>
      </c>
      <c r="H2" s="5">
        <v>82552765</v>
      </c>
      <c r="I2" s="5">
        <v>61906417</v>
      </c>
      <c r="J2" s="5">
        <v>43083741</v>
      </c>
      <c r="K2" s="5">
        <v>29361074</v>
      </c>
      <c r="L2" s="5">
        <v>43945429</v>
      </c>
      <c r="M2" s="5">
        <v>10305466</v>
      </c>
    </row>
    <row r="3" spans="1:13" x14ac:dyDescent="0.3">
      <c r="A3">
        <v>2009</v>
      </c>
      <c r="B3" s="5">
        <v>26225861</v>
      </c>
      <c r="C3" s="5">
        <v>56721650</v>
      </c>
      <c r="D3" s="5">
        <v>81076539</v>
      </c>
      <c r="E3" s="5">
        <v>109751921</v>
      </c>
      <c r="F3" s="5">
        <v>118195406</v>
      </c>
      <c r="G3" s="5">
        <v>108599692</v>
      </c>
      <c r="H3" s="5">
        <v>91293913</v>
      </c>
      <c r="I3" s="5">
        <v>69643769</v>
      </c>
      <c r="J3" s="5">
        <v>49411207</v>
      </c>
      <c r="K3" s="5">
        <v>33357139</v>
      </c>
      <c r="L3" s="5">
        <v>50113892</v>
      </c>
      <c r="M3" s="5">
        <v>11188331</v>
      </c>
    </row>
    <row r="4" spans="1:13" x14ac:dyDescent="0.3">
      <c r="A4">
        <v>2014</v>
      </c>
      <c r="B4" s="5">
        <v>26407580</v>
      </c>
      <c r="C4" s="5">
        <v>56595698</v>
      </c>
      <c r="D4" s="5">
        <v>81171186</v>
      </c>
      <c r="E4" s="5">
        <v>109560383</v>
      </c>
      <c r="F4" s="5">
        <v>120535544</v>
      </c>
      <c r="G4" s="5">
        <v>112674870</v>
      </c>
      <c r="H4" s="5">
        <v>99571847</v>
      </c>
      <c r="I4" s="5">
        <v>81333462</v>
      </c>
      <c r="J4" s="5">
        <v>58207233</v>
      </c>
      <c r="K4" s="5">
        <v>38464228</v>
      </c>
      <c r="L4" s="5">
        <v>65913697</v>
      </c>
      <c r="M4" s="5">
        <v>16684232</v>
      </c>
    </row>
    <row r="5" spans="1:13" x14ac:dyDescent="0.3">
      <c r="A5">
        <v>2017</v>
      </c>
      <c r="B5" s="5">
        <v>26412166</v>
      </c>
      <c r="C5" s="5">
        <v>56687818</v>
      </c>
      <c r="D5" s="5">
        <v>80153617</v>
      </c>
      <c r="E5" s="5">
        <v>108229938</v>
      </c>
      <c r="F5" s="5">
        <v>118836277</v>
      </c>
      <c r="G5" s="5">
        <v>114143559</v>
      </c>
      <c r="H5" s="5">
        <v>100357594</v>
      </c>
      <c r="I5" s="5">
        <v>80967938</v>
      </c>
      <c r="J5" s="5">
        <v>61314660</v>
      </c>
      <c r="K5" s="5">
        <v>39838178</v>
      </c>
      <c r="L5" s="5">
        <v>70772423</v>
      </c>
      <c r="M5" s="5">
        <v>17024923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16CE-7425-42DA-80CB-C4591A9866D2}">
  <dimension ref="A1:M5"/>
  <sheetViews>
    <sheetView workbookViewId="0"/>
  </sheetViews>
  <sheetFormatPr defaultRowHeight="14.4" x14ac:dyDescent="0.3"/>
  <sheetData>
    <row r="1" spans="1:13" x14ac:dyDescent="0.3">
      <c r="A1" t="s">
        <v>29</v>
      </c>
      <c r="B1" t="s">
        <v>85</v>
      </c>
      <c r="C1" t="s">
        <v>84</v>
      </c>
      <c r="D1" t="s">
        <v>83</v>
      </c>
      <c r="E1" t="s">
        <v>82</v>
      </c>
      <c r="F1" t="s">
        <v>81</v>
      </c>
      <c r="G1" t="s">
        <v>80</v>
      </c>
      <c r="H1" t="s">
        <v>79</v>
      </c>
      <c r="I1" t="s">
        <v>78</v>
      </c>
      <c r="J1" t="s">
        <v>77</v>
      </c>
      <c r="K1" t="s">
        <v>76</v>
      </c>
      <c r="L1" t="s">
        <v>75</v>
      </c>
      <c r="M1" t="s">
        <v>74</v>
      </c>
    </row>
    <row r="2" spans="1:13" x14ac:dyDescent="0.3">
      <c r="A2">
        <v>2004</v>
      </c>
      <c r="B2" t="s">
        <v>89</v>
      </c>
      <c r="C2" t="s">
        <v>89</v>
      </c>
      <c r="D2" s="5">
        <v>4246129</v>
      </c>
      <c r="E2" s="5">
        <v>5018285</v>
      </c>
      <c r="F2" s="5">
        <v>4553885</v>
      </c>
      <c r="G2" s="5">
        <v>3478474</v>
      </c>
      <c r="H2" s="5">
        <v>2639961</v>
      </c>
      <c r="I2" s="5">
        <v>1689396</v>
      </c>
      <c r="J2" s="5">
        <v>1205902</v>
      </c>
      <c r="K2" s="5">
        <v>755370</v>
      </c>
      <c r="L2" s="5">
        <v>1422078</v>
      </c>
      <c r="M2" s="5">
        <v>558951</v>
      </c>
    </row>
    <row r="3" spans="1:13" x14ac:dyDescent="0.3">
      <c r="A3">
        <v>2009</v>
      </c>
      <c r="B3" t="s">
        <v>89</v>
      </c>
      <c r="C3" t="s">
        <v>89</v>
      </c>
      <c r="D3" s="5">
        <v>4634664</v>
      </c>
      <c r="E3" s="5">
        <v>5483948</v>
      </c>
      <c r="F3" s="5">
        <v>5069204</v>
      </c>
      <c r="G3" s="5">
        <v>4250616</v>
      </c>
      <c r="H3" s="5">
        <v>2813572</v>
      </c>
      <c r="I3" s="5">
        <v>2063493</v>
      </c>
      <c r="J3" s="5">
        <v>1544882</v>
      </c>
      <c r="K3" s="5">
        <v>852441</v>
      </c>
      <c r="L3" s="5">
        <v>1206163</v>
      </c>
      <c r="M3" s="5">
        <v>433381</v>
      </c>
    </row>
    <row r="4" spans="1:13" x14ac:dyDescent="0.3">
      <c r="A4">
        <v>2014</v>
      </c>
      <c r="B4" t="s">
        <v>89</v>
      </c>
      <c r="C4" t="s">
        <v>89</v>
      </c>
      <c r="D4" s="5">
        <v>5396250</v>
      </c>
      <c r="E4" s="5">
        <v>6571523</v>
      </c>
      <c r="F4" s="5">
        <v>5954368</v>
      </c>
      <c r="G4" s="5">
        <v>5028724</v>
      </c>
      <c r="H4" s="5">
        <v>3918563</v>
      </c>
      <c r="I4" s="5">
        <v>3142934</v>
      </c>
      <c r="J4" s="5">
        <v>2230285</v>
      </c>
      <c r="K4" s="5">
        <v>1069406</v>
      </c>
      <c r="L4" s="5">
        <v>2085282</v>
      </c>
      <c r="M4" s="5">
        <v>743045</v>
      </c>
    </row>
    <row r="5" spans="1:13" x14ac:dyDescent="0.3">
      <c r="A5">
        <v>2017</v>
      </c>
      <c r="B5" s="5">
        <v>1113124</v>
      </c>
      <c r="C5" s="5">
        <v>2276020</v>
      </c>
      <c r="D5" s="5">
        <v>5706973</v>
      </c>
      <c r="E5" s="5">
        <v>6997644</v>
      </c>
      <c r="F5" s="5">
        <v>6343303</v>
      </c>
      <c r="G5" s="5">
        <v>5570707</v>
      </c>
      <c r="H5" s="5">
        <v>3929540</v>
      </c>
      <c r="I5" s="5">
        <v>3054342</v>
      </c>
      <c r="J5" s="5">
        <v>2181776</v>
      </c>
      <c r="K5" s="5">
        <v>1329554</v>
      </c>
      <c r="L5" s="5">
        <v>2459193</v>
      </c>
      <c r="M5" s="5">
        <v>718081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34F3-36FF-4150-9B72-C4F22FBF28EC}">
  <dimension ref="A1:M5"/>
  <sheetViews>
    <sheetView workbookViewId="0"/>
  </sheetViews>
  <sheetFormatPr defaultRowHeight="14.4" x14ac:dyDescent="0.3"/>
  <sheetData>
    <row r="1" spans="1:13" x14ac:dyDescent="0.3">
      <c r="A1" t="s">
        <v>29</v>
      </c>
      <c r="B1" t="s">
        <v>85</v>
      </c>
      <c r="C1" t="s">
        <v>84</v>
      </c>
      <c r="D1" t="s">
        <v>83</v>
      </c>
      <c r="E1" t="s">
        <v>82</v>
      </c>
      <c r="F1" t="s">
        <v>81</v>
      </c>
      <c r="G1" t="s">
        <v>80</v>
      </c>
      <c r="H1" t="s">
        <v>79</v>
      </c>
      <c r="I1" t="s">
        <v>78</v>
      </c>
      <c r="J1" t="s">
        <v>77</v>
      </c>
      <c r="K1" t="s">
        <v>76</v>
      </c>
      <c r="L1" t="s">
        <v>75</v>
      </c>
      <c r="M1" t="s">
        <v>74</v>
      </c>
    </row>
    <row r="2" spans="1:13" x14ac:dyDescent="0.3">
      <c r="A2">
        <v>2004</v>
      </c>
      <c r="B2" s="5">
        <v>47213940</v>
      </c>
      <c r="C2" s="5">
        <v>99735963</v>
      </c>
      <c r="D2" s="5">
        <v>143775832</v>
      </c>
      <c r="E2" s="5">
        <v>192232798</v>
      </c>
      <c r="F2" s="5">
        <v>202092249</v>
      </c>
      <c r="G2" s="5">
        <v>182682548</v>
      </c>
      <c r="H2" s="5">
        <v>144885575</v>
      </c>
      <c r="I2" s="5">
        <v>108850801</v>
      </c>
      <c r="J2" s="5">
        <v>75634997</v>
      </c>
      <c r="K2" s="5">
        <v>51564468</v>
      </c>
      <c r="L2" s="5">
        <v>76747809</v>
      </c>
      <c r="M2" s="5">
        <v>18159667</v>
      </c>
    </row>
    <row r="3" spans="1:13" x14ac:dyDescent="0.3">
      <c r="A3">
        <v>2009</v>
      </c>
      <c r="B3" s="5">
        <v>47178784</v>
      </c>
      <c r="C3" s="5">
        <v>102002550</v>
      </c>
      <c r="D3" s="5">
        <v>143347125</v>
      </c>
      <c r="E3" s="5">
        <v>192106558</v>
      </c>
      <c r="F3" s="5">
        <v>206118211</v>
      </c>
      <c r="G3" s="5">
        <v>189556888</v>
      </c>
      <c r="H3" s="5">
        <v>159245961</v>
      </c>
      <c r="I3" s="5">
        <v>122004851</v>
      </c>
      <c r="J3" s="5">
        <v>86519018</v>
      </c>
      <c r="K3" s="5">
        <v>58615076</v>
      </c>
      <c r="L3" s="5">
        <v>87754970</v>
      </c>
      <c r="M3" s="5">
        <v>19546183</v>
      </c>
    </row>
    <row r="4" spans="1:13" x14ac:dyDescent="0.3">
      <c r="A4">
        <v>2014</v>
      </c>
      <c r="B4" s="5">
        <v>47499646</v>
      </c>
      <c r="C4" s="5">
        <v>101383024</v>
      </c>
      <c r="D4" s="5">
        <v>143547259</v>
      </c>
      <c r="E4" s="5">
        <v>191802556</v>
      </c>
      <c r="F4" s="5">
        <v>210155687</v>
      </c>
      <c r="G4" s="5">
        <v>196318288</v>
      </c>
      <c r="H4" s="5">
        <v>173271506</v>
      </c>
      <c r="I4" s="5">
        <v>141934767</v>
      </c>
      <c r="J4" s="5">
        <v>101847653</v>
      </c>
      <c r="K4" s="5">
        <v>67138239</v>
      </c>
      <c r="L4" s="5">
        <v>115638384</v>
      </c>
      <c r="M4" s="5">
        <v>29258166</v>
      </c>
    </row>
    <row r="5" spans="1:13" x14ac:dyDescent="0.3">
      <c r="A5">
        <v>2017</v>
      </c>
      <c r="B5" s="5">
        <v>47483590</v>
      </c>
      <c r="C5" s="5">
        <v>102202590</v>
      </c>
      <c r="D5" s="5">
        <v>142145599</v>
      </c>
      <c r="E5" s="5">
        <v>189728939</v>
      </c>
      <c r="F5" s="5">
        <v>207279665</v>
      </c>
      <c r="G5" s="5">
        <v>199079127</v>
      </c>
      <c r="H5" s="5">
        <v>174497911</v>
      </c>
      <c r="I5" s="5">
        <v>141485700</v>
      </c>
      <c r="J5" s="5">
        <v>107609663</v>
      </c>
      <c r="K5" s="5">
        <v>69814288</v>
      </c>
      <c r="L5" s="5">
        <v>124399497</v>
      </c>
      <c r="M5" s="5">
        <v>29859427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F9CE-64E6-45B9-BEF3-C2461CEFC2F1}">
  <dimension ref="A1:D5"/>
  <sheetViews>
    <sheetView workbookViewId="0"/>
  </sheetViews>
  <sheetFormatPr defaultRowHeight="14.4" x14ac:dyDescent="0.3"/>
  <sheetData>
    <row r="1" spans="1:4" x14ac:dyDescent="0.3">
      <c r="A1" t="s">
        <v>29</v>
      </c>
      <c r="B1" t="s">
        <v>14</v>
      </c>
      <c r="C1" t="s">
        <v>28</v>
      </c>
      <c r="D1" t="s">
        <v>27</v>
      </c>
    </row>
    <row r="2" spans="1:4" x14ac:dyDescent="0.3">
      <c r="A2">
        <v>2004</v>
      </c>
      <c r="B2" s="5">
        <v>361889943</v>
      </c>
      <c r="C2" s="5">
        <v>18050677</v>
      </c>
      <c r="D2" s="5">
        <v>2013775</v>
      </c>
    </row>
    <row r="3" spans="1:4" x14ac:dyDescent="0.3">
      <c r="A3">
        <v>2009</v>
      </c>
      <c r="B3" s="5">
        <v>381097046</v>
      </c>
      <c r="C3" s="5">
        <v>19620324</v>
      </c>
      <c r="D3" s="5">
        <v>2072289</v>
      </c>
    </row>
    <row r="4" spans="1:4" x14ac:dyDescent="0.3">
      <c r="A4">
        <v>2014</v>
      </c>
      <c r="B4" s="5">
        <v>410414264</v>
      </c>
      <c r="C4" s="5">
        <v>21124690</v>
      </c>
      <c r="D4" s="5">
        <v>2021025</v>
      </c>
    </row>
    <row r="5" spans="1:4" x14ac:dyDescent="0.3">
      <c r="A5">
        <v>2017</v>
      </c>
      <c r="B5" s="5">
        <v>413657327</v>
      </c>
      <c r="C5" s="5">
        <v>21415930</v>
      </c>
      <c r="D5" s="5">
        <v>2296289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3DBB-1E5F-47E7-B176-B18C08CB606B}">
  <dimension ref="A1:D5"/>
  <sheetViews>
    <sheetView workbookViewId="0"/>
  </sheetViews>
  <sheetFormatPr defaultRowHeight="14.4" x14ac:dyDescent="0.3"/>
  <sheetData>
    <row r="1" spans="1:4" x14ac:dyDescent="0.3">
      <c r="A1" t="s">
        <v>29</v>
      </c>
      <c r="B1" t="s">
        <v>14</v>
      </c>
      <c r="C1" t="s">
        <v>28</v>
      </c>
      <c r="D1" t="s">
        <v>27</v>
      </c>
    </row>
    <row r="2" spans="1:4" x14ac:dyDescent="0.3">
      <c r="A2">
        <v>2004</v>
      </c>
      <c r="B2" s="5">
        <v>36866365</v>
      </c>
      <c r="C2" s="5">
        <v>1714355</v>
      </c>
      <c r="D2" s="5">
        <v>299478</v>
      </c>
    </row>
    <row r="3" spans="1:4" x14ac:dyDescent="0.3">
      <c r="A3">
        <v>2009</v>
      </c>
      <c r="B3" s="5">
        <v>38000994</v>
      </c>
      <c r="C3" s="5">
        <v>1760584</v>
      </c>
      <c r="D3" s="5">
        <v>286528</v>
      </c>
    </row>
    <row r="4" spans="1:4" x14ac:dyDescent="0.3">
      <c r="A4">
        <v>2014</v>
      </c>
      <c r="B4" s="5">
        <v>38913230</v>
      </c>
      <c r="C4" s="5">
        <v>1800510</v>
      </c>
      <c r="D4" s="5">
        <v>294579</v>
      </c>
    </row>
    <row r="5" spans="1:4" x14ac:dyDescent="0.3">
      <c r="A5">
        <v>2017</v>
      </c>
      <c r="B5" s="5">
        <v>39046352</v>
      </c>
      <c r="C5" s="5">
        <v>1792888</v>
      </c>
      <c r="D5" s="5">
        <v>324715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71F8-9A66-45FE-9294-51CC18BD7B02}">
  <dimension ref="A1:K5"/>
  <sheetViews>
    <sheetView workbookViewId="0"/>
  </sheetViews>
  <sheetFormatPr defaultRowHeight="14.4" x14ac:dyDescent="0.3"/>
  <sheetData>
    <row r="1" spans="1:11" x14ac:dyDescent="0.3">
      <c r="A1" t="s">
        <v>29</v>
      </c>
      <c r="B1" t="s">
        <v>14</v>
      </c>
      <c r="C1" t="s">
        <v>28</v>
      </c>
      <c r="D1" t="s">
        <v>27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87</v>
      </c>
    </row>
    <row r="2" spans="1:11" x14ac:dyDescent="0.3">
      <c r="A2">
        <v>2004</v>
      </c>
      <c r="B2" t="s">
        <v>89</v>
      </c>
      <c r="C2" t="s">
        <v>89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</row>
    <row r="3" spans="1:11" x14ac:dyDescent="0.3">
      <c r="A3">
        <v>2009</v>
      </c>
      <c r="B3" s="5">
        <v>728824065</v>
      </c>
      <c r="C3" s="5">
        <v>21387133</v>
      </c>
      <c r="D3" s="5">
        <v>3022960</v>
      </c>
      <c r="E3" s="5">
        <v>2272319</v>
      </c>
      <c r="F3" s="5">
        <v>3030</v>
      </c>
      <c r="G3" s="5">
        <v>180602</v>
      </c>
      <c r="H3" t="s">
        <v>89</v>
      </c>
      <c r="I3" t="s">
        <v>89</v>
      </c>
      <c r="J3" t="s">
        <v>89</v>
      </c>
      <c r="K3" s="5">
        <v>24410093</v>
      </c>
    </row>
    <row r="4" spans="1:11" x14ac:dyDescent="0.3">
      <c r="A4">
        <v>2014</v>
      </c>
      <c r="B4" s="5">
        <v>736005437</v>
      </c>
      <c r="C4" s="5">
        <v>17577351</v>
      </c>
      <c r="D4" s="5">
        <v>3049103</v>
      </c>
      <c r="E4" s="5">
        <v>1702931</v>
      </c>
      <c r="F4" s="5">
        <v>-82305</v>
      </c>
      <c r="G4" s="5">
        <v>-133945</v>
      </c>
      <c r="H4" t="s">
        <v>89</v>
      </c>
      <c r="I4" t="s">
        <v>89</v>
      </c>
      <c r="J4" t="s">
        <v>89</v>
      </c>
      <c r="K4" s="5">
        <v>20626454</v>
      </c>
    </row>
    <row r="5" spans="1:11" x14ac:dyDescent="0.3">
      <c r="A5">
        <v>2017</v>
      </c>
      <c r="B5" s="5">
        <v>690619449</v>
      </c>
      <c r="C5" s="5">
        <v>13168835</v>
      </c>
      <c r="D5" s="5">
        <v>3220556</v>
      </c>
      <c r="E5" s="5">
        <v>1815362</v>
      </c>
      <c r="F5" s="5">
        <v>-1010367</v>
      </c>
      <c r="G5" s="5">
        <v>-138774</v>
      </c>
      <c r="H5" t="s">
        <v>89</v>
      </c>
      <c r="I5" t="s">
        <v>89</v>
      </c>
      <c r="J5" t="s">
        <v>89</v>
      </c>
      <c r="K5" s="5">
        <v>16389391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3895-9ECE-42C8-9246-254105C003A1}">
  <dimension ref="A1:F5"/>
  <sheetViews>
    <sheetView workbookViewId="0">
      <selection activeCell="A2" sqref="A2"/>
    </sheetView>
  </sheetViews>
  <sheetFormatPr defaultRowHeight="14.4" x14ac:dyDescent="0.3"/>
  <sheetData>
    <row r="1" spans="1:6" x14ac:dyDescent="0.3">
      <c r="A1" t="s">
        <v>29</v>
      </c>
      <c r="B1" t="s">
        <v>46</v>
      </c>
      <c r="C1" t="s">
        <v>45</v>
      </c>
      <c r="D1" t="s">
        <v>44</v>
      </c>
      <c r="E1" t="s">
        <v>43</v>
      </c>
      <c r="F1" t="s">
        <v>96</v>
      </c>
    </row>
    <row r="2" spans="1:6" x14ac:dyDescent="0.3">
      <c r="A2">
        <v>2004</v>
      </c>
      <c r="B2" t="s">
        <v>89</v>
      </c>
      <c r="C2" t="s">
        <v>89</v>
      </c>
      <c r="D2" t="s">
        <v>89</v>
      </c>
      <c r="E2" t="s">
        <v>89</v>
      </c>
      <c r="F2" t="s">
        <v>89</v>
      </c>
    </row>
    <row r="3" spans="1:6" x14ac:dyDescent="0.3">
      <c r="A3">
        <v>2009</v>
      </c>
      <c r="B3" s="5">
        <v>400028468</v>
      </c>
      <c r="C3" s="5">
        <v>301622241</v>
      </c>
      <c r="D3" s="5">
        <v>50604482</v>
      </c>
      <c r="E3" s="5">
        <v>978968</v>
      </c>
      <c r="F3" s="5">
        <v>2455950</v>
      </c>
    </row>
    <row r="4" spans="1:6" x14ac:dyDescent="0.3">
      <c r="A4">
        <v>2014</v>
      </c>
      <c r="B4" s="5">
        <v>438786147</v>
      </c>
      <c r="C4" s="5">
        <v>283526513</v>
      </c>
      <c r="D4" s="5">
        <v>37784975</v>
      </c>
      <c r="E4" s="5">
        <v>-3465743</v>
      </c>
      <c r="F4" s="5">
        <v>1486680</v>
      </c>
    </row>
    <row r="5" spans="1:6" x14ac:dyDescent="0.3">
      <c r="A5">
        <v>2017</v>
      </c>
      <c r="B5" s="5">
        <v>416179949</v>
      </c>
      <c r="C5" s="5">
        <v>266887466</v>
      </c>
      <c r="D5" s="5">
        <v>26230810</v>
      </c>
      <c r="E5" s="5">
        <v>-2289385</v>
      </c>
      <c r="F5" s="5">
        <v>666220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099C-1206-47AE-A483-98A45CFC6105}">
  <dimension ref="A1:F5"/>
  <sheetViews>
    <sheetView workbookViewId="0"/>
  </sheetViews>
  <sheetFormatPr defaultRowHeight="14.4" x14ac:dyDescent="0.3"/>
  <sheetData>
    <row r="1" spans="1:6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  <c r="F1" t="s">
        <v>96</v>
      </c>
    </row>
    <row r="2" spans="1:6" x14ac:dyDescent="0.3">
      <c r="A2">
        <v>2004</v>
      </c>
      <c r="B2" t="s">
        <v>89</v>
      </c>
      <c r="C2" t="s">
        <v>89</v>
      </c>
      <c r="D2" t="s">
        <v>89</v>
      </c>
      <c r="E2" t="s">
        <v>89</v>
      </c>
      <c r="F2" t="s">
        <v>89</v>
      </c>
    </row>
    <row r="3" spans="1:6" x14ac:dyDescent="0.3">
      <c r="A3">
        <v>2009</v>
      </c>
      <c r="B3" s="5">
        <v>85506653</v>
      </c>
      <c r="C3" s="5">
        <v>7974034</v>
      </c>
      <c r="D3" s="5">
        <v>133672955</v>
      </c>
      <c r="E3" s="5">
        <v>526080516</v>
      </c>
      <c r="F3" s="5">
        <v>2455950</v>
      </c>
    </row>
    <row r="4" spans="1:6" x14ac:dyDescent="0.3">
      <c r="A4">
        <v>2014</v>
      </c>
      <c r="B4" s="5">
        <v>92636197</v>
      </c>
      <c r="C4" s="5">
        <v>2270276</v>
      </c>
      <c r="D4" s="5">
        <v>144846699</v>
      </c>
      <c r="E4" s="5">
        <v>516878719</v>
      </c>
      <c r="F4" s="5">
        <v>1486680</v>
      </c>
    </row>
    <row r="5" spans="1:6" x14ac:dyDescent="0.3">
      <c r="A5">
        <v>2017</v>
      </c>
      <c r="B5" s="5">
        <v>87816420</v>
      </c>
      <c r="C5" s="5">
        <v>3527296</v>
      </c>
      <c r="D5" s="5">
        <v>142272554</v>
      </c>
      <c r="E5" s="5">
        <v>473392571</v>
      </c>
      <c r="F5" s="5">
        <v>666220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78F5-42B5-4789-BB50-97A98D04C78A}">
  <dimension ref="A1:F5"/>
  <sheetViews>
    <sheetView workbookViewId="0"/>
  </sheetViews>
  <sheetFormatPr defaultRowHeight="14.4" x14ac:dyDescent="0.3"/>
  <sheetData>
    <row r="1" spans="1:6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  <c r="F1" t="s">
        <v>96</v>
      </c>
    </row>
    <row r="2" spans="1:6" x14ac:dyDescent="0.3">
      <c r="A2">
        <v>2004</v>
      </c>
      <c r="B2" s="5">
        <v>116328007</v>
      </c>
      <c r="C2" s="5">
        <v>2176413</v>
      </c>
      <c r="D2" s="5">
        <v>183918996</v>
      </c>
      <c r="E2" s="5">
        <v>619193326</v>
      </c>
      <c r="F2" s="5">
        <v>1661096</v>
      </c>
    </row>
    <row r="3" spans="1:6" x14ac:dyDescent="0.3">
      <c r="A3">
        <v>2009</v>
      </c>
      <c r="B3" s="5">
        <v>78983152</v>
      </c>
      <c r="C3" s="5">
        <v>576793</v>
      </c>
      <c r="D3" s="5">
        <v>122762402</v>
      </c>
      <c r="E3" s="5">
        <v>481988899</v>
      </c>
      <c r="F3" s="5">
        <v>1895508</v>
      </c>
    </row>
    <row r="4" spans="1:6" x14ac:dyDescent="0.3">
      <c r="A4">
        <v>2014</v>
      </c>
      <c r="B4" s="5">
        <v>87612477</v>
      </c>
      <c r="C4" s="5">
        <v>423566</v>
      </c>
      <c r="D4" s="5">
        <v>122240663</v>
      </c>
      <c r="E4" s="5">
        <v>456832182</v>
      </c>
      <c r="F4" s="5">
        <v>1585502</v>
      </c>
    </row>
    <row r="5" spans="1:6" x14ac:dyDescent="0.3">
      <c r="A5">
        <v>2017</v>
      </c>
      <c r="B5" s="5">
        <v>84929376</v>
      </c>
      <c r="C5" s="5">
        <v>406003</v>
      </c>
      <c r="D5" s="5">
        <v>121947383</v>
      </c>
      <c r="E5" s="5">
        <v>416534729</v>
      </c>
      <c r="F5" s="5">
        <v>814257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DD24-B79C-4C43-B0CB-3185D338AF1F}">
  <dimension ref="A1:L5"/>
  <sheetViews>
    <sheetView workbookViewId="0">
      <selection activeCell="E35" sqref="E35"/>
    </sheetView>
  </sheetViews>
  <sheetFormatPr defaultRowHeight="14.4" x14ac:dyDescent="0.3"/>
  <cols>
    <col min="1" max="1" width="5" bestFit="1" customWidth="1"/>
    <col min="2" max="2" width="10.77734375" bestFit="1" customWidth="1"/>
    <col min="3" max="3" width="18.88671875" bestFit="1" customWidth="1"/>
    <col min="4" max="4" width="15.44140625" bestFit="1" customWidth="1"/>
    <col min="8" max="8" width="18.88671875" bestFit="1" customWidth="1"/>
    <col min="9" max="12" width="9" bestFit="1" customWidth="1"/>
  </cols>
  <sheetData>
    <row r="1" spans="1:12" x14ac:dyDescent="0.3">
      <c r="A1" t="s">
        <v>29</v>
      </c>
      <c r="B1" t="s">
        <v>14</v>
      </c>
      <c r="C1" t="s">
        <v>28</v>
      </c>
      <c r="D1" t="s">
        <v>27</v>
      </c>
      <c r="H1" t="s">
        <v>30</v>
      </c>
      <c r="I1">
        <v>2004</v>
      </c>
      <c r="J1">
        <v>2009</v>
      </c>
      <c r="K1">
        <v>2014</v>
      </c>
      <c r="L1">
        <v>2017</v>
      </c>
    </row>
    <row r="2" spans="1:12" x14ac:dyDescent="0.3">
      <c r="A2">
        <v>2004</v>
      </c>
      <c r="B2">
        <v>18342353</v>
      </c>
      <c r="C2">
        <v>738328</v>
      </c>
      <c r="D2">
        <v>231780</v>
      </c>
      <c r="H2" t="s">
        <v>14</v>
      </c>
      <c r="I2">
        <v>18342353</v>
      </c>
      <c r="J2">
        <v>18873637</v>
      </c>
      <c r="K2">
        <v>19294389</v>
      </c>
      <c r="L2">
        <v>19311593</v>
      </c>
    </row>
    <row r="3" spans="1:12" x14ac:dyDescent="0.3">
      <c r="A3">
        <v>2009</v>
      </c>
      <c r="B3">
        <v>18873637</v>
      </c>
      <c r="C3">
        <v>781550</v>
      </c>
      <c r="D3">
        <v>247968</v>
      </c>
      <c r="H3" t="s">
        <v>28</v>
      </c>
      <c r="I3">
        <v>738328</v>
      </c>
      <c r="J3">
        <v>781550</v>
      </c>
      <c r="K3">
        <v>780015</v>
      </c>
      <c r="L3">
        <v>788092</v>
      </c>
    </row>
    <row r="4" spans="1:12" x14ac:dyDescent="0.3">
      <c r="A4">
        <v>2014</v>
      </c>
      <c r="B4">
        <v>19294389</v>
      </c>
      <c r="C4">
        <v>780015</v>
      </c>
      <c r="D4">
        <v>223029</v>
      </c>
      <c r="H4" t="s">
        <v>27</v>
      </c>
      <c r="I4">
        <v>231780</v>
      </c>
      <c r="J4">
        <v>247968</v>
      </c>
      <c r="K4">
        <v>223029</v>
      </c>
      <c r="L4">
        <v>240569</v>
      </c>
    </row>
    <row r="5" spans="1:12" x14ac:dyDescent="0.3">
      <c r="A5">
        <v>2017</v>
      </c>
      <c r="B5">
        <v>19311593</v>
      </c>
      <c r="C5">
        <v>788092</v>
      </c>
      <c r="D5">
        <v>240569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E6C0-1309-4BFA-92CC-36FDD3EC9013}">
  <dimension ref="A1:K5"/>
  <sheetViews>
    <sheetView workbookViewId="0"/>
  </sheetViews>
  <sheetFormatPr defaultRowHeight="14.4" x14ac:dyDescent="0.3"/>
  <sheetData>
    <row r="1" spans="1:11" x14ac:dyDescent="0.3">
      <c r="A1" t="s">
        <v>29</v>
      </c>
      <c r="B1" t="s">
        <v>14</v>
      </c>
      <c r="C1" t="s">
        <v>28</v>
      </c>
      <c r="D1" t="s">
        <v>27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87</v>
      </c>
    </row>
    <row r="2" spans="1:11" x14ac:dyDescent="0.3">
      <c r="A2">
        <v>2004</v>
      </c>
      <c r="K2">
        <v>0</v>
      </c>
    </row>
    <row r="3" spans="1:11" x14ac:dyDescent="0.3">
      <c r="A3">
        <v>2009</v>
      </c>
      <c r="B3" s="5">
        <v>321788001</v>
      </c>
      <c r="C3" s="5">
        <v>21040058</v>
      </c>
      <c r="D3" s="5">
        <v>1742812</v>
      </c>
      <c r="E3" s="5">
        <v>645281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>
        <v>22782870</v>
      </c>
    </row>
    <row r="4" spans="1:11" x14ac:dyDescent="0.3">
      <c r="A4">
        <v>2014</v>
      </c>
      <c r="B4" s="5">
        <v>365233049</v>
      </c>
      <c r="C4" s="5">
        <v>23683134</v>
      </c>
      <c r="D4" s="5">
        <v>1172832</v>
      </c>
      <c r="E4" s="5">
        <v>507656</v>
      </c>
      <c r="F4" s="5">
        <v>98142</v>
      </c>
      <c r="G4" s="5">
        <v>139596</v>
      </c>
      <c r="H4" t="s">
        <v>89</v>
      </c>
      <c r="I4" t="s">
        <v>89</v>
      </c>
      <c r="J4" t="s">
        <v>89</v>
      </c>
      <c r="K4">
        <v>24855966</v>
      </c>
    </row>
    <row r="5" spans="1:11" x14ac:dyDescent="0.3">
      <c r="A5">
        <v>2017</v>
      </c>
      <c r="B5" s="5">
        <v>426429567</v>
      </c>
      <c r="C5" s="5">
        <v>26418434</v>
      </c>
      <c r="D5" s="5">
        <v>2328948</v>
      </c>
      <c r="E5" s="5">
        <v>695942</v>
      </c>
      <c r="F5" s="5">
        <v>1084598</v>
      </c>
      <c r="G5" s="5">
        <v>144628</v>
      </c>
      <c r="H5" t="s">
        <v>89</v>
      </c>
      <c r="I5" t="s">
        <v>89</v>
      </c>
      <c r="J5" t="s">
        <v>89</v>
      </c>
      <c r="K5">
        <v>28747382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5B92-811A-4138-A1FD-870534EF1C15}">
  <dimension ref="A1:F5"/>
  <sheetViews>
    <sheetView workbookViewId="0">
      <selection activeCell="A2" sqref="A2"/>
    </sheetView>
  </sheetViews>
  <sheetFormatPr defaultRowHeight="14.4" x14ac:dyDescent="0.3"/>
  <sheetData>
    <row r="1" spans="1:6" x14ac:dyDescent="0.3">
      <c r="A1" t="s">
        <v>29</v>
      </c>
      <c r="B1" t="s">
        <v>46</v>
      </c>
      <c r="C1" t="s">
        <v>45</v>
      </c>
      <c r="D1" t="s">
        <v>44</v>
      </c>
      <c r="E1" t="s">
        <v>43</v>
      </c>
      <c r="F1" t="s">
        <v>96</v>
      </c>
    </row>
    <row r="2" spans="1:6" x14ac:dyDescent="0.3">
      <c r="A2">
        <v>2004</v>
      </c>
      <c r="B2" s="5">
        <v>15112492</v>
      </c>
      <c r="C2" s="5">
        <v>19680021</v>
      </c>
      <c r="D2" s="5">
        <v>5507120</v>
      </c>
      <c r="E2" s="5">
        <v>368500</v>
      </c>
      <c r="F2" s="5">
        <v>222422</v>
      </c>
    </row>
    <row r="3" spans="1:6" x14ac:dyDescent="0.3">
      <c r="A3">
        <v>2009</v>
      </c>
      <c r="B3" s="5">
        <v>17820962</v>
      </c>
      <c r="C3" s="5">
        <v>18920309</v>
      </c>
      <c r="D3" s="5">
        <v>3440704</v>
      </c>
      <c r="E3" s="5">
        <v>117926</v>
      </c>
      <c r="F3" s="5">
        <v>89225</v>
      </c>
    </row>
    <row r="4" spans="1:6" x14ac:dyDescent="0.3">
      <c r="A4">
        <v>2014</v>
      </c>
      <c r="B4" s="5">
        <v>19565417</v>
      </c>
      <c r="C4" s="5">
        <v>17386770</v>
      </c>
      <c r="D4" s="5">
        <v>4523247</v>
      </c>
      <c r="E4" s="5">
        <v>431271</v>
      </c>
      <c r="F4" s="5">
        <v>56833</v>
      </c>
    </row>
    <row r="5" spans="1:6" x14ac:dyDescent="0.3">
      <c r="A5">
        <v>2017</v>
      </c>
      <c r="B5" s="5">
        <v>23289634</v>
      </c>
      <c r="C5" s="5">
        <v>18572717</v>
      </c>
      <c r="D5" s="5">
        <v>6380003</v>
      </c>
      <c r="E5" s="5">
        <v>371131</v>
      </c>
      <c r="F5" s="5">
        <v>199449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9AB4-F6D1-4757-85B9-E8A342F4F8C4}">
  <dimension ref="A1:F5"/>
  <sheetViews>
    <sheetView workbookViewId="0"/>
  </sheetViews>
  <sheetFormatPr defaultRowHeight="14.4" x14ac:dyDescent="0.3"/>
  <sheetData>
    <row r="1" spans="1:6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  <c r="F1" t="s">
        <v>96</v>
      </c>
    </row>
    <row r="2" spans="1:6" x14ac:dyDescent="0.3">
      <c r="A2">
        <v>2004</v>
      </c>
    </row>
    <row r="3" spans="1:6" x14ac:dyDescent="0.3">
      <c r="A3">
        <v>2009</v>
      </c>
      <c r="B3" s="5">
        <v>49343793</v>
      </c>
      <c r="C3" s="5">
        <v>6202917</v>
      </c>
      <c r="D3" s="5">
        <v>80740311</v>
      </c>
      <c r="E3" s="5">
        <v>208283850</v>
      </c>
      <c r="F3" s="5">
        <v>645281</v>
      </c>
    </row>
    <row r="4" spans="1:6" x14ac:dyDescent="0.3">
      <c r="A4">
        <v>2014</v>
      </c>
      <c r="B4" s="5">
        <v>49446875</v>
      </c>
      <c r="C4" s="5">
        <v>9690266</v>
      </c>
      <c r="D4" s="5">
        <v>79754806</v>
      </c>
      <c r="E4" s="5">
        <v>251197068</v>
      </c>
      <c r="F4" s="5">
        <v>745394</v>
      </c>
    </row>
    <row r="5" spans="1:6" x14ac:dyDescent="0.3">
      <c r="A5">
        <v>2017</v>
      </c>
      <c r="B5" s="5">
        <v>58108260</v>
      </c>
      <c r="C5" s="5">
        <v>10151309</v>
      </c>
      <c r="D5" s="5">
        <v>87116468</v>
      </c>
      <c r="E5" s="5">
        <v>299800913</v>
      </c>
      <c r="F5" s="5">
        <v>1925168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6BC3-6D91-4C6E-9ADE-41622C233DF1}">
  <dimension ref="A1:F5"/>
  <sheetViews>
    <sheetView workbookViewId="0">
      <selection activeCell="A2" sqref="A2"/>
    </sheetView>
  </sheetViews>
  <sheetFormatPr defaultRowHeight="14.4" x14ac:dyDescent="0.3"/>
  <sheetData>
    <row r="1" spans="1:6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  <c r="F1" t="s">
        <v>96</v>
      </c>
    </row>
    <row r="2" spans="1:6" x14ac:dyDescent="0.3">
      <c r="A2">
        <v>2004</v>
      </c>
    </row>
    <row r="3" spans="1:6" x14ac:dyDescent="0.3">
      <c r="A3">
        <v>2009</v>
      </c>
      <c r="B3" s="5">
        <v>34341024</v>
      </c>
      <c r="C3" s="5">
        <v>352877</v>
      </c>
      <c r="D3" s="5">
        <v>59976386</v>
      </c>
      <c r="E3" s="5">
        <v>168292642</v>
      </c>
      <c r="F3" s="5">
        <v>599533</v>
      </c>
    </row>
    <row r="4" spans="1:6" x14ac:dyDescent="0.3">
      <c r="A4">
        <v>2014</v>
      </c>
      <c r="B4" s="5">
        <v>33650375</v>
      </c>
      <c r="C4" s="5">
        <v>294734</v>
      </c>
      <c r="D4" s="5">
        <v>62464114</v>
      </c>
      <c r="E4" s="5">
        <v>206095633</v>
      </c>
      <c r="F4" s="5">
        <v>293710</v>
      </c>
    </row>
    <row r="5" spans="1:6" x14ac:dyDescent="0.3">
      <c r="A5">
        <v>2017</v>
      </c>
      <c r="B5" s="5">
        <v>37702822</v>
      </c>
      <c r="C5" s="5">
        <v>277520</v>
      </c>
      <c r="D5" s="5">
        <v>69738406</v>
      </c>
      <c r="E5" s="5">
        <v>245629292</v>
      </c>
      <c r="F5" s="5">
        <v>1383925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2B32-7B77-4074-A004-F63DCD9185C4}">
  <dimension ref="A1:K5"/>
  <sheetViews>
    <sheetView workbookViewId="0">
      <selection activeCell="A2" sqref="A2"/>
    </sheetView>
  </sheetViews>
  <sheetFormatPr defaultRowHeight="14.4" x14ac:dyDescent="0.3"/>
  <sheetData>
    <row r="1" spans="1:11" x14ac:dyDescent="0.3">
      <c r="A1" t="s">
        <v>29</v>
      </c>
      <c r="B1" t="s">
        <v>14</v>
      </c>
      <c r="C1" t="s">
        <v>28</v>
      </c>
      <c r="D1" t="s">
        <v>27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87</v>
      </c>
    </row>
    <row r="2" spans="1:11" x14ac:dyDescent="0.3">
      <c r="A2">
        <v>2004</v>
      </c>
      <c r="K2">
        <v>0</v>
      </c>
    </row>
    <row r="3" spans="1:11" x14ac:dyDescent="0.3">
      <c r="A3">
        <v>2009</v>
      </c>
      <c r="B3" s="5">
        <v>328915407</v>
      </c>
      <c r="C3" s="5">
        <v>924302</v>
      </c>
      <c r="D3" s="5">
        <v>697362</v>
      </c>
      <c r="E3" s="5">
        <v>34993988</v>
      </c>
      <c r="F3" s="5">
        <v>28078</v>
      </c>
      <c r="G3" s="5">
        <v>1032458</v>
      </c>
      <c r="H3" t="s">
        <v>89</v>
      </c>
      <c r="I3" t="s">
        <v>89</v>
      </c>
      <c r="J3" t="s">
        <v>89</v>
      </c>
      <c r="K3">
        <v>1621664</v>
      </c>
    </row>
    <row r="4" spans="1:11" x14ac:dyDescent="0.3">
      <c r="A4">
        <v>2014</v>
      </c>
      <c r="B4" s="5">
        <v>341528809</v>
      </c>
      <c r="C4" s="5">
        <v>379222</v>
      </c>
      <c r="D4" s="5">
        <v>1776100</v>
      </c>
      <c r="E4" s="5">
        <v>21093950</v>
      </c>
      <c r="F4" t="s">
        <v>89</v>
      </c>
      <c r="G4" t="s">
        <v>89</v>
      </c>
      <c r="H4" t="s">
        <v>89</v>
      </c>
      <c r="I4" t="s">
        <v>89</v>
      </c>
      <c r="J4" t="s">
        <v>89</v>
      </c>
      <c r="K4">
        <v>2155322</v>
      </c>
    </row>
    <row r="5" spans="1:11" x14ac:dyDescent="0.3">
      <c r="A5">
        <v>2017</v>
      </c>
      <c r="B5" s="5">
        <v>370043053</v>
      </c>
      <c r="C5" s="5">
        <v>6263526</v>
      </c>
      <c r="D5" s="5">
        <v>458021</v>
      </c>
      <c r="E5" s="5">
        <v>30249708</v>
      </c>
      <c r="F5" t="s">
        <v>89</v>
      </c>
      <c r="G5" t="s">
        <v>89</v>
      </c>
      <c r="H5" t="s">
        <v>89</v>
      </c>
      <c r="I5" t="s">
        <v>89</v>
      </c>
      <c r="J5" t="s">
        <v>89</v>
      </c>
      <c r="K5">
        <v>6721547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3364-E994-4BB1-99C3-5B5273A76824}">
  <dimension ref="A1:F5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13.6640625" bestFit="1" customWidth="1"/>
    <col min="3" max="3" width="11.88671875" bestFit="1" customWidth="1"/>
    <col min="4" max="4" width="13.109375" bestFit="1" customWidth="1"/>
    <col min="5" max="5" width="10.88671875" bestFit="1" customWidth="1"/>
    <col min="6" max="6" width="11.77734375" bestFit="1" customWidth="1"/>
  </cols>
  <sheetData>
    <row r="1" spans="1:6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  <c r="F1" t="s">
        <v>96</v>
      </c>
    </row>
    <row r="2" spans="1:6" x14ac:dyDescent="0.3">
      <c r="A2">
        <v>2004</v>
      </c>
    </row>
    <row r="3" spans="1:6" x14ac:dyDescent="0.3">
      <c r="A3">
        <v>2009</v>
      </c>
      <c r="B3" s="5">
        <v>15341046</v>
      </c>
      <c r="C3" t="s">
        <v>89</v>
      </c>
      <c r="D3" s="5">
        <v>61904391</v>
      </c>
      <c r="E3" s="5">
        <v>227474780</v>
      </c>
      <c r="F3" s="5">
        <v>28632277</v>
      </c>
    </row>
    <row r="4" spans="1:6" x14ac:dyDescent="0.3">
      <c r="A4">
        <v>2014</v>
      </c>
      <c r="B4" s="5">
        <v>16203471</v>
      </c>
      <c r="C4" t="s">
        <v>89</v>
      </c>
      <c r="D4" s="5">
        <v>88186173</v>
      </c>
      <c r="E4" s="5">
        <v>200762105</v>
      </c>
      <c r="F4" s="5">
        <v>17959179</v>
      </c>
    </row>
    <row r="5" spans="1:6" x14ac:dyDescent="0.3">
      <c r="A5">
        <v>2017</v>
      </c>
      <c r="B5" s="5">
        <v>19933151</v>
      </c>
      <c r="C5" t="s">
        <v>89</v>
      </c>
      <c r="D5" s="5">
        <v>71518253</v>
      </c>
      <c r="E5" s="5">
        <v>240750441</v>
      </c>
      <c r="F5" s="5">
        <v>26329459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DF1D-4ABF-46C6-A818-0BC9B6FD93AD}">
  <dimension ref="A1:AC44"/>
  <sheetViews>
    <sheetView topLeftCell="A42" workbookViewId="0">
      <selection activeCell="B48" sqref="B48"/>
    </sheetView>
  </sheetViews>
  <sheetFormatPr defaultColWidth="24.44140625" defaultRowHeight="14.4" x14ac:dyDescent="0.3"/>
  <cols>
    <col min="1" max="1" width="6" bestFit="1" customWidth="1"/>
    <col min="2" max="2" width="54.109375" customWidth="1"/>
    <col min="3" max="3" width="12.33203125" bestFit="1" customWidth="1"/>
    <col min="4" max="4" width="30.21875" customWidth="1"/>
    <col min="5" max="5" width="28.6640625" customWidth="1"/>
    <col min="6" max="6" width="32.21875" customWidth="1"/>
    <col min="7" max="7" width="7.21875" bestFit="1" customWidth="1"/>
    <col min="8" max="8" width="4.88671875" bestFit="1" customWidth="1"/>
    <col min="9" max="9" width="14.33203125" bestFit="1" customWidth="1"/>
    <col min="10" max="10" width="23.88671875" bestFit="1" customWidth="1"/>
    <col min="11" max="11" width="15.44140625" bestFit="1" customWidth="1"/>
    <col min="12" max="12" width="11.21875" bestFit="1" customWidth="1"/>
    <col min="13" max="13" width="17.109375" bestFit="1" customWidth="1"/>
    <col min="14" max="14" width="12.44140625" bestFit="1" customWidth="1"/>
    <col min="15" max="15" width="13.21875" bestFit="1" customWidth="1"/>
    <col min="16" max="27" width="10.5546875" bestFit="1" customWidth="1"/>
    <col min="28" max="28" width="11.5546875" bestFit="1" customWidth="1"/>
    <col min="29" max="29" width="9.88671875" bestFit="1" customWidth="1"/>
  </cols>
  <sheetData>
    <row r="1" spans="1:29" x14ac:dyDescent="0.3">
      <c r="A1" s="22" t="s">
        <v>168</v>
      </c>
      <c r="B1" s="4" t="s">
        <v>167</v>
      </c>
      <c r="C1" s="4" t="s">
        <v>166</v>
      </c>
      <c r="D1" s="4" t="s">
        <v>165</v>
      </c>
      <c r="E1" s="4" t="s">
        <v>164</v>
      </c>
      <c r="F1" s="4" t="s">
        <v>163</v>
      </c>
    </row>
    <row r="2" spans="1:29" ht="28.8" x14ac:dyDescent="0.3">
      <c r="A2" s="22" t="s">
        <v>162</v>
      </c>
      <c r="B2" s="23" t="s">
        <v>161</v>
      </c>
      <c r="C2" s="4"/>
      <c r="D2" s="4" t="s">
        <v>99</v>
      </c>
      <c r="E2" s="4" t="s">
        <v>98</v>
      </c>
      <c r="F2" s="4" t="s">
        <v>102</v>
      </c>
      <c r="G2" s="4" t="s">
        <v>160</v>
      </c>
      <c r="H2" s="20" t="s">
        <v>29</v>
      </c>
      <c r="I2" s="19" t="s">
        <v>14</v>
      </c>
      <c r="J2" s="19" t="s">
        <v>28</v>
      </c>
      <c r="K2" s="19" t="s">
        <v>27</v>
      </c>
      <c r="L2" s="19" t="s">
        <v>95</v>
      </c>
      <c r="M2" s="19" t="s">
        <v>94</v>
      </c>
      <c r="N2" s="18" t="s">
        <v>93</v>
      </c>
    </row>
    <row r="3" spans="1:29" ht="28.8" x14ac:dyDescent="0.3">
      <c r="A3" s="22" t="s">
        <v>7</v>
      </c>
      <c r="B3" s="23" t="s">
        <v>152</v>
      </c>
      <c r="C3" s="23"/>
      <c r="D3" s="4" t="s">
        <v>99</v>
      </c>
      <c r="E3" s="4" t="s">
        <v>98</v>
      </c>
      <c r="F3" s="4" t="s">
        <v>102</v>
      </c>
      <c r="H3" s="20" t="s">
        <v>29</v>
      </c>
      <c r="I3" s="19" t="s">
        <v>14</v>
      </c>
      <c r="J3" s="19" t="s">
        <v>28</v>
      </c>
      <c r="K3" s="18" t="s">
        <v>27</v>
      </c>
    </row>
    <row r="4" spans="1:29" ht="28.8" x14ac:dyDescent="0.3">
      <c r="A4" s="22" t="s">
        <v>159</v>
      </c>
      <c r="B4" s="23" t="s">
        <v>152</v>
      </c>
      <c r="C4" s="4"/>
      <c r="D4" s="4" t="s">
        <v>99</v>
      </c>
      <c r="E4" s="4" t="s">
        <v>98</v>
      </c>
      <c r="F4" s="4" t="s">
        <v>158</v>
      </c>
      <c r="H4" s="20" t="s">
        <v>29</v>
      </c>
      <c r="I4" s="19" t="s">
        <v>37</v>
      </c>
      <c r="J4" s="19" t="s">
        <v>36</v>
      </c>
      <c r="K4" s="19" t="s">
        <v>35</v>
      </c>
      <c r="L4" s="19" t="s">
        <v>34</v>
      </c>
      <c r="M4" s="19" t="s">
        <v>33</v>
      </c>
      <c r="N4" s="19" t="s">
        <v>32</v>
      </c>
      <c r="O4" s="18" t="s">
        <v>31</v>
      </c>
    </row>
    <row r="5" spans="1:29" ht="28.8" x14ac:dyDescent="0.3">
      <c r="A5" s="22" t="s">
        <v>157</v>
      </c>
      <c r="B5" s="23" t="s">
        <v>152</v>
      </c>
      <c r="C5" s="4"/>
      <c r="D5" s="4" t="s">
        <v>99</v>
      </c>
      <c r="E5" s="4" t="s">
        <v>98</v>
      </c>
      <c r="F5" s="4" t="s">
        <v>97</v>
      </c>
      <c r="H5" s="20" t="s">
        <v>29</v>
      </c>
      <c r="I5" s="19" t="s">
        <v>42</v>
      </c>
      <c r="J5" s="19" t="s">
        <v>41</v>
      </c>
      <c r="K5" s="19" t="s">
        <v>40</v>
      </c>
      <c r="L5" s="18" t="s">
        <v>39</v>
      </c>
    </row>
    <row r="6" spans="1:29" ht="28.8" x14ac:dyDescent="0.3">
      <c r="A6" s="22" t="s">
        <v>156</v>
      </c>
      <c r="B6" s="23" t="s">
        <v>152</v>
      </c>
      <c r="C6" s="4"/>
      <c r="D6" s="4" t="s">
        <v>99</v>
      </c>
      <c r="E6" s="4" t="s">
        <v>98</v>
      </c>
      <c r="F6" s="4" t="s">
        <v>108</v>
      </c>
      <c r="H6" s="20" t="s">
        <v>29</v>
      </c>
      <c r="I6" s="19" t="s">
        <v>46</v>
      </c>
      <c r="J6" s="19" t="s">
        <v>45</v>
      </c>
      <c r="K6" s="19" t="s">
        <v>44</v>
      </c>
      <c r="L6" s="18" t="s">
        <v>43</v>
      </c>
    </row>
    <row r="7" spans="1:29" ht="28.8" x14ac:dyDescent="0.3">
      <c r="A7" s="22" t="s">
        <v>155</v>
      </c>
      <c r="B7" s="23" t="s">
        <v>152</v>
      </c>
      <c r="C7" s="4"/>
      <c r="D7" s="4" t="s">
        <v>99</v>
      </c>
      <c r="E7" s="4" t="s">
        <v>98</v>
      </c>
      <c r="F7" s="4" t="s">
        <v>154</v>
      </c>
      <c r="H7" s="20" t="s">
        <v>29</v>
      </c>
      <c r="I7" s="19" t="s">
        <v>70</v>
      </c>
      <c r="J7" s="19" t="s">
        <v>69</v>
      </c>
      <c r="K7" s="19" t="s">
        <v>68</v>
      </c>
      <c r="L7" s="19" t="s">
        <v>67</v>
      </c>
      <c r="M7" s="19" t="s">
        <v>66</v>
      </c>
      <c r="N7" s="19" t="s">
        <v>65</v>
      </c>
      <c r="O7" s="19" t="s">
        <v>64</v>
      </c>
      <c r="P7" s="19" t="s">
        <v>63</v>
      </c>
      <c r="Q7" s="19" t="s">
        <v>62</v>
      </c>
      <c r="R7" s="19" t="s">
        <v>61</v>
      </c>
      <c r="S7" s="19" t="s">
        <v>60</v>
      </c>
      <c r="T7" s="19" t="s">
        <v>59</v>
      </c>
      <c r="U7" s="19" t="s">
        <v>58</v>
      </c>
      <c r="V7" s="19" t="s">
        <v>57</v>
      </c>
      <c r="W7" s="19" t="s">
        <v>56</v>
      </c>
      <c r="X7" s="19" t="s">
        <v>55</v>
      </c>
      <c r="Y7" s="19" t="s">
        <v>54</v>
      </c>
      <c r="Z7" s="19" t="s">
        <v>53</v>
      </c>
      <c r="AA7" s="19" t="s">
        <v>52</v>
      </c>
      <c r="AB7" s="19" t="s">
        <v>51</v>
      </c>
      <c r="AC7" s="18" t="s">
        <v>50</v>
      </c>
    </row>
    <row r="8" spans="1:29" ht="28.8" x14ac:dyDescent="0.3">
      <c r="A8" s="22" t="s">
        <v>153</v>
      </c>
      <c r="B8" s="23" t="s">
        <v>152</v>
      </c>
      <c r="C8" s="4"/>
      <c r="D8" s="4" t="s">
        <v>99</v>
      </c>
      <c r="E8" s="4" t="s">
        <v>98</v>
      </c>
      <c r="F8" s="4" t="s">
        <v>134</v>
      </c>
      <c r="H8" s="20" t="s">
        <v>29</v>
      </c>
      <c r="I8" s="19" t="s">
        <v>72</v>
      </c>
      <c r="J8" s="18" t="s">
        <v>71</v>
      </c>
    </row>
    <row r="9" spans="1:29" ht="28.8" x14ac:dyDescent="0.3">
      <c r="A9" s="22" t="s">
        <v>151</v>
      </c>
      <c r="B9" s="23" t="s">
        <v>150</v>
      </c>
      <c r="C9" s="4"/>
      <c r="D9" s="4" t="s">
        <v>99</v>
      </c>
      <c r="E9" s="4" t="s">
        <v>98</v>
      </c>
      <c r="F9" s="4" t="s">
        <v>108</v>
      </c>
      <c r="H9" s="20" t="s">
        <v>29</v>
      </c>
      <c r="I9" s="19" t="s">
        <v>46</v>
      </c>
      <c r="J9" s="19" t="s">
        <v>45</v>
      </c>
      <c r="K9" s="19" t="s">
        <v>44</v>
      </c>
      <c r="L9" s="18" t="s">
        <v>43</v>
      </c>
    </row>
    <row r="10" spans="1:29" ht="43.2" x14ac:dyDescent="0.3">
      <c r="A10" s="22" t="s">
        <v>8</v>
      </c>
      <c r="B10" s="28" t="s">
        <v>149</v>
      </c>
      <c r="C10" s="23"/>
      <c r="D10" s="4" t="s">
        <v>99</v>
      </c>
      <c r="E10" s="4" t="s">
        <v>98</v>
      </c>
      <c r="F10" s="4" t="s">
        <v>120</v>
      </c>
      <c r="H10" s="20" t="s">
        <v>29</v>
      </c>
      <c r="I10" s="19" t="s">
        <v>85</v>
      </c>
      <c r="J10" s="19" t="s">
        <v>84</v>
      </c>
      <c r="K10" s="19" t="s">
        <v>83</v>
      </c>
      <c r="L10" s="19" t="s">
        <v>82</v>
      </c>
      <c r="M10" s="19" t="s">
        <v>81</v>
      </c>
      <c r="N10" s="19" t="s">
        <v>80</v>
      </c>
      <c r="O10" s="19" t="s">
        <v>79</v>
      </c>
      <c r="P10" s="19" t="s">
        <v>78</v>
      </c>
      <c r="Q10" s="19" t="s">
        <v>77</v>
      </c>
      <c r="R10" s="19" t="s">
        <v>76</v>
      </c>
      <c r="S10" s="19" t="s">
        <v>75</v>
      </c>
      <c r="T10" s="18" t="s">
        <v>74</v>
      </c>
    </row>
    <row r="11" spans="1:29" ht="43.2" x14ac:dyDescent="0.3">
      <c r="A11" s="22" t="s">
        <v>148</v>
      </c>
      <c r="B11" s="28" t="s">
        <v>147</v>
      </c>
      <c r="C11" s="4"/>
      <c r="D11" s="4" t="s">
        <v>99</v>
      </c>
      <c r="E11" s="4" t="s">
        <v>98</v>
      </c>
      <c r="F11" s="4" t="s">
        <v>120</v>
      </c>
      <c r="H11" s="30" t="s">
        <v>29</v>
      </c>
      <c r="I11" s="29" t="s">
        <v>83</v>
      </c>
      <c r="J11" s="19" t="s">
        <v>82</v>
      </c>
      <c r="K11" s="19" t="s">
        <v>81</v>
      </c>
      <c r="L11" s="19" t="s">
        <v>80</v>
      </c>
      <c r="M11" s="19" t="s">
        <v>79</v>
      </c>
      <c r="N11" s="19" t="s">
        <v>78</v>
      </c>
      <c r="O11" s="19" t="s">
        <v>77</v>
      </c>
      <c r="P11" s="19" t="s">
        <v>76</v>
      </c>
      <c r="Q11" s="19" t="s">
        <v>75</v>
      </c>
      <c r="R11" s="18" t="s">
        <v>74</v>
      </c>
    </row>
    <row r="12" spans="1:29" ht="43.2" x14ac:dyDescent="0.3">
      <c r="A12" s="22" t="s">
        <v>22</v>
      </c>
      <c r="B12" s="28" t="s">
        <v>146</v>
      </c>
      <c r="C12" s="23"/>
      <c r="D12" s="4" t="s">
        <v>99</v>
      </c>
      <c r="E12" s="4" t="s">
        <v>98</v>
      </c>
      <c r="F12" s="4" t="s">
        <v>120</v>
      </c>
      <c r="H12" s="20" t="s">
        <v>29</v>
      </c>
      <c r="I12" s="19" t="s">
        <v>83</v>
      </c>
      <c r="J12" s="19" t="s">
        <v>82</v>
      </c>
      <c r="K12" s="19" t="s">
        <v>81</v>
      </c>
      <c r="L12" s="19" t="s">
        <v>80</v>
      </c>
      <c r="M12" s="19" t="s">
        <v>79</v>
      </c>
      <c r="N12" s="19" t="s">
        <v>78</v>
      </c>
      <c r="O12" s="19" t="s">
        <v>77</v>
      </c>
      <c r="P12" s="19" t="s">
        <v>76</v>
      </c>
      <c r="Q12" s="19" t="s">
        <v>75</v>
      </c>
      <c r="R12" s="18" t="s">
        <v>74</v>
      </c>
    </row>
    <row r="13" spans="1:29" ht="28.8" x14ac:dyDescent="0.3">
      <c r="A13" s="22" t="s">
        <v>24</v>
      </c>
      <c r="B13" s="27" t="s">
        <v>137</v>
      </c>
      <c r="C13" s="23"/>
      <c r="D13" s="4" t="s">
        <v>99</v>
      </c>
      <c r="E13" s="4" t="s">
        <v>98</v>
      </c>
      <c r="F13" s="4" t="s">
        <v>102</v>
      </c>
      <c r="H13" s="20" t="s">
        <v>29</v>
      </c>
      <c r="I13" s="19" t="s">
        <v>14</v>
      </c>
      <c r="J13" s="19" t="s">
        <v>28</v>
      </c>
      <c r="K13" s="18" t="s">
        <v>27</v>
      </c>
    </row>
    <row r="14" spans="1:29" ht="28.8" x14ac:dyDescent="0.3">
      <c r="A14" s="22" t="s">
        <v>145</v>
      </c>
      <c r="B14" s="27" t="s">
        <v>135</v>
      </c>
      <c r="C14" s="4"/>
      <c r="D14" s="4" t="s">
        <v>99</v>
      </c>
      <c r="E14" s="4" t="s">
        <v>98</v>
      </c>
      <c r="F14" s="4" t="s">
        <v>102</v>
      </c>
      <c r="H14" s="20" t="s">
        <v>29</v>
      </c>
      <c r="I14" s="19" t="s">
        <v>14</v>
      </c>
      <c r="J14" s="19" t="s">
        <v>28</v>
      </c>
      <c r="K14" s="18" t="s">
        <v>27</v>
      </c>
    </row>
    <row r="15" spans="1:29" ht="28.8" x14ac:dyDescent="0.3">
      <c r="A15" s="22" t="s">
        <v>144</v>
      </c>
      <c r="B15" s="27" t="s">
        <v>137</v>
      </c>
      <c r="C15" s="4"/>
      <c r="D15" s="4" t="s">
        <v>99</v>
      </c>
      <c r="E15" s="4" t="s">
        <v>98</v>
      </c>
      <c r="F15" s="4" t="s">
        <v>108</v>
      </c>
      <c r="H15" s="20" t="s">
        <v>29</v>
      </c>
      <c r="I15" s="19" t="s">
        <v>46</v>
      </c>
      <c r="J15" s="19" t="s">
        <v>45</v>
      </c>
      <c r="K15" s="19" t="s">
        <v>44</v>
      </c>
      <c r="L15" s="18" t="s">
        <v>43</v>
      </c>
    </row>
    <row r="16" spans="1:29" ht="28.8" x14ac:dyDescent="0.3">
      <c r="A16" s="22" t="s">
        <v>143</v>
      </c>
      <c r="B16" s="27" t="s">
        <v>135</v>
      </c>
      <c r="C16" s="4"/>
      <c r="D16" s="4" t="s">
        <v>99</v>
      </c>
      <c r="E16" s="4" t="s">
        <v>98</v>
      </c>
      <c r="F16" s="4" t="s">
        <v>108</v>
      </c>
      <c r="H16" s="20" t="s">
        <v>29</v>
      </c>
      <c r="I16" s="19" t="s">
        <v>46</v>
      </c>
      <c r="J16" s="19" t="s">
        <v>45</v>
      </c>
      <c r="K16" s="19" t="s">
        <v>44</v>
      </c>
      <c r="L16" s="18" t="s">
        <v>43</v>
      </c>
    </row>
    <row r="17" spans="1:20" ht="28.8" x14ac:dyDescent="0.3">
      <c r="A17" s="22" t="s">
        <v>142</v>
      </c>
      <c r="B17" s="27" t="s">
        <v>137</v>
      </c>
      <c r="C17" s="4"/>
      <c r="D17" s="4" t="s">
        <v>99</v>
      </c>
      <c r="E17" s="4" t="s">
        <v>98</v>
      </c>
      <c r="F17" s="4" t="s">
        <v>97</v>
      </c>
      <c r="H17" s="20" t="s">
        <v>29</v>
      </c>
      <c r="I17" s="19" t="s">
        <v>42</v>
      </c>
      <c r="J17" s="19" t="s">
        <v>41</v>
      </c>
      <c r="K17" s="19" t="s">
        <v>40</v>
      </c>
      <c r="L17" s="18" t="s">
        <v>39</v>
      </c>
    </row>
    <row r="18" spans="1:20" ht="28.8" x14ac:dyDescent="0.3">
      <c r="A18" s="22" t="s">
        <v>141</v>
      </c>
      <c r="B18" s="27" t="s">
        <v>135</v>
      </c>
      <c r="C18" s="4"/>
      <c r="D18" s="4" t="s">
        <v>99</v>
      </c>
      <c r="E18" s="4" t="s">
        <v>98</v>
      </c>
      <c r="F18" s="4" t="s">
        <v>97</v>
      </c>
      <c r="H18" s="20" t="s">
        <v>29</v>
      </c>
      <c r="I18" s="19" t="s">
        <v>42</v>
      </c>
      <c r="J18" s="19" t="s">
        <v>41</v>
      </c>
      <c r="K18" s="19" t="s">
        <v>40</v>
      </c>
      <c r="L18" s="18" t="s">
        <v>39</v>
      </c>
    </row>
    <row r="19" spans="1:20" ht="43.2" x14ac:dyDescent="0.3">
      <c r="A19" s="22" t="s">
        <v>140</v>
      </c>
      <c r="B19" s="27" t="s">
        <v>137</v>
      </c>
      <c r="C19" s="4"/>
      <c r="D19" s="4" t="s">
        <v>99</v>
      </c>
      <c r="E19" s="4" t="s">
        <v>98</v>
      </c>
      <c r="F19" s="4" t="s">
        <v>120</v>
      </c>
      <c r="H19" s="20" t="s">
        <v>29</v>
      </c>
      <c r="I19" s="19" t="s">
        <v>83</v>
      </c>
      <c r="J19" s="19" t="s">
        <v>82</v>
      </c>
      <c r="K19" s="19" t="s">
        <v>81</v>
      </c>
      <c r="L19" s="19" t="s">
        <v>80</v>
      </c>
      <c r="M19" s="19" t="s">
        <v>79</v>
      </c>
      <c r="N19" s="19" t="s">
        <v>78</v>
      </c>
      <c r="O19" s="19" t="s">
        <v>77</v>
      </c>
      <c r="P19" s="19" t="s">
        <v>76</v>
      </c>
      <c r="Q19" s="19" t="s">
        <v>75</v>
      </c>
      <c r="R19" s="18" t="s">
        <v>74</v>
      </c>
    </row>
    <row r="20" spans="1:20" ht="43.2" x14ac:dyDescent="0.3">
      <c r="A20" s="22" t="s">
        <v>139</v>
      </c>
      <c r="B20" s="27" t="s">
        <v>135</v>
      </c>
      <c r="C20" s="4"/>
      <c r="D20" s="4" t="s">
        <v>99</v>
      </c>
      <c r="E20" s="4" t="s">
        <v>98</v>
      </c>
      <c r="F20" s="4" t="s">
        <v>120</v>
      </c>
      <c r="H20" s="20" t="s">
        <v>29</v>
      </c>
      <c r="I20" s="19" t="s">
        <v>83</v>
      </c>
      <c r="J20" s="19" t="s">
        <v>82</v>
      </c>
      <c r="K20" s="19" t="s">
        <v>81</v>
      </c>
      <c r="L20" s="19" t="s">
        <v>80</v>
      </c>
      <c r="M20" s="19" t="s">
        <v>79</v>
      </c>
      <c r="N20" s="19" t="s">
        <v>78</v>
      </c>
      <c r="O20" s="19" t="s">
        <v>77</v>
      </c>
      <c r="P20" s="19" t="s">
        <v>76</v>
      </c>
      <c r="Q20" s="19" t="s">
        <v>75</v>
      </c>
      <c r="R20" s="18" t="s">
        <v>74</v>
      </c>
    </row>
    <row r="21" spans="1:20" ht="28.8" x14ac:dyDescent="0.3">
      <c r="A21" s="22" t="s">
        <v>138</v>
      </c>
      <c r="B21" s="27" t="s">
        <v>137</v>
      </c>
      <c r="C21" s="4"/>
      <c r="D21" s="4" t="s">
        <v>99</v>
      </c>
      <c r="E21" s="4" t="s">
        <v>98</v>
      </c>
      <c r="F21" s="4" t="s">
        <v>134</v>
      </c>
      <c r="H21" s="20" t="s">
        <v>29</v>
      </c>
      <c r="I21" s="19" t="s">
        <v>72</v>
      </c>
      <c r="J21" s="18" t="s">
        <v>71</v>
      </c>
    </row>
    <row r="22" spans="1:20" ht="28.8" x14ac:dyDescent="0.3">
      <c r="A22" s="22" t="s">
        <v>136</v>
      </c>
      <c r="B22" s="27" t="s">
        <v>135</v>
      </c>
      <c r="C22" s="4"/>
      <c r="D22" s="4" t="s">
        <v>99</v>
      </c>
      <c r="E22" s="4" t="s">
        <v>98</v>
      </c>
      <c r="F22" s="4" t="s">
        <v>134</v>
      </c>
      <c r="H22" s="20" t="s">
        <v>29</v>
      </c>
      <c r="I22" s="19" t="s">
        <v>72</v>
      </c>
      <c r="J22" s="18" t="s">
        <v>71</v>
      </c>
    </row>
    <row r="23" spans="1:20" ht="43.2" x14ac:dyDescent="0.3">
      <c r="A23" s="22" t="s">
        <v>25</v>
      </c>
      <c r="B23" s="27" t="s">
        <v>132</v>
      </c>
      <c r="C23" s="23"/>
      <c r="D23" s="4" t="s">
        <v>99</v>
      </c>
      <c r="E23" s="4" t="s">
        <v>98</v>
      </c>
      <c r="F23" s="4" t="s">
        <v>120</v>
      </c>
      <c r="H23" s="20" t="s">
        <v>29</v>
      </c>
      <c r="I23" s="19" t="s">
        <v>83</v>
      </c>
      <c r="J23" s="19" t="s">
        <v>82</v>
      </c>
      <c r="K23" s="19" t="s">
        <v>81</v>
      </c>
      <c r="L23" s="19" t="s">
        <v>80</v>
      </c>
      <c r="M23" s="19" t="s">
        <v>79</v>
      </c>
      <c r="N23" s="19" t="s">
        <v>78</v>
      </c>
      <c r="O23" s="19" t="s">
        <v>77</v>
      </c>
      <c r="P23" s="19" t="s">
        <v>76</v>
      </c>
      <c r="Q23" s="19" t="s">
        <v>75</v>
      </c>
      <c r="R23" s="18" t="s">
        <v>74</v>
      </c>
    </row>
    <row r="24" spans="1:20" ht="28.8" x14ac:dyDescent="0.3">
      <c r="A24" s="22" t="s">
        <v>133</v>
      </c>
      <c r="B24" s="27" t="s">
        <v>132</v>
      </c>
      <c r="C24" s="4"/>
      <c r="D24" s="4" t="s">
        <v>99</v>
      </c>
      <c r="E24" s="4" t="s">
        <v>98</v>
      </c>
      <c r="F24" s="4" t="s">
        <v>97</v>
      </c>
      <c r="H24" s="20" t="s">
        <v>29</v>
      </c>
      <c r="I24" s="19" t="s">
        <v>42</v>
      </c>
      <c r="J24" s="19" t="s">
        <v>41</v>
      </c>
      <c r="K24" s="19" t="s">
        <v>40</v>
      </c>
      <c r="L24" s="18" t="s">
        <v>39</v>
      </c>
    </row>
    <row r="25" spans="1:20" ht="43.2" x14ac:dyDescent="0.3">
      <c r="A25" s="22" t="s">
        <v>131</v>
      </c>
      <c r="B25" s="4" t="s">
        <v>129</v>
      </c>
      <c r="C25" s="12"/>
      <c r="D25" s="4" t="s">
        <v>99</v>
      </c>
      <c r="E25" s="4" t="s">
        <v>98</v>
      </c>
      <c r="F25" s="4" t="s">
        <v>120</v>
      </c>
      <c r="H25" s="20" t="s">
        <v>29</v>
      </c>
      <c r="I25" s="19" t="s">
        <v>81</v>
      </c>
      <c r="J25" s="19" t="s">
        <v>80</v>
      </c>
      <c r="K25" s="19" t="s">
        <v>79</v>
      </c>
      <c r="L25" s="19" t="s">
        <v>78</v>
      </c>
      <c r="M25" s="19" t="s">
        <v>77</v>
      </c>
      <c r="N25" s="19" t="s">
        <v>76</v>
      </c>
      <c r="O25" s="19" t="s">
        <v>75</v>
      </c>
      <c r="P25" s="18" t="s">
        <v>74</v>
      </c>
    </row>
    <row r="26" spans="1:20" ht="28.8" x14ac:dyDescent="0.3">
      <c r="A26" s="22" t="s">
        <v>130</v>
      </c>
      <c r="B26" s="4" t="s">
        <v>129</v>
      </c>
      <c r="C26" s="4"/>
      <c r="D26" s="4" t="s">
        <v>99</v>
      </c>
      <c r="E26" s="4" t="s">
        <v>98</v>
      </c>
      <c r="F26" s="4" t="s">
        <v>97</v>
      </c>
      <c r="H26" s="20" t="s">
        <v>29</v>
      </c>
      <c r="I26" s="19" t="s">
        <v>42</v>
      </c>
      <c r="J26" s="19" t="s">
        <v>41</v>
      </c>
      <c r="K26" s="19" t="s">
        <v>40</v>
      </c>
      <c r="L26" s="18" t="s">
        <v>39</v>
      </c>
    </row>
    <row r="27" spans="1:20" ht="28.8" x14ac:dyDescent="0.3">
      <c r="A27" s="22" t="s">
        <v>19</v>
      </c>
      <c r="B27" s="26" t="s">
        <v>125</v>
      </c>
      <c r="C27" s="23"/>
      <c r="D27" s="4" t="s">
        <v>99</v>
      </c>
      <c r="E27" s="4" t="s">
        <v>98</v>
      </c>
      <c r="F27" s="4" t="s">
        <v>102</v>
      </c>
      <c r="H27" s="20" t="s">
        <v>29</v>
      </c>
      <c r="I27" s="19" t="s">
        <v>14</v>
      </c>
      <c r="J27" s="19" t="s">
        <v>28</v>
      </c>
      <c r="K27" s="18" t="s">
        <v>27</v>
      </c>
    </row>
    <row r="28" spans="1:20" ht="28.8" x14ac:dyDescent="0.3">
      <c r="A28" s="22" t="s">
        <v>128</v>
      </c>
      <c r="B28" s="26" t="s">
        <v>125</v>
      </c>
      <c r="C28" s="4"/>
      <c r="D28" s="4" t="s">
        <v>99</v>
      </c>
      <c r="E28" s="4" t="s">
        <v>98</v>
      </c>
      <c r="F28" s="4" t="s">
        <v>102</v>
      </c>
      <c r="H28" s="20" t="s">
        <v>29</v>
      </c>
      <c r="I28" s="19" t="s">
        <v>14</v>
      </c>
      <c r="J28" s="19" t="s">
        <v>28</v>
      </c>
      <c r="K28" s="18" t="s">
        <v>27</v>
      </c>
    </row>
    <row r="29" spans="1:20" ht="28.8" x14ac:dyDescent="0.3">
      <c r="A29" s="22" t="s">
        <v>127</v>
      </c>
      <c r="B29" s="26" t="s">
        <v>121</v>
      </c>
      <c r="C29" s="4"/>
      <c r="D29" s="4" t="s">
        <v>99</v>
      </c>
      <c r="E29" s="4" t="s">
        <v>98</v>
      </c>
      <c r="F29" s="4" t="s">
        <v>102</v>
      </c>
      <c r="H29" s="20" t="s">
        <v>29</v>
      </c>
      <c r="I29" s="19" t="s">
        <v>14</v>
      </c>
      <c r="J29" s="19" t="s">
        <v>28</v>
      </c>
      <c r="K29" s="18" t="s">
        <v>27</v>
      </c>
    </row>
    <row r="30" spans="1:20" ht="43.2" x14ac:dyDescent="0.3">
      <c r="A30" s="22" t="s">
        <v>126</v>
      </c>
      <c r="B30" s="26" t="s">
        <v>125</v>
      </c>
      <c r="C30" s="4"/>
      <c r="D30" s="4" t="s">
        <v>99</v>
      </c>
      <c r="E30" s="4" t="s">
        <v>98</v>
      </c>
      <c r="F30" s="4" t="s">
        <v>120</v>
      </c>
      <c r="H30" s="20" t="s">
        <v>29</v>
      </c>
      <c r="I30" s="19" t="s">
        <v>85</v>
      </c>
      <c r="J30" s="19" t="s">
        <v>84</v>
      </c>
      <c r="K30" s="19" t="s">
        <v>83</v>
      </c>
      <c r="L30" s="19" t="s">
        <v>82</v>
      </c>
      <c r="M30" s="19" t="s">
        <v>81</v>
      </c>
      <c r="N30" s="19" t="s">
        <v>80</v>
      </c>
      <c r="O30" s="19" t="s">
        <v>79</v>
      </c>
      <c r="P30" s="19" t="s">
        <v>78</v>
      </c>
      <c r="Q30" s="19" t="s">
        <v>77</v>
      </c>
      <c r="R30" s="19" t="s">
        <v>76</v>
      </c>
      <c r="S30" s="19" t="s">
        <v>75</v>
      </c>
      <c r="T30" s="18" t="s">
        <v>74</v>
      </c>
    </row>
    <row r="31" spans="1:20" ht="43.2" x14ac:dyDescent="0.3">
      <c r="A31" s="22" t="s">
        <v>124</v>
      </c>
      <c r="B31" s="26" t="s">
        <v>123</v>
      </c>
      <c r="C31" s="4"/>
      <c r="D31" s="4" t="s">
        <v>99</v>
      </c>
      <c r="E31" s="4" t="s">
        <v>98</v>
      </c>
      <c r="F31" s="4" t="s">
        <v>120</v>
      </c>
      <c r="H31" s="20" t="s">
        <v>29</v>
      </c>
      <c r="I31" s="19" t="s">
        <v>85</v>
      </c>
      <c r="J31" s="19" t="s">
        <v>84</v>
      </c>
      <c r="K31" s="19" t="s">
        <v>83</v>
      </c>
      <c r="L31" s="19" t="s">
        <v>82</v>
      </c>
      <c r="M31" s="19" t="s">
        <v>81</v>
      </c>
      <c r="N31" s="19" t="s">
        <v>80</v>
      </c>
      <c r="O31" s="19" t="s">
        <v>79</v>
      </c>
      <c r="P31" s="19" t="s">
        <v>78</v>
      </c>
      <c r="Q31" s="19" t="s">
        <v>77</v>
      </c>
      <c r="R31" s="19" t="s">
        <v>76</v>
      </c>
      <c r="S31" s="19" t="s">
        <v>75</v>
      </c>
      <c r="T31" s="18" t="s">
        <v>74</v>
      </c>
    </row>
    <row r="32" spans="1:20" ht="43.2" x14ac:dyDescent="0.3">
      <c r="A32" s="22" t="s">
        <v>122</v>
      </c>
      <c r="B32" s="26" t="s">
        <v>121</v>
      </c>
      <c r="C32" s="4"/>
      <c r="D32" s="4" t="s">
        <v>99</v>
      </c>
      <c r="E32" s="4" t="s">
        <v>98</v>
      </c>
      <c r="F32" s="4" t="s">
        <v>120</v>
      </c>
      <c r="H32" s="20" t="s">
        <v>29</v>
      </c>
      <c r="I32" s="19" t="s">
        <v>85</v>
      </c>
      <c r="J32" s="19" t="s">
        <v>84</v>
      </c>
      <c r="K32" s="19" t="s">
        <v>83</v>
      </c>
      <c r="L32" s="19" t="s">
        <v>82</v>
      </c>
      <c r="M32" s="19" t="s">
        <v>81</v>
      </c>
      <c r="N32" s="19" t="s">
        <v>80</v>
      </c>
      <c r="O32" s="19" t="s">
        <v>79</v>
      </c>
      <c r="P32" s="19" t="s">
        <v>78</v>
      </c>
      <c r="Q32" s="19" t="s">
        <v>77</v>
      </c>
      <c r="R32" s="19" t="s">
        <v>76</v>
      </c>
      <c r="S32" s="19" t="s">
        <v>75</v>
      </c>
      <c r="T32" s="18" t="s">
        <v>74</v>
      </c>
    </row>
    <row r="33" spans="1:17" ht="28.8" x14ac:dyDescent="0.3">
      <c r="A33" s="22" t="s">
        <v>119</v>
      </c>
      <c r="B33" s="25" t="s">
        <v>118</v>
      </c>
      <c r="C33" s="4"/>
      <c r="D33" s="4" t="s">
        <v>99</v>
      </c>
      <c r="E33" s="4" t="s">
        <v>98</v>
      </c>
      <c r="F33" s="4" t="s">
        <v>102</v>
      </c>
      <c r="H33" s="20" t="s">
        <v>29</v>
      </c>
      <c r="I33" s="19" t="s">
        <v>14</v>
      </c>
      <c r="J33" s="19" t="s">
        <v>28</v>
      </c>
      <c r="K33" s="18" t="s">
        <v>27</v>
      </c>
    </row>
    <row r="34" spans="1:17" ht="28.8" x14ac:dyDescent="0.3">
      <c r="A34" s="22" t="s">
        <v>117</v>
      </c>
      <c r="B34" s="25" t="s">
        <v>116</v>
      </c>
      <c r="C34" s="4"/>
      <c r="D34" s="4" t="s">
        <v>99</v>
      </c>
      <c r="E34" s="4" t="s">
        <v>98</v>
      </c>
      <c r="F34" s="4" t="s">
        <v>102</v>
      </c>
      <c r="H34" s="20" t="s">
        <v>29</v>
      </c>
      <c r="I34" s="19" t="s">
        <v>14</v>
      </c>
      <c r="J34" s="19" t="s">
        <v>28</v>
      </c>
      <c r="K34" s="18" t="s">
        <v>27</v>
      </c>
    </row>
    <row r="35" spans="1:17" ht="28.8" x14ac:dyDescent="0.3">
      <c r="A35" s="22" t="s">
        <v>21</v>
      </c>
      <c r="B35" s="24" t="s">
        <v>113</v>
      </c>
      <c r="C35" s="23"/>
      <c r="D35" s="4" t="s">
        <v>99</v>
      </c>
      <c r="E35" s="4" t="s">
        <v>98</v>
      </c>
      <c r="F35" s="4" t="s">
        <v>102</v>
      </c>
      <c r="H35" s="20" t="s">
        <v>29</v>
      </c>
      <c r="I35" s="19" t="s">
        <v>14</v>
      </c>
      <c r="J35" s="19" t="s">
        <v>28</v>
      </c>
      <c r="K35" s="19" t="s">
        <v>27</v>
      </c>
      <c r="L35" s="19" t="s">
        <v>95</v>
      </c>
      <c r="M35" s="19" t="s">
        <v>94</v>
      </c>
      <c r="N35" s="19" t="s">
        <v>93</v>
      </c>
      <c r="O35" s="19" t="s">
        <v>92</v>
      </c>
      <c r="P35" s="19" t="s">
        <v>91</v>
      </c>
      <c r="Q35" s="18" t="s">
        <v>90</v>
      </c>
    </row>
    <row r="36" spans="1:17" ht="28.8" x14ac:dyDescent="0.3">
      <c r="A36" s="22" t="s">
        <v>115</v>
      </c>
      <c r="B36" s="24" t="s">
        <v>113</v>
      </c>
      <c r="C36" s="4"/>
      <c r="D36" s="4" t="s">
        <v>99</v>
      </c>
      <c r="E36" s="4" t="s">
        <v>98</v>
      </c>
      <c r="F36" s="4" t="s">
        <v>108</v>
      </c>
      <c r="H36" s="20" t="s">
        <v>29</v>
      </c>
      <c r="I36" s="19" t="s">
        <v>46</v>
      </c>
      <c r="J36" s="19" t="s">
        <v>45</v>
      </c>
      <c r="K36" s="19" t="s">
        <v>44</v>
      </c>
      <c r="L36" s="19" t="s">
        <v>43</v>
      </c>
      <c r="M36" s="18" t="s">
        <v>96</v>
      </c>
    </row>
    <row r="37" spans="1:17" ht="28.8" x14ac:dyDescent="0.3">
      <c r="A37" s="22" t="s">
        <v>114</v>
      </c>
      <c r="B37" s="24" t="s">
        <v>113</v>
      </c>
      <c r="C37" s="4"/>
      <c r="D37" s="4" t="s">
        <v>99</v>
      </c>
      <c r="E37" s="4" t="s">
        <v>98</v>
      </c>
      <c r="F37" s="4" t="s">
        <v>97</v>
      </c>
      <c r="H37" s="20" t="s">
        <v>29</v>
      </c>
      <c r="I37" s="19" t="s">
        <v>42</v>
      </c>
      <c r="J37" s="19" t="s">
        <v>41</v>
      </c>
      <c r="K37" s="19" t="s">
        <v>40</v>
      </c>
      <c r="L37" s="19" t="s">
        <v>39</v>
      </c>
      <c r="M37" s="18" t="s">
        <v>96</v>
      </c>
    </row>
    <row r="38" spans="1:17" ht="43.2" x14ac:dyDescent="0.3">
      <c r="A38" s="22" t="s">
        <v>112</v>
      </c>
      <c r="B38" s="24" t="s">
        <v>111</v>
      </c>
      <c r="C38" s="4"/>
      <c r="D38" s="4" t="s">
        <v>99</v>
      </c>
      <c r="E38" s="4" t="s">
        <v>98</v>
      </c>
      <c r="F38" s="4" t="s">
        <v>97</v>
      </c>
      <c r="H38" s="20" t="s">
        <v>29</v>
      </c>
      <c r="I38" s="19" t="s">
        <v>42</v>
      </c>
      <c r="J38" s="19" t="s">
        <v>41</v>
      </c>
      <c r="K38" s="19" t="s">
        <v>40</v>
      </c>
      <c r="L38" s="19" t="s">
        <v>39</v>
      </c>
      <c r="M38" s="18" t="s">
        <v>96</v>
      </c>
    </row>
    <row r="39" spans="1:17" ht="28.8" x14ac:dyDescent="0.3">
      <c r="A39" s="22" t="s">
        <v>23</v>
      </c>
      <c r="B39" s="4" t="s">
        <v>106</v>
      </c>
      <c r="C39" s="23"/>
      <c r="D39" s="4" t="s">
        <v>99</v>
      </c>
      <c r="E39" s="4" t="s">
        <v>98</v>
      </c>
      <c r="F39" s="4" t="s">
        <v>102</v>
      </c>
      <c r="H39" s="20" t="s">
        <v>29</v>
      </c>
      <c r="I39" s="19" t="s">
        <v>14</v>
      </c>
      <c r="J39" s="19" t="s">
        <v>28</v>
      </c>
      <c r="K39" s="19" t="s">
        <v>27</v>
      </c>
      <c r="L39" s="19" t="s">
        <v>95</v>
      </c>
      <c r="M39" s="19" t="s">
        <v>94</v>
      </c>
      <c r="N39" s="19" t="s">
        <v>93</v>
      </c>
      <c r="O39" s="19" t="s">
        <v>92</v>
      </c>
      <c r="P39" s="19" t="s">
        <v>91</v>
      </c>
      <c r="Q39" s="18" t="s">
        <v>90</v>
      </c>
    </row>
    <row r="40" spans="1:17" ht="28.8" x14ac:dyDescent="0.3">
      <c r="A40" s="22" t="s">
        <v>110</v>
      </c>
      <c r="B40" s="4" t="s">
        <v>109</v>
      </c>
      <c r="C40" s="4"/>
      <c r="D40" s="4" t="s">
        <v>99</v>
      </c>
      <c r="E40" s="4" t="s">
        <v>98</v>
      </c>
      <c r="F40" s="4" t="s">
        <v>108</v>
      </c>
      <c r="H40" s="20" t="s">
        <v>29</v>
      </c>
      <c r="I40" s="19" t="s">
        <v>46</v>
      </c>
      <c r="J40" s="19" t="s">
        <v>45</v>
      </c>
      <c r="K40" s="19" t="s">
        <v>44</v>
      </c>
      <c r="L40" s="19" t="s">
        <v>43</v>
      </c>
      <c r="M40" s="18" t="s">
        <v>96</v>
      </c>
    </row>
    <row r="41" spans="1:17" ht="28.8" x14ac:dyDescent="0.3">
      <c r="A41" s="22" t="s">
        <v>107</v>
      </c>
      <c r="B41" s="4" t="s">
        <v>106</v>
      </c>
      <c r="C41" s="4"/>
      <c r="D41" s="4" t="s">
        <v>99</v>
      </c>
      <c r="E41" s="4" t="s">
        <v>98</v>
      </c>
      <c r="F41" s="4" t="s">
        <v>97</v>
      </c>
      <c r="H41" s="20" t="s">
        <v>29</v>
      </c>
      <c r="I41" s="19" t="s">
        <v>42</v>
      </c>
      <c r="J41" s="19" t="s">
        <v>41</v>
      </c>
      <c r="K41" s="19" t="s">
        <v>40</v>
      </c>
      <c r="L41" s="19" t="s">
        <v>39</v>
      </c>
      <c r="M41" s="18" t="s">
        <v>96</v>
      </c>
    </row>
    <row r="42" spans="1:17" ht="43.2" x14ac:dyDescent="0.3">
      <c r="A42" s="22" t="s">
        <v>105</v>
      </c>
      <c r="B42" s="4" t="s">
        <v>104</v>
      </c>
      <c r="C42" s="4"/>
      <c r="D42" s="4" t="s">
        <v>99</v>
      </c>
      <c r="E42" s="4" t="s">
        <v>98</v>
      </c>
      <c r="F42" s="4" t="s">
        <v>97</v>
      </c>
      <c r="H42" s="20" t="s">
        <v>29</v>
      </c>
      <c r="I42" s="19" t="s">
        <v>42</v>
      </c>
      <c r="J42" s="19" t="s">
        <v>41</v>
      </c>
      <c r="K42" s="19" t="s">
        <v>40</v>
      </c>
      <c r="L42" s="19" t="s">
        <v>39</v>
      </c>
      <c r="M42" s="18" t="s">
        <v>96</v>
      </c>
    </row>
    <row r="43" spans="1:17" ht="28.8" x14ac:dyDescent="0.3">
      <c r="A43" s="22" t="s">
        <v>20</v>
      </c>
      <c r="B43" s="21" t="s">
        <v>103</v>
      </c>
      <c r="C43" s="23"/>
      <c r="D43" s="4" t="s">
        <v>99</v>
      </c>
      <c r="E43" s="4" t="s">
        <v>98</v>
      </c>
      <c r="F43" s="4" t="s">
        <v>102</v>
      </c>
      <c r="H43" s="20" t="s">
        <v>29</v>
      </c>
      <c r="I43" s="19" t="s">
        <v>14</v>
      </c>
      <c r="J43" s="19" t="s">
        <v>28</v>
      </c>
      <c r="K43" s="19" t="s">
        <v>27</v>
      </c>
      <c r="L43" s="19" t="s">
        <v>95</v>
      </c>
      <c r="M43" s="19" t="s">
        <v>94</v>
      </c>
      <c r="N43" s="19" t="s">
        <v>93</v>
      </c>
      <c r="O43" s="19" t="s">
        <v>92</v>
      </c>
      <c r="P43" s="19" t="s">
        <v>91</v>
      </c>
      <c r="Q43" s="18" t="s">
        <v>90</v>
      </c>
    </row>
    <row r="44" spans="1:17" ht="43.2" x14ac:dyDescent="0.3">
      <c r="A44" s="22" t="s">
        <v>101</v>
      </c>
      <c r="B44" s="21" t="s">
        <v>100</v>
      </c>
      <c r="C44" s="4"/>
      <c r="D44" s="4" t="s">
        <v>99</v>
      </c>
      <c r="E44" s="4" t="s">
        <v>98</v>
      </c>
      <c r="F44" s="4" t="s">
        <v>97</v>
      </c>
      <c r="H44" s="20" t="s">
        <v>29</v>
      </c>
      <c r="I44" s="19" t="s">
        <v>42</v>
      </c>
      <c r="J44" s="19" t="s">
        <v>41</v>
      </c>
      <c r="K44" s="19" t="s">
        <v>40</v>
      </c>
      <c r="L44" s="19" t="s">
        <v>39</v>
      </c>
      <c r="M44" s="18" t="s">
        <v>96</v>
      </c>
    </row>
  </sheetData>
  <hyperlinks>
    <hyperlink ref="A2" location="SR001!A1" display="SR001" xr:uid="{97A1E251-1004-41A2-B383-B3FAD136AABE}"/>
    <hyperlink ref="A3" location="SR002!A1" display="SR002" xr:uid="{234851BE-8B12-4B18-81DC-72E4BE38398D}"/>
    <hyperlink ref="A4" location="SR003!A1" display="SR003" xr:uid="{902E67B7-FB81-455B-A0E3-017B109B3FC9}"/>
    <hyperlink ref="A5" location="SR004!A1" display="SR004" xr:uid="{8F57C36A-63F2-48A5-ACCC-AD700AD2D4EE}"/>
    <hyperlink ref="A6" location="SR005!A1" display="SR005" xr:uid="{3D0F0B87-77B8-4AA7-8F7B-E856EDB36CAC}"/>
    <hyperlink ref="A7" location="SR006!A1" display="SR006" xr:uid="{84A886B0-85E5-4791-A841-8978171B3397}"/>
    <hyperlink ref="A8" location="SR007!A1" display="SR007" xr:uid="{8FE29D55-74DB-41C7-A54D-E9A0278DF798}"/>
    <hyperlink ref="A9" location="SR008!A1" display="SR008" xr:uid="{D9AF57BB-63CA-4B21-97E5-CF8FFCFA6AE4}"/>
    <hyperlink ref="A10" location="SR009!A1" display="SR009" xr:uid="{41F53119-D5FD-4CD3-AFB8-07D3FB749193}"/>
    <hyperlink ref="A11" location="SR010!A1" display="SR010" xr:uid="{CABA60D6-22A0-4031-9BD7-560DEE0146F4}"/>
    <hyperlink ref="A12" location="SR011!A1" display="SR011" xr:uid="{D08E0DD5-6E37-45DA-8471-A880B3F0ED38}"/>
    <hyperlink ref="A13" location="SR012!A1" display="SR012" xr:uid="{3FB6EA89-F96A-4099-AFEF-616F9A213D6A}"/>
    <hyperlink ref="A14" location="SR013!A1" display="SR013" xr:uid="{3A8E4018-E277-488B-8B3F-257F0503E717}"/>
    <hyperlink ref="A15" location="SR014!A1" display="SR014" xr:uid="{739C4FA3-51EB-4057-AB47-170F1C76400A}"/>
    <hyperlink ref="A16" location="SR015!A1" display="SR015" xr:uid="{F4B58E4B-819E-47AF-9B6F-41FF27FFDA85}"/>
    <hyperlink ref="A17" location="SR016!A1" display="SR016" xr:uid="{E659D0E9-BA60-4A06-B52C-433B8675A730}"/>
    <hyperlink ref="A18" location="SR017!A1" display="SR017" xr:uid="{FD2FDB10-8D07-452F-80AE-A98274C013B6}"/>
    <hyperlink ref="A19" location="SR018!A1" display="SR018" xr:uid="{DB21826C-AF4C-4BA0-8B82-FB25B8B54034}"/>
    <hyperlink ref="A20" location="SR019!A1" display="SR019" xr:uid="{A6E138B9-D234-4BFD-8D00-B6ADD5342257}"/>
    <hyperlink ref="A21" location="SR020!A1" display="SR020" xr:uid="{3CA96E3C-8FCD-4D9A-8210-2A4342CAFC58}"/>
    <hyperlink ref="A22" location="SR021!A1" display="SR021" xr:uid="{1E70E141-9D40-4022-BF29-BBAF01E0B795}"/>
    <hyperlink ref="A23" location="SR022!A1" display="SR022" xr:uid="{69FDF8C4-BD47-44AA-B86A-07A37F194E46}"/>
    <hyperlink ref="A24" location="SR023!A1" display="SR023" xr:uid="{873A2B01-401A-42D1-9DC3-2A19A813CC18}"/>
    <hyperlink ref="A25" location="SR024!A1" display="SR024" xr:uid="{D3D30B91-A747-4A97-BA33-BDDBA2DA954C}"/>
    <hyperlink ref="A26" location="SR025!A1" display="SR025" xr:uid="{B4A7BBD8-2367-4235-B98C-D8CBEE86E3F3}"/>
    <hyperlink ref="A27" location="SR026!A1" display="SR026" xr:uid="{5979C0CE-EA47-41D3-927B-E79CF1780DDC}"/>
    <hyperlink ref="A28" location="SR027!A1" display="SR027" xr:uid="{244BBA41-FFF1-4BEE-9B57-F50B4E98F1EE}"/>
    <hyperlink ref="A29" location="SR028!A1" display="SR028" xr:uid="{64151902-C6CE-4A7A-9C67-552F9E111218}"/>
    <hyperlink ref="A30" location="SR029!A1" display="SR029" xr:uid="{209A7CE7-A1FF-4D5B-9B5A-3C5A9836C796}"/>
    <hyperlink ref="A31" location="SR030!A1" display="SR030" xr:uid="{8B6FD352-E80F-4CEF-8E66-57E1D2A21085}"/>
    <hyperlink ref="A32" location="SR031!A1" display="SR031" xr:uid="{1E6A1454-6B13-41B5-8796-6EBCCF28371F}"/>
    <hyperlink ref="A33" location="SR032!A1" display="SR032" xr:uid="{8F4A4570-2CE0-4212-B401-63EB617E8CE9}"/>
    <hyperlink ref="A34" location="SR033!A1" display="SR033" xr:uid="{C33E06B9-CDB7-4017-8710-F6F3E92AD98E}"/>
    <hyperlink ref="A35" location="SR034!A1" display="SR034" xr:uid="{F2A9D0D3-D6C1-4399-9D66-DD12A856C062}"/>
    <hyperlink ref="A36" location="SR035!A1" display="SR035" xr:uid="{0CB47911-044D-4DA1-9439-B85A546AA0BE}"/>
    <hyperlink ref="A37" location="SR036!A1" display="SR036" xr:uid="{CC2FF93C-723D-4CC7-AC7E-00D48CBB43D3}"/>
    <hyperlink ref="A38" location="SR037!A1" display="SR037" xr:uid="{0E6D415F-C82E-475D-8047-CFBA08159F05}"/>
    <hyperlink ref="A39" location="SR038!A1" display="SR038" xr:uid="{9F3F8FD0-4597-43EE-9A06-F9FC1711C0C0}"/>
    <hyperlink ref="A40" location="SR039!A1" display="SR039" xr:uid="{7647AD84-8172-4A50-B171-FEC33AE2B245}"/>
    <hyperlink ref="A41" location="SR040!A1" display="SR040" xr:uid="{B8736B00-1EE2-4FBB-8591-DE72E858403B}"/>
    <hyperlink ref="A42" location="SR041!A1" display="SR041" xr:uid="{2B9BE753-0610-4584-B945-71D87CBE7E82}"/>
    <hyperlink ref="A43" location="SR042!A1" display="SR042" xr:uid="{6F7767C4-C91E-46AA-A8F0-12238CF2B496}"/>
    <hyperlink ref="A44" location="SR043!A1" display="SR043" xr:uid="{096C8178-9657-4B79-8542-BC7C645C9A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A512-8E08-49C6-B220-E75BD9F1557F}">
  <dimension ref="A1:O8"/>
  <sheetViews>
    <sheetView workbookViewId="0">
      <selection activeCell="K1" sqref="K1:O8"/>
    </sheetView>
  </sheetViews>
  <sheetFormatPr defaultRowHeight="14.4" x14ac:dyDescent="0.3"/>
  <sheetData>
    <row r="1" spans="1:15" x14ac:dyDescent="0.3">
      <c r="A1" t="s">
        <v>29</v>
      </c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K1" t="s">
        <v>38</v>
      </c>
      <c r="L1">
        <v>2004</v>
      </c>
      <c r="M1">
        <v>2009</v>
      </c>
      <c r="N1">
        <v>2014</v>
      </c>
      <c r="O1">
        <v>2017</v>
      </c>
    </row>
    <row r="2" spans="1:15" x14ac:dyDescent="0.3">
      <c r="A2">
        <v>2004</v>
      </c>
      <c r="B2">
        <v>7654</v>
      </c>
      <c r="C2">
        <v>68429</v>
      </c>
      <c r="D2">
        <v>697688</v>
      </c>
      <c r="E2">
        <v>3860715</v>
      </c>
      <c r="F2">
        <v>6885804</v>
      </c>
      <c r="G2">
        <v>7547204</v>
      </c>
      <c r="H2">
        <v>244965</v>
      </c>
      <c r="K2" t="s">
        <v>37</v>
      </c>
      <c r="L2">
        <v>7654</v>
      </c>
      <c r="M2">
        <v>9852</v>
      </c>
      <c r="N2">
        <v>26172</v>
      </c>
      <c r="O2">
        <v>32483</v>
      </c>
    </row>
    <row r="3" spans="1:15" x14ac:dyDescent="0.3">
      <c r="A3">
        <v>2009</v>
      </c>
      <c r="B3">
        <v>9852</v>
      </c>
      <c r="C3">
        <v>75472</v>
      </c>
      <c r="D3">
        <v>659493</v>
      </c>
      <c r="E3">
        <v>3902257</v>
      </c>
      <c r="F3">
        <v>7184647</v>
      </c>
      <c r="G3">
        <v>7812043</v>
      </c>
      <c r="H3">
        <v>259392</v>
      </c>
      <c r="K3" t="s">
        <v>36</v>
      </c>
      <c r="L3">
        <v>68429</v>
      </c>
      <c r="M3">
        <v>75472</v>
      </c>
      <c r="N3">
        <v>83237</v>
      </c>
      <c r="O3">
        <v>80894</v>
      </c>
    </row>
    <row r="4" spans="1:15" x14ac:dyDescent="0.3">
      <c r="A4">
        <v>2014</v>
      </c>
      <c r="B4">
        <v>26172</v>
      </c>
      <c r="C4">
        <v>83237</v>
      </c>
      <c r="D4">
        <v>646107</v>
      </c>
      <c r="E4">
        <v>4149724</v>
      </c>
      <c r="F4">
        <v>7398255</v>
      </c>
      <c r="G4">
        <v>7760972</v>
      </c>
      <c r="H4">
        <v>232966</v>
      </c>
      <c r="K4" t="s">
        <v>35</v>
      </c>
      <c r="L4">
        <v>697688</v>
      </c>
      <c r="M4">
        <v>659493</v>
      </c>
      <c r="N4">
        <v>646107</v>
      </c>
      <c r="O4">
        <v>622775</v>
      </c>
    </row>
    <row r="5" spans="1:15" x14ac:dyDescent="0.3">
      <c r="A5">
        <v>2017</v>
      </c>
      <c r="B5">
        <v>32483</v>
      </c>
      <c r="C5">
        <v>80894</v>
      </c>
      <c r="D5">
        <v>622775</v>
      </c>
      <c r="E5">
        <v>4188823</v>
      </c>
      <c r="F5">
        <v>7335154</v>
      </c>
      <c r="G5">
        <v>7828636</v>
      </c>
      <c r="H5">
        <v>251490</v>
      </c>
      <c r="K5" t="s">
        <v>34</v>
      </c>
      <c r="L5">
        <v>3860715</v>
      </c>
      <c r="M5">
        <v>3902257</v>
      </c>
      <c r="N5">
        <v>4149724</v>
      </c>
      <c r="O5">
        <v>4188823</v>
      </c>
    </row>
    <row r="6" spans="1:15" x14ac:dyDescent="0.3">
      <c r="K6" t="s">
        <v>33</v>
      </c>
      <c r="L6">
        <v>6885804</v>
      </c>
      <c r="M6">
        <v>7184647</v>
      </c>
      <c r="N6">
        <v>7398255</v>
      </c>
      <c r="O6">
        <v>7335154</v>
      </c>
    </row>
    <row r="7" spans="1:15" x14ac:dyDescent="0.3">
      <c r="K7" t="s">
        <v>32</v>
      </c>
      <c r="L7">
        <v>7547204</v>
      </c>
      <c r="M7">
        <v>7812043</v>
      </c>
      <c r="N7">
        <v>7760972</v>
      </c>
      <c r="O7">
        <v>7828636</v>
      </c>
    </row>
    <row r="8" spans="1:15" x14ac:dyDescent="0.3">
      <c r="K8" t="s">
        <v>31</v>
      </c>
      <c r="L8">
        <v>244965</v>
      </c>
      <c r="M8">
        <v>259392</v>
      </c>
      <c r="N8">
        <v>232966</v>
      </c>
      <c r="O8">
        <v>251490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4180-D544-4565-8A99-89E37EC0D55E}">
  <dimension ref="A1:E5"/>
  <sheetViews>
    <sheetView workbookViewId="0"/>
  </sheetViews>
  <sheetFormatPr defaultRowHeight="14.4" x14ac:dyDescent="0.3"/>
  <cols>
    <col min="5" max="5" width="9.88671875" bestFit="1" customWidth="1"/>
  </cols>
  <sheetData>
    <row r="1" spans="1:5" x14ac:dyDescent="0.3">
      <c r="A1" t="s">
        <v>29</v>
      </c>
      <c r="B1" t="s">
        <v>42</v>
      </c>
      <c r="C1" t="s">
        <v>41</v>
      </c>
      <c r="D1" t="s">
        <v>40</v>
      </c>
      <c r="E1" t="s">
        <v>39</v>
      </c>
    </row>
    <row r="2" spans="1:5" x14ac:dyDescent="0.3">
      <c r="A2">
        <v>2004</v>
      </c>
      <c r="B2" s="5">
        <v>2671801</v>
      </c>
      <c r="C2" s="5">
        <v>273560</v>
      </c>
      <c r="D2" s="5">
        <v>4441084</v>
      </c>
      <c r="E2" s="5">
        <v>11926015</v>
      </c>
    </row>
    <row r="3" spans="1:5" x14ac:dyDescent="0.3">
      <c r="A3">
        <v>2009</v>
      </c>
      <c r="B3" s="5">
        <v>2694700</v>
      </c>
      <c r="C3" s="5">
        <v>287629</v>
      </c>
      <c r="D3" s="5">
        <v>4563498</v>
      </c>
      <c r="E3" s="5">
        <v>12357329</v>
      </c>
    </row>
    <row r="4" spans="1:5" x14ac:dyDescent="0.3">
      <c r="A4">
        <v>2014</v>
      </c>
      <c r="B4" s="5">
        <v>2746354</v>
      </c>
      <c r="C4" s="5">
        <v>302267</v>
      </c>
      <c r="D4" s="5">
        <v>4656103</v>
      </c>
      <c r="E4" s="5">
        <v>12592710</v>
      </c>
    </row>
    <row r="5" spans="1:5" x14ac:dyDescent="0.3">
      <c r="A5">
        <v>2017</v>
      </c>
      <c r="B5" s="5">
        <v>2776005</v>
      </c>
      <c r="C5" s="5">
        <v>300643</v>
      </c>
      <c r="D5" s="5">
        <v>4694239</v>
      </c>
      <c r="E5" s="5">
        <v>12569368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321C-268F-4943-82F2-3813A518F408}">
  <dimension ref="A1:E5"/>
  <sheetViews>
    <sheetView workbookViewId="0">
      <selection sqref="A1:C4"/>
    </sheetView>
  </sheetViews>
  <sheetFormatPr defaultRowHeight="14.4" x14ac:dyDescent="0.3"/>
  <cols>
    <col min="2" max="2" width="14" bestFit="1" customWidth="1"/>
  </cols>
  <sheetData>
    <row r="1" spans="1:5" x14ac:dyDescent="0.3">
      <c r="A1" t="s">
        <v>29</v>
      </c>
      <c r="B1" t="s">
        <v>46</v>
      </c>
      <c r="C1" t="s">
        <v>45</v>
      </c>
      <c r="D1" t="s">
        <v>44</v>
      </c>
      <c r="E1" t="s">
        <v>43</v>
      </c>
    </row>
    <row r="2" spans="1:5" x14ac:dyDescent="0.3">
      <c r="A2">
        <v>2004</v>
      </c>
      <c r="B2" s="5">
        <v>7709967</v>
      </c>
      <c r="C2" s="5">
        <v>7683270</v>
      </c>
      <c r="D2" s="5">
        <v>3760795</v>
      </c>
      <c r="E2" s="5">
        <v>158429</v>
      </c>
    </row>
    <row r="3" spans="1:5" x14ac:dyDescent="0.3">
      <c r="A3">
        <v>2009</v>
      </c>
      <c r="B3" s="5">
        <v>8819128</v>
      </c>
      <c r="C3" s="5">
        <v>7171726</v>
      </c>
      <c r="D3" s="5">
        <v>3742975</v>
      </c>
      <c r="E3" s="5">
        <v>169325</v>
      </c>
    </row>
    <row r="4" spans="1:5" x14ac:dyDescent="0.3">
      <c r="A4">
        <v>2014</v>
      </c>
      <c r="B4" s="5">
        <v>9834952</v>
      </c>
      <c r="C4" s="5">
        <v>6603042</v>
      </c>
      <c r="D4" s="5">
        <v>3722055</v>
      </c>
      <c r="E4" s="5">
        <v>137385</v>
      </c>
    </row>
    <row r="5" spans="1:5" x14ac:dyDescent="0.3">
      <c r="A5">
        <v>2017</v>
      </c>
      <c r="B5" s="5">
        <v>10136827</v>
      </c>
      <c r="C5" s="5">
        <v>6369918</v>
      </c>
      <c r="D5" s="5">
        <v>3680353</v>
      </c>
      <c r="E5" s="5">
        <v>153156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5622-F676-4F86-A363-169910528B47}">
  <dimension ref="A1:W5"/>
  <sheetViews>
    <sheetView workbookViewId="0"/>
  </sheetViews>
  <sheetFormatPr defaultRowHeight="14.4" x14ac:dyDescent="0.3"/>
  <sheetData>
    <row r="1" spans="1:23" x14ac:dyDescent="0.3">
      <c r="A1" t="s">
        <v>29</v>
      </c>
      <c r="B1" t="s">
        <v>70</v>
      </c>
      <c r="C1" t="s">
        <v>69</v>
      </c>
      <c r="D1" t="s">
        <v>68</v>
      </c>
      <c r="E1" t="s">
        <v>67</v>
      </c>
      <c r="F1" t="s">
        <v>66</v>
      </c>
      <c r="G1" t="s">
        <v>65</v>
      </c>
      <c r="H1" t="s">
        <v>64</v>
      </c>
      <c r="I1" t="s">
        <v>63</v>
      </c>
      <c r="J1" t="s">
        <v>62</v>
      </c>
      <c r="K1" t="s">
        <v>61</v>
      </c>
      <c r="L1" t="s">
        <v>60</v>
      </c>
      <c r="M1" t="s">
        <v>59</v>
      </c>
      <c r="N1" t="s">
        <v>58</v>
      </c>
      <c r="O1" t="s">
        <v>57</v>
      </c>
      <c r="P1" t="s">
        <v>56</v>
      </c>
      <c r="Q1" t="s">
        <v>55</v>
      </c>
      <c r="R1" t="s">
        <v>54</v>
      </c>
      <c r="S1" t="s">
        <v>53</v>
      </c>
      <c r="T1" t="s">
        <v>52</v>
      </c>
      <c r="U1" t="s">
        <v>51</v>
      </c>
      <c r="V1" t="s">
        <v>50</v>
      </c>
      <c r="W1" t="s">
        <v>49</v>
      </c>
    </row>
    <row r="2" spans="1:23" x14ac:dyDescent="0.3">
      <c r="A2">
        <v>2004</v>
      </c>
      <c r="B2" s="5">
        <v>412691</v>
      </c>
      <c r="C2" s="5">
        <v>422775</v>
      </c>
      <c r="D2" s="5">
        <v>452913</v>
      </c>
      <c r="E2" s="5">
        <v>450567</v>
      </c>
      <c r="F2" s="5">
        <v>484619</v>
      </c>
      <c r="G2" s="5">
        <v>699747</v>
      </c>
      <c r="H2" s="5">
        <v>855347</v>
      </c>
      <c r="I2" s="5">
        <v>1173148</v>
      </c>
      <c r="J2" s="5">
        <v>1326241</v>
      </c>
      <c r="K2" s="5">
        <v>1623975</v>
      </c>
      <c r="L2" s="5">
        <v>1426468</v>
      </c>
      <c r="M2" s="5">
        <v>1833941</v>
      </c>
      <c r="N2" s="5">
        <v>1746528</v>
      </c>
      <c r="O2" s="5">
        <v>1510252</v>
      </c>
      <c r="P2" s="5">
        <v>1154624</v>
      </c>
      <c r="Q2" s="5">
        <v>1192664</v>
      </c>
      <c r="R2" s="5">
        <v>732509</v>
      </c>
      <c r="S2" s="5">
        <v>557989</v>
      </c>
      <c r="T2" s="5">
        <v>295026</v>
      </c>
      <c r="U2" s="5">
        <v>399827</v>
      </c>
      <c r="V2" s="5">
        <v>560609</v>
      </c>
      <c r="W2" t="s">
        <v>48</v>
      </c>
    </row>
    <row r="3" spans="1:23" x14ac:dyDescent="0.3">
      <c r="A3">
        <v>2009</v>
      </c>
      <c r="B3" s="5">
        <v>492186</v>
      </c>
      <c r="C3" s="5">
        <v>360694</v>
      </c>
      <c r="D3" s="5">
        <v>500358</v>
      </c>
      <c r="E3" s="5">
        <v>482009</v>
      </c>
      <c r="F3" s="5">
        <v>563855</v>
      </c>
      <c r="G3" s="5">
        <v>568670</v>
      </c>
      <c r="H3" s="5">
        <v>683807</v>
      </c>
      <c r="I3" s="5">
        <v>1022674</v>
      </c>
      <c r="J3" s="5">
        <v>1230438</v>
      </c>
      <c r="K3" s="5">
        <v>1324649</v>
      </c>
      <c r="L3" s="5">
        <v>1621453</v>
      </c>
      <c r="M3" s="5">
        <v>1541443</v>
      </c>
      <c r="N3" s="5">
        <v>1688335</v>
      </c>
      <c r="O3" s="5">
        <v>1741290</v>
      </c>
      <c r="P3" s="5">
        <v>1397655</v>
      </c>
      <c r="Q3" s="5">
        <v>1154667</v>
      </c>
      <c r="R3" s="5">
        <v>1119410</v>
      </c>
      <c r="S3" s="5">
        <v>747000</v>
      </c>
      <c r="T3" s="5">
        <v>466270</v>
      </c>
      <c r="U3" s="5">
        <v>326531</v>
      </c>
      <c r="V3" s="5">
        <v>869762</v>
      </c>
      <c r="W3" t="s">
        <v>47</v>
      </c>
    </row>
    <row r="4" spans="1:23" x14ac:dyDescent="0.3">
      <c r="A4">
        <v>2014</v>
      </c>
      <c r="B4" s="5">
        <v>531315</v>
      </c>
      <c r="C4" s="5">
        <v>339574</v>
      </c>
      <c r="D4" s="5">
        <v>590852</v>
      </c>
      <c r="E4" s="5">
        <v>545883</v>
      </c>
      <c r="F4" s="5">
        <v>638030</v>
      </c>
      <c r="G4" s="5">
        <v>568139</v>
      </c>
      <c r="H4" s="5">
        <v>577546</v>
      </c>
      <c r="I4" s="5">
        <v>706796</v>
      </c>
      <c r="J4" s="5">
        <v>1116708</v>
      </c>
      <c r="K4" s="5">
        <v>1199614</v>
      </c>
      <c r="L4" s="5">
        <v>1357654</v>
      </c>
      <c r="M4" s="5">
        <v>1513391</v>
      </c>
      <c r="N4" s="5">
        <v>1561331</v>
      </c>
      <c r="O4" s="5">
        <v>1739180</v>
      </c>
      <c r="P4" s="5">
        <v>1561944</v>
      </c>
      <c r="Q4" s="5">
        <v>1416724</v>
      </c>
      <c r="R4" s="5">
        <v>1095753</v>
      </c>
      <c r="S4" s="5">
        <v>1043601</v>
      </c>
      <c r="T4" s="5">
        <v>638463</v>
      </c>
      <c r="U4" s="5">
        <v>477859</v>
      </c>
      <c r="V4" s="5">
        <v>1077078</v>
      </c>
      <c r="W4">
        <v>262004</v>
      </c>
    </row>
    <row r="5" spans="1:23" x14ac:dyDescent="0.3">
      <c r="A5">
        <v>2017</v>
      </c>
      <c r="B5" s="5">
        <v>537689</v>
      </c>
      <c r="C5" s="5">
        <v>391379</v>
      </c>
      <c r="D5" s="5">
        <v>483085</v>
      </c>
      <c r="E5" s="5">
        <v>577991</v>
      </c>
      <c r="F5" s="5">
        <v>532961</v>
      </c>
      <c r="G5" s="5">
        <v>594147</v>
      </c>
      <c r="H5" s="5">
        <v>569971</v>
      </c>
      <c r="I5" s="5">
        <v>751668</v>
      </c>
      <c r="J5" s="5">
        <v>936364</v>
      </c>
      <c r="K5" s="5">
        <v>1123722</v>
      </c>
      <c r="L5" s="5">
        <v>1311710</v>
      </c>
      <c r="M5" s="5">
        <v>1284398</v>
      </c>
      <c r="N5" s="5">
        <v>1563080</v>
      </c>
      <c r="O5" s="5">
        <v>1608586</v>
      </c>
      <c r="P5" s="5">
        <v>1647320</v>
      </c>
      <c r="Q5" s="5">
        <v>1411875</v>
      </c>
      <c r="R5" s="5">
        <v>1295138</v>
      </c>
      <c r="S5" s="5">
        <v>1006490</v>
      </c>
      <c r="T5" s="5">
        <v>899245</v>
      </c>
      <c r="U5" s="5">
        <v>566249</v>
      </c>
      <c r="V5" s="5">
        <v>1247186</v>
      </c>
      <c r="W5">
        <v>262014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5DBE-2E42-435F-B3CF-D01D50D84E02}">
  <dimension ref="A1:C5"/>
  <sheetViews>
    <sheetView workbookViewId="0"/>
  </sheetViews>
  <sheetFormatPr defaultRowHeight="14.4" x14ac:dyDescent="0.3"/>
  <cols>
    <col min="2" max="2" width="13.44140625" bestFit="1" customWidth="1"/>
    <col min="3" max="3" width="36" bestFit="1" customWidth="1"/>
  </cols>
  <sheetData>
    <row r="1" spans="1:3" x14ac:dyDescent="0.3">
      <c r="A1" t="s">
        <v>29</v>
      </c>
      <c r="B1" t="s">
        <v>72</v>
      </c>
      <c r="C1" t="s">
        <v>71</v>
      </c>
    </row>
    <row r="2" spans="1:3" x14ac:dyDescent="0.3">
      <c r="A2">
        <v>2004</v>
      </c>
      <c r="B2" s="5">
        <v>18067604</v>
      </c>
      <c r="C2" s="5">
        <v>1244856</v>
      </c>
    </row>
    <row r="3" spans="1:3" x14ac:dyDescent="0.3">
      <c r="A3">
        <v>2009</v>
      </c>
      <c r="B3" s="5">
        <v>18587238</v>
      </c>
      <c r="C3" s="5">
        <v>1315917</v>
      </c>
    </row>
    <row r="4" spans="1:3" x14ac:dyDescent="0.3">
      <c r="A4">
        <v>2014</v>
      </c>
      <c r="B4" s="5">
        <v>18821044</v>
      </c>
      <c r="C4" s="5">
        <v>1476390</v>
      </c>
    </row>
    <row r="5" spans="1:3" x14ac:dyDescent="0.3">
      <c r="A5">
        <v>2017</v>
      </c>
      <c r="B5" s="5">
        <v>18887811</v>
      </c>
      <c r="C5" s="5">
        <v>1452444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stats</vt:lpstr>
      <vt:lpstr>sr01-areasampled</vt:lpstr>
      <vt:lpstr>sr02-areasurveyedland</vt:lpstr>
      <vt:lpstr>sr002_areaforestland</vt:lpstr>
      <vt:lpstr>sr003_acresforestland_byacres</vt:lpstr>
      <vt:lpstr>sr004_acresflandbyowner</vt:lpstr>
      <vt:lpstr>sr005_acresflandbytreesize</vt:lpstr>
      <vt:lpstr>sr006_acresflandbyage</vt:lpstr>
      <vt:lpstr>sr007-acresflandregentype</vt:lpstr>
      <vt:lpstr>sr008-acrestlandbysize</vt:lpstr>
      <vt:lpstr>sr009-numlivetreesbysizefland</vt:lpstr>
      <vt:lpstr>sr010-numdeadtreesforestland</vt:lpstr>
      <vt:lpstr>sr011-numgrowingstocktrees-timb</vt:lpstr>
      <vt:lpstr>sr012-netvolumelivetrees-fland</vt:lpstr>
      <vt:lpstr>sr013-netmerchvollivetree-fland</vt:lpstr>
      <vt:lpstr>sr014-netmerchvoldeadtree-fland</vt:lpstr>
      <vt:lpstr>sr015-netvollivetreebysiz-fland</vt:lpstr>
      <vt:lpstr>sr016-netvollivetreesbyowner-fl</vt:lpstr>
      <vt:lpstr>sr017-netvoldeadtreesbyowner-fl</vt:lpstr>
      <vt:lpstr>sr018-netvollivetreebysize-fl</vt:lpstr>
      <vt:lpstr>sr019-netvoldeadtreebysize-fl</vt:lpstr>
      <vt:lpstr>sr020-netvollivetreebyregen-fl</vt:lpstr>
      <vt:lpstr>sr021-netvoldeadtreebyregen-fl</vt:lpstr>
      <vt:lpstr>sr022-netvolgrowstockbysize-tl</vt:lpstr>
      <vt:lpstr>sr023-netvolgrowstockbyowner-tl</vt:lpstr>
      <vt:lpstr>sr024-netsawtimberbysize-tl</vt:lpstr>
      <vt:lpstr>sr025-netsawtimberbyowner-tl</vt:lpstr>
      <vt:lpstr>sr026-biomasslivetreesbylandtyp</vt:lpstr>
      <vt:lpstr>sr027-biomaslivetree-dryston-fl</vt:lpstr>
      <vt:lpstr>sr028-biomasslivetree-gst-fl</vt:lpstr>
      <vt:lpstr>sr029-biomasslivet-dryst-siz-fl</vt:lpstr>
      <vt:lpstr>sr030-biomassdeadt-dryst-sizefl</vt:lpstr>
      <vt:lpstr>sr031-biomasslivet-grnst-fl</vt:lpstr>
      <vt:lpstr>sr032-carbonlivetree-st-ftype</vt:lpstr>
      <vt:lpstr>sr033-carbondeadtree-st-ftype</vt:lpstr>
      <vt:lpstr>sr034-netgrowthvol-surveytype</vt:lpstr>
      <vt:lpstr>sr035-netgrowthvolbysize-fl</vt:lpstr>
      <vt:lpstr>sr036-netgrowthvolbyowner-fl</vt:lpstr>
      <vt:lpstr>sr037-netgrwthvolgrowstckown-tl</vt:lpstr>
      <vt:lpstr>sr038-mortvoltree-surveytype</vt:lpstr>
      <vt:lpstr>sr039-morttreebysize-fl</vt:lpstr>
      <vt:lpstr>sr040-mortvolbyowner-fl</vt:lpstr>
      <vt:lpstr>sr041-vortvolgrowstockbyown-tl</vt:lpstr>
      <vt:lpstr>sr042-removalsvolbysurveytyp-fl</vt:lpstr>
      <vt:lpstr>sr043-removmerchvolgrwstkown-tl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jkcro</dc:creator>
  <cp:lastModifiedBy>jkcro</cp:lastModifiedBy>
  <dcterms:created xsi:type="dcterms:W3CDTF">2019-04-28T14:44:27Z</dcterms:created>
  <dcterms:modified xsi:type="dcterms:W3CDTF">2019-05-01T00:03:39Z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8e1985d9-7703-49ad-ad18-9f7854dd1975</vt:lpwstr>
  </property>
</Properties>
</file>