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/Downloads/Khidir_Exp19_Excel_AppCapstone_Intro_Collection/"/>
    </mc:Choice>
  </mc:AlternateContent>
  <xr:revisionPtr revIDLastSave="0" documentId="13_ncr:1_{B7D79DFB-D89C-6743-8640-038A4BEF21F8}" xr6:coauthVersionLast="47" xr6:coauthVersionMax="47" xr10:uidLastSave="{00000000-0000-0000-0000-000000000000}"/>
  <bookViews>
    <workbookView xWindow="900" yWindow="1700" windowWidth="22980" windowHeight="17600" xr2:uid="{00000000-000D-0000-FFFF-FFFF00000000}"/>
  </bookViews>
  <sheets>
    <sheet name="Christensen" sheetId="1" r:id="rId1"/>
    <sheet name="Purchase" sheetId="2" r:id="rId2"/>
    <sheet name="Current Values" sheetId="3" r:id="rId3"/>
  </sheets>
  <definedNames>
    <definedName name="_xlnm._FilterDatabase" localSheetId="0" hidden="1">Christensen!$A$8:$K$54</definedName>
    <definedName name="_xlnm.Print_Titles" localSheetId="0">Christensen!$8:$8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5" i="1" l="1"/>
  <c r="F55" i="1"/>
  <c r="B6" i="2"/>
  <c r="K31" i="1"/>
  <c r="K24" i="1"/>
  <c r="K27" i="1"/>
  <c r="K22" i="1"/>
  <c r="K30" i="1"/>
  <c r="K21" i="1"/>
  <c r="K29" i="1"/>
  <c r="K49" i="1"/>
  <c r="K15" i="1"/>
  <c r="K28" i="1"/>
  <c r="K12" i="1"/>
  <c r="K10" i="1"/>
  <c r="K54" i="1"/>
  <c r="K13" i="1"/>
  <c r="K51" i="1"/>
  <c r="K50" i="1"/>
  <c r="K16" i="1"/>
  <c r="K52" i="1"/>
  <c r="K18" i="1"/>
  <c r="K20" i="1"/>
  <c r="K53" i="1"/>
  <c r="K9" i="1"/>
  <c r="K32" i="1"/>
  <c r="K26" i="1"/>
  <c r="K39" i="1"/>
  <c r="K19" i="1"/>
  <c r="K14" i="1"/>
  <c r="K25" i="1"/>
  <c r="K48" i="1"/>
  <c r="K47" i="1"/>
  <c r="K11" i="1"/>
  <c r="K17" i="1"/>
  <c r="K33" i="1"/>
  <c r="K23" i="1"/>
  <c r="K43" i="1"/>
  <c r="K38" i="1"/>
  <c r="K35" i="1"/>
  <c r="K37" i="1"/>
  <c r="K42" i="1"/>
  <c r="K40" i="1"/>
  <c r="K41" i="1"/>
  <c r="K44" i="1"/>
  <c r="K45" i="1"/>
  <c r="K46" i="1"/>
  <c r="K34" i="1"/>
  <c r="K36" i="1"/>
  <c r="C34" i="1"/>
  <c r="C46" i="1"/>
  <c r="C45" i="1"/>
  <c r="C44" i="1"/>
  <c r="C41" i="1"/>
  <c r="C40" i="1"/>
  <c r="C42" i="1"/>
  <c r="C37" i="1"/>
  <c r="C35" i="1"/>
  <c r="C38" i="1"/>
  <c r="C43" i="1"/>
  <c r="C23" i="1"/>
  <c r="C33" i="1"/>
  <c r="C17" i="1"/>
  <c r="C11" i="1"/>
  <c r="C47" i="1"/>
  <c r="C48" i="1"/>
  <c r="C25" i="1"/>
  <c r="C14" i="1"/>
  <c r="C19" i="1"/>
  <c r="C39" i="1"/>
  <c r="C26" i="1"/>
  <c r="C32" i="1"/>
  <c r="C9" i="1"/>
  <c r="C53" i="1"/>
  <c r="C20" i="1"/>
  <c r="C18" i="1"/>
  <c r="C52" i="1"/>
  <c r="C16" i="1"/>
  <c r="C50" i="1"/>
  <c r="C51" i="1"/>
  <c r="C13" i="1"/>
  <c r="C54" i="1"/>
  <c r="C10" i="1"/>
  <c r="C12" i="1"/>
  <c r="C28" i="1"/>
  <c r="C15" i="1"/>
  <c r="C49" i="1"/>
  <c r="C29" i="1"/>
  <c r="C21" i="1"/>
  <c r="C30" i="1"/>
  <c r="C22" i="1"/>
  <c r="C27" i="1"/>
  <c r="C24" i="1"/>
  <c r="C31" i="1"/>
  <c r="C36" i="1"/>
  <c r="I5" i="1"/>
  <c r="I4" i="1"/>
  <c r="I3" i="1"/>
  <c r="I2" i="1"/>
  <c r="J34" i="1"/>
  <c r="J46" i="1"/>
  <c r="J45" i="1"/>
  <c r="J44" i="1"/>
  <c r="J41" i="1"/>
  <c r="J40" i="1"/>
  <c r="J42" i="1"/>
  <c r="J37" i="1"/>
  <c r="J35" i="1"/>
  <c r="J38" i="1"/>
  <c r="J43" i="1"/>
  <c r="J23" i="1"/>
  <c r="J33" i="1"/>
  <c r="J17" i="1"/>
  <c r="J11" i="1"/>
  <c r="J47" i="1"/>
  <c r="J48" i="1"/>
  <c r="J25" i="1"/>
  <c r="J14" i="1"/>
  <c r="J19" i="1"/>
  <c r="J39" i="1"/>
  <c r="J26" i="1"/>
  <c r="J32" i="1"/>
  <c r="J9" i="1"/>
  <c r="J53" i="1"/>
  <c r="J20" i="1"/>
  <c r="J18" i="1"/>
  <c r="J52" i="1"/>
  <c r="J16" i="1"/>
  <c r="J50" i="1"/>
  <c r="J51" i="1"/>
  <c r="J13" i="1"/>
  <c r="J54" i="1"/>
  <c r="J10" i="1"/>
  <c r="J12" i="1"/>
  <c r="J28" i="1"/>
  <c r="J15" i="1"/>
  <c r="J49" i="1"/>
  <c r="J29" i="1"/>
  <c r="J21" i="1"/>
  <c r="J30" i="1"/>
  <c r="J22" i="1"/>
  <c r="J27" i="1"/>
  <c r="J24" i="1"/>
  <c r="J31" i="1"/>
  <c r="H34" i="1"/>
  <c r="H46" i="1"/>
  <c r="H45" i="1"/>
  <c r="H44" i="1"/>
  <c r="H41" i="1"/>
  <c r="H40" i="1"/>
  <c r="H42" i="1"/>
  <c r="H37" i="1"/>
  <c r="H35" i="1"/>
  <c r="H38" i="1"/>
  <c r="H43" i="1"/>
  <c r="H23" i="1"/>
  <c r="H33" i="1"/>
  <c r="H17" i="1"/>
  <c r="H11" i="1"/>
  <c r="H47" i="1"/>
  <c r="H48" i="1"/>
  <c r="H14" i="1"/>
  <c r="H19" i="1"/>
  <c r="H39" i="1"/>
  <c r="H26" i="1"/>
  <c r="H32" i="1"/>
  <c r="H9" i="1"/>
  <c r="H53" i="1"/>
  <c r="H20" i="1"/>
  <c r="H52" i="1"/>
  <c r="H16" i="1"/>
  <c r="H50" i="1"/>
  <c r="H51" i="1"/>
  <c r="H13" i="1"/>
  <c r="H54" i="1"/>
  <c r="H10" i="1"/>
  <c r="H12" i="1"/>
  <c r="H28" i="1"/>
  <c r="H15" i="1"/>
  <c r="H49" i="1"/>
  <c r="H29" i="1"/>
  <c r="H21" i="1"/>
  <c r="H27" i="1"/>
  <c r="H24" i="1"/>
  <c r="H31" i="1"/>
  <c r="H36" i="1"/>
  <c r="J36" i="1"/>
  <c r="G25" i="1"/>
  <c r="H25" i="1" s="1"/>
  <c r="G18" i="1"/>
  <c r="H18" i="1" s="1"/>
  <c r="G30" i="1" l="1"/>
  <c r="H30" i="1" s="1"/>
  <c r="G22" i="1"/>
  <c r="H22" i="1" l="1"/>
  <c r="G55" i="1"/>
  <c r="D3" i="1"/>
  <c r="E3" i="1"/>
  <c r="D2" i="1"/>
  <c r="D4" i="1"/>
  <c r="E5" i="1"/>
  <c r="E2" i="1"/>
  <c r="E6" i="1"/>
  <c r="E4" i="1"/>
  <c r="D6" i="1" l="1"/>
  <c r="D5" i="1"/>
</calcChain>
</file>

<file path=xl/sharedStrings.xml><?xml version="1.0" encoding="utf-8"?>
<sst xmlns="http://schemas.openxmlformats.org/spreadsheetml/2006/main" count="179" uniqueCount="86">
  <si>
    <t>Art</t>
  </si>
  <si>
    <t>Release Date</t>
  </si>
  <si>
    <t>Issue Price</t>
  </si>
  <si>
    <t>Limited Edition Canvas</t>
  </si>
  <si>
    <t>First Rose</t>
  </si>
  <si>
    <t>Smallwork Canvas Edition</t>
  </si>
  <si>
    <t>The Burden of the Responsible Man</t>
  </si>
  <si>
    <t>Music of Heaven</t>
  </si>
  <si>
    <t>Limited Edition Print</t>
  </si>
  <si>
    <t>Resistance Training</t>
  </si>
  <si>
    <t>Men and Angels</t>
  </si>
  <si>
    <t>The Listener</t>
  </si>
  <si>
    <t>The Gift for Mrs. Claus</t>
  </si>
  <si>
    <t>Madonna with Two Angeles framed</t>
  </si>
  <si>
    <t>The Royal Processional</t>
  </si>
  <si>
    <t>Once Upon a Time</t>
  </si>
  <si>
    <t>Olde World Santa</t>
  </si>
  <si>
    <t>Garden Rendezvous</t>
  </si>
  <si>
    <t>Faery Tales</t>
  </si>
  <si>
    <t>Visitation/Preoccupation</t>
  </si>
  <si>
    <t>Queen Mab in the Ruins</t>
  </si>
  <si>
    <t>A Man and His Dog</t>
  </si>
  <si>
    <t>Levi Levitates a Stone Fish</t>
  </si>
  <si>
    <t>One Light</t>
  </si>
  <si>
    <t>Balancing Act</t>
  </si>
  <si>
    <t>Serenade for an Orange Cat</t>
  </si>
  <si>
    <t>Six Bird Hunters in Full Camouflage</t>
  </si>
  <si>
    <t>The Royal Music Barque</t>
  </si>
  <si>
    <t>The Scholar</t>
  </si>
  <si>
    <t>Waiting for the Tide</t>
  </si>
  <si>
    <t>The Oldest Angel</t>
  </si>
  <si>
    <t>The Candleman</t>
  </si>
  <si>
    <t>The Man Who Minds the Moon</t>
  </si>
  <si>
    <t>Jonah</t>
  </si>
  <si>
    <t>The Return of the Fablemaker</t>
  </si>
  <si>
    <t>Angel Unobserved</t>
  </si>
  <si>
    <t>The Tie That Binds</t>
  </si>
  <si>
    <t>A Lawyer More than Adequately Attired in Fine Print</t>
  </si>
  <si>
    <t>Guardian in the Woods</t>
  </si>
  <si>
    <t>College of Magical Knowledge Personal Commission</t>
  </si>
  <si>
    <t>Butterfly Knight</t>
  </si>
  <si>
    <t>Pilates</t>
  </si>
  <si>
    <t>Tempus Fugit</t>
  </si>
  <si>
    <t>Masterwork Anniversary Edition</t>
  </si>
  <si>
    <t>Anniversary Edition Canvas</t>
  </si>
  <si>
    <t>Limited Availability</t>
  </si>
  <si>
    <t>Superstitions</t>
  </si>
  <si>
    <t>AEC</t>
  </si>
  <si>
    <t>LEC</t>
  </si>
  <si>
    <t>LEP</t>
  </si>
  <si>
    <t>MAE</t>
  </si>
  <si>
    <t>SCE</t>
  </si>
  <si>
    <t>Code</t>
  </si>
  <si>
    <t>Artist's Island</t>
  </si>
  <si>
    <t>Status</t>
  </si>
  <si>
    <t>Available</t>
  </si>
  <si>
    <t>Interrupted Voyage</t>
  </si>
  <si>
    <t>Three Clowns</t>
  </si>
  <si>
    <t>City on a Hill</t>
  </si>
  <si>
    <t>Fish in A Toucan Mask</t>
  </si>
  <si>
    <t>Living Waters</t>
  </si>
  <si>
    <t>Paid</t>
  </si>
  <si>
    <t>Current Value</t>
  </si>
  <si>
    <t>Even As He Stopped Wobbling Wendall Realized…</t>
  </si>
  <si>
    <t>Responsible Woman Anniversary Canvas</t>
  </si>
  <si>
    <t>Cost of the Art</t>
  </si>
  <si>
    <t>Annual Interest Rate</t>
  </si>
  <si>
    <t>Term of Loan in Years</t>
  </si>
  <si>
    <t>Monthly Payment</t>
  </si>
  <si>
    <t>Percent Paid</t>
  </si>
  <si>
    <t>Percentage Change in Value</t>
  </si>
  <si>
    <t>Note</t>
  </si>
  <si>
    <t>Current Values</t>
  </si>
  <si>
    <t>Total  Value</t>
  </si>
  <si>
    <t>Average  Value</t>
  </si>
  <si>
    <t>Lowest  Value</t>
  </si>
  <si>
    <t>Highest  Value</t>
  </si>
  <si>
    <t>Candleman</t>
  </si>
  <si>
    <t>Notes</t>
  </si>
  <si>
    <t>Same as Issue</t>
  </si>
  <si>
    <t>Raymond's Art Collection</t>
  </si>
  <si>
    <t>Increased in Value</t>
  </si>
  <si>
    <t>Type of Art</t>
  </si>
  <si>
    <t>Sold Out</t>
  </si>
  <si>
    <t>Monthly Payments in 1 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</si>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</sst>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70" formatCode="[$-409]mmm\-yy;@"/>
    <numFmt numFmtId="171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0">
    <xf numFmtId="0" fontId="0" fillId="0" borderId="0"/>
    <xf numFmtId="44" fontId="1" fillId="0" borderId="0" applyFont="0" applyFill="0" applyBorder="0" applyAlignment="0" applyProtection="0"/>
    <xf numFmtId="0" fontId="4" fillId="2" borderId="9" applyNumberForma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7" xfId="0" applyBorder="1"/>
    <xf numFmtId="0" fontId="0" fillId="0" borderId="6" xfId="0" applyBorder="1"/>
    <xf numFmtId="0" fontId="0" fillId="0" borderId="0" xfId="0"/>
    <xf numFmtId="0" fontId="0" fillId="0" borderId="4" xfId="0" applyBorder="1"/>
    <xf numFmtId="0" fontId="1" fillId="0" borderId="6" xfId="4" applyBorder="1"/>
    <xf numFmtId="0" fontId="0" fillId="0" borderId="7" xfId="4" applyFont="1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164" fontId="0" fillId="0" borderId="5" xfId="6" applyNumberFormat="1" applyFont="1" applyBorder="1"/>
    <xf numFmtId="164" fontId="0" fillId="0" borderId="8" xfId="7" applyNumberFormat="1" applyFont="1" applyBorder="1"/>
    <xf numFmtId="164" fontId="0" fillId="0" borderId="0" xfId="9" applyNumberFormat="1" applyFont="1"/>
    <xf numFmtId="0" fontId="1" fillId="0" borderId="0" xfId="10" applyNumberFormat="1"/>
    <xf numFmtId="0" fontId="2" fillId="0" borderId="0" xfId="11" applyFont="1"/>
    <xf numFmtId="0" fontId="1" fillId="0" borderId="0" xfId="12"/>
    <xf numFmtId="0" fontId="0" fillId="0" borderId="0" xfId="13" applyFont="1"/>
    <xf numFmtId="44" fontId="0" fillId="0" borderId="0" xfId="14" applyFont="1"/>
    <xf numFmtId="10" fontId="1" fillId="0" borderId="0" xfId="15" applyNumberFormat="1"/>
    <xf numFmtId="165" fontId="0" fillId="0" borderId="0" xfId="16" applyNumberFormat="1" applyFont="1"/>
    <xf numFmtId="0" fontId="2" fillId="0" borderId="0" xfId="17" applyNumberFormat="1" applyFont="1" applyAlignment="1">
      <alignment horizontal="center"/>
    </xf>
    <xf numFmtId="0" fontId="2" fillId="0" borderId="1" xfId="18" applyNumberFormat="1" applyFont="1" applyBorder="1"/>
    <xf numFmtId="0" fontId="2" fillId="0" borderId="2" xfId="19" applyFont="1" applyBorder="1"/>
    <xf numFmtId="0" fontId="1" fillId="0" borderId="4" xfId="20" applyFont="1" applyBorder="1"/>
    <xf numFmtId="0" fontId="1" fillId="0" borderId="2" xfId="21" applyFont="1" applyBorder="1"/>
    <xf numFmtId="0" fontId="1" fillId="0" borderId="3" xfId="22" applyFont="1" applyBorder="1"/>
    <xf numFmtId="0" fontId="2" fillId="0" borderId="0" xfId="23" applyFont="1"/>
    <xf numFmtId="166" fontId="0" fillId="0" borderId="0" xfId="24" applyNumberFormat="1" applyFont="1" applyBorder="1"/>
    <xf numFmtId="0" fontId="2" fillId="0" borderId="2" xfId="26" applyFont="1" applyBorder="1" applyAlignment="1">
      <alignment horizontal="right"/>
    </xf>
    <xf numFmtId="0" fontId="2" fillId="0" borderId="3" xfId="27" applyFont="1" applyBorder="1" applyAlignment="1">
      <alignment horizontal="right"/>
    </xf>
    <xf numFmtId="166" fontId="0" fillId="0" borderId="5" xfId="28" applyNumberFormat="1" applyFont="1" applyBorder="1"/>
    <xf numFmtId="0" fontId="1" fillId="0" borderId="0" xfId="12" applyFill="1"/>
    <xf numFmtId="170" fontId="1" fillId="0" borderId="0" xfId="25" applyNumberFormat="1"/>
    <xf numFmtId="171" fontId="0" fillId="0" borderId="0" xfId="29" applyNumberFormat="1" applyFont="1"/>
    <xf numFmtId="44" fontId="4" fillId="2" borderId="9" xfId="2" applyNumberFormat="1"/>
    <xf numFmtId="0" fontId="0" fillId="0" borderId="0" xfId="0" applyNumberFormat="1"/>
    <xf numFmtId="0" fontId="1" fillId="0" borderId="0" xfId="0" applyNumberFormat="1" applyFont="1" applyFill="1" applyBorder="1" applyAlignment="1" applyProtection="1"/>
    <xf numFmtId="0" fontId="1" fillId="0" borderId="0" xfId="0" applyNumberFormat="1" applyFont="1"/>
    <xf numFmtId="164" fontId="1" fillId="0" borderId="0" xfId="0" applyNumberFormat="1" applyFont="1" applyFill="1" applyBorder="1" applyAlignment="1" applyProtection="1"/>
    <xf numFmtId="0" fontId="3" fillId="0" borderId="5" xfId="8" applyFont="1" applyBorder="1" applyAlignment="1">
      <alignment vertical="center" wrapText="1"/>
    </xf>
    <xf numFmtId="0" fontId="2" fillId="0" borderId="0" xfId="17" applyNumberFormat="1" applyFont="1" applyAlignment="1">
      <alignment horizontal="center" wrapText="1"/>
    </xf>
  </cellXfs>
  <cellStyles count="30">
    <cellStyle name="0SD44bTCrkgDI0A28lAXA4sCHyTx6xKMV1KL0a8mzIk=-~Gq2vTW93rQL7YgmWXrlNTw==" xfId="12" xr:uid="{00000000-0005-0000-0000-00000B000000}"/>
    <cellStyle name="3qEm3CH/D8BHreXyoKqoxclDrppEIh2Uw0QRnRSsslA=-~pv5c/is5i+KJEUkHDDOdiA==" xfId="15" xr:uid="{00000000-0005-0000-0000-00000B000000}"/>
    <cellStyle name="bgAWe2bt4+rKWtPaQGKoMNKLqO5IGsG0PbbVKUaJYGY=-~9MoKAengkaX/ocAMfYGviA==" xfId="14" xr:uid="{00000000-0005-0000-0000-00000D000000}"/>
    <cellStyle name="bJtgi0CwXWtzTpdPNzGV6HgmwwiaHVDqGSvF1oHminw=-~mCpaRuzaZ3MebW3bSxhzoA==" xfId="6" xr:uid="{00000000-0005-0000-0000-000005000000}"/>
    <cellStyle name="CcH6OFEu4YKtZd3z6Mc7Y6bggqz2adePeEMhnUimO9Q=-~ehvgUoKa/YUzvzWGfYhhlw==" xfId="25" xr:uid="{00000000-0005-0000-0000-00000B000000}"/>
    <cellStyle name="Currency" xfId="1" builtinId="4"/>
    <cellStyle name="Custom Style 1" xfId="4" xr:uid="{00000000-0005-0000-0000-00000B000000}"/>
    <cellStyle name="Custom Style 2" xfId="3" xr:uid="{00000000-0005-0000-0000-000009000000}"/>
    <cellStyle name="D7ayi2B+9x9qqj5a0JExUpNTLX2qFzrBqomuNU5PsN8=-~qUsY/SzpM5bSEscgE78UVg==" xfId="17" xr:uid="{00000000-0005-0000-0000-00000B000000}"/>
    <cellStyle name="DwNwGjGe9YI97iHxKz/3ENjZ1TPZ8paqVdmRO/8y8Cg=-~FvNpeDSb9010f0Ik9c6rFQ==" xfId="16" xr:uid="{00000000-0005-0000-0000-000009000000}"/>
    <cellStyle name="E13b843Efm7QPgfI/n+h2VWXUxrMDlKrwKxnhNSzH5o=-~eDrZSnicaD4bQJc9EZn5JA==" xfId="28" xr:uid="{00000000-0005-0000-0000-00001B000000}"/>
    <cellStyle name="Fexy+GqzUKSMOdDW1rk6jui0DZy51HGT4erQqvmts5I=-~swmEglAyO5DluIJAFU/RTw==" xfId="23" xr:uid="{00000000-0005-0000-0000-00000B000000}"/>
    <cellStyle name="FnouxtEyNPoPYU8RyTy2F4UaXm69KId143/EHx89a6A=-~vMP0bLd8tT4pDD/XzbhCuA==" xfId="21" xr:uid="{00000000-0005-0000-0000-00000B000000}"/>
    <cellStyle name="N9ee85lX33nK1Tqayer5ALRhMXv3fFantLrHJgURlg0=-~pqAZDLwwwDJHiyd4M7i0ww==" xfId="26" xr:uid="{00000000-0005-0000-0000-00000B000000}"/>
    <cellStyle name="Nj77NEdnEIAVvpzO7Fmejt8ARdlOJYYZUDAYbBXxIKo=-~6JW86AdE0LAj+ZHJ9PyRVw==" xfId="5" xr:uid="{00000000-0005-0000-0000-000004000000}"/>
    <cellStyle name="Normal" xfId="0" builtinId="0"/>
    <cellStyle name="OO15iDXq6eXrt82tLFXnDm7BphqKZYoPytSVI6fY2O4=-~O9fdlmb8976RYT6gkezyCw==" xfId="24" xr:uid="{00000000-0005-0000-0000-000017000000}"/>
    <cellStyle name="Output" xfId="2" builtinId="21"/>
    <cellStyle name="P+N4l6biPFx2lTQxnKdoox5LPLMKLDNJKMBIR6u3hQU=-~JZGyFodx21fiyegzn8ZViA==" xfId="7" xr:uid="{00000000-0005-0000-0000-000006000000}"/>
    <cellStyle name="Percent" xfId="29" builtinId="5"/>
    <cellStyle name="s8SmQChV8TapQ2NenyOMur1xf3eEaupf8vdATAMTI7Y=-~CX3xu0b5pzlKh6zm+6e9AA==" xfId="19" xr:uid="{00000000-0005-0000-0000-00000B000000}"/>
    <cellStyle name="sCeAo30h0NtcnIpVJZRYV+RmmGDaCTTlD0cWo+ULwDA=-~M429zMFc5WFnzKX2py2pRg==" xfId="18" xr:uid="{00000000-0005-0000-0000-00000B000000}"/>
    <cellStyle name="SgWKd8AG2N3e67KqKCUdxWqzQ1Xwf1DqzcdaUp/FMF4=-~IX6s6gSbek6ueNmSxuTELw==" xfId="11" xr:uid="{00000000-0005-0000-0000-00000B000000}"/>
    <cellStyle name="SPuW+ccP4SYx2GSbKGuVG66iJs1Dv5gbGtapNaW3g0U=-~P2iOrmJUH4xryvrevNHcLw==" xfId="20" xr:uid="{00000000-0005-0000-0000-00000B000000}"/>
    <cellStyle name="SXcNzzTt4d0ch2KznuHMXqvPH2mJrUqw7du2GVftteI=-~+VQlEbsw2OOs3esFdSU1fg==" xfId="22" xr:uid="{00000000-0005-0000-0000-00000B000000}"/>
    <cellStyle name="TXyzUNpByiaA8mE+dBa7KC5BaMk+EENwScCqpIpFirg=-~Iql1YtSqdXe5z6apGGe88g==" xfId="8" xr:uid="{00000000-0005-0000-0000-000007000000}"/>
    <cellStyle name="WSCUzb/7NhIoWbHPjJ39wZCyasrFBKXIQ7xbEB3MBUs=-~Gd5tOLBDwYSRnGpqBjRTXQ==" xfId="27" xr:uid="{00000000-0005-0000-0000-00000B000000}"/>
    <cellStyle name="Y0Y5MsJTjaMqpRnF1sZLQ3J/GpY1DT9NtCwObQ9wUew=-~vfAQfnJcN+tfvmzHfgxjwA==" xfId="10" xr:uid="{00000000-0005-0000-0000-00000B000000}"/>
    <cellStyle name="y16EP2WsN3RIvXxLXMfp8+Mpi0QzyKvRQB/vhF2gCqI=-~ia7frBaw6Xa7UTdPv5j9pA==" xfId="9" xr:uid="{00000000-0005-0000-0000-000008000000}"/>
    <cellStyle name="yuZAmW92ciURWkgf32nubRsiCtjbZ7CIXDeKP+QCYsY=-~L0iAKZq39DtD2KBHOnx4jg==" xfId="13" xr:uid="{00000000-0005-0000-0000-00000B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70" formatCode="[$-409]mmm\-yy;@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Raymond's Art Collection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Christensen!$D$1</c:f>
              <c:strCache>
                <c:ptCount val="1"/>
                <c:pt idx="0">
                  <c:v>Issue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Christensen!$C$2:$C$6</c:f>
              <c:strCache>
                <c:ptCount val="5"/>
                <c:pt idx="0">
                  <c:v>Anniversary Edition Canvas</c:v>
                </c:pt>
                <c:pt idx="1">
                  <c:v>Limited Edition Canvas</c:v>
                </c:pt>
                <c:pt idx="2">
                  <c:v>Limited Edition Print</c:v>
                </c:pt>
                <c:pt idx="3">
                  <c:v>Masterwork Anniversary Edition</c:v>
                </c:pt>
                <c:pt idx="4">
                  <c:v>Smallwork Canvas Edition</c:v>
                </c:pt>
              </c:strCache>
            </c:strRef>
          </c:cat>
          <c:val>
            <c:numRef>
              <c:f>Christensen!$D$2:$D$6</c:f>
              <c:numCache>
                <c:formatCode>"$"#,##0</c:formatCode>
                <c:ptCount val="5"/>
                <c:pt idx="0">
                  <c:v>3735</c:v>
                </c:pt>
                <c:pt idx="1">
                  <c:v>7745</c:v>
                </c:pt>
                <c:pt idx="2">
                  <c:v>3005</c:v>
                </c:pt>
                <c:pt idx="3">
                  <c:v>3950</c:v>
                </c:pt>
                <c:pt idx="4">
                  <c:v>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CB40-BAFB-747D31D7F0B1}"/>
            </c:ext>
          </c:extLst>
        </c:ser>
        <c:ser>
          <c:idx val="1"/>
          <c:order val="1"/>
          <c:tx>
            <c:strRef>
              <c:f>Christensen!$E$1</c:f>
              <c:strCache>
                <c:ptCount val="1"/>
                <c:pt idx="0">
                  <c:v>Current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Christensen!$C$2:$C$6</c:f>
              <c:strCache>
                <c:ptCount val="5"/>
                <c:pt idx="0">
                  <c:v>Anniversary Edition Canvas</c:v>
                </c:pt>
                <c:pt idx="1">
                  <c:v>Limited Edition Canvas</c:v>
                </c:pt>
                <c:pt idx="2">
                  <c:v>Limited Edition Print</c:v>
                </c:pt>
                <c:pt idx="3">
                  <c:v>Masterwork Anniversary Edition</c:v>
                </c:pt>
                <c:pt idx="4">
                  <c:v>Smallwork Canvas Edition</c:v>
                </c:pt>
              </c:strCache>
            </c:strRef>
          </c:cat>
          <c:val>
            <c:numRef>
              <c:f>Christensen!$E$2:$E$6</c:f>
              <c:numCache>
                <c:formatCode>"$"#,##0</c:formatCode>
                <c:ptCount val="5"/>
                <c:pt idx="0">
                  <c:v>6706</c:v>
                </c:pt>
                <c:pt idx="1">
                  <c:v>9108</c:v>
                </c:pt>
                <c:pt idx="2">
                  <c:v>7835</c:v>
                </c:pt>
                <c:pt idx="3">
                  <c:v>5400</c:v>
                </c:pt>
                <c:pt idx="4">
                  <c:v>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0-CB40-BAFB-747D31D7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59775"/>
        <c:axId val="56478863"/>
      </c:barChart>
      <c:catAx>
        <c:axId val="5655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8863"/>
        <c:crosses val="autoZero"/>
        <c:auto val="1"/>
        <c:lblAlgn val="ctr"/>
        <c:lblOffset val="100"/>
        <c:noMultiLvlLbl val="0"/>
      </c:catAx>
      <c:valAx>
        <c:axId val="564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Percentage of Total Current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61-FE40-9159-24B56DC0F34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61-FE40-9159-24B56DC0F34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61-FE40-9159-24B56DC0F34C}"/>
              </c:ext>
            </c:extLst>
          </c:dPt>
          <c:dPt>
            <c:idx val="3"/>
            <c:bubble3D val="0"/>
            <c:explosion val="15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61-FE40-9159-24B56DC0F34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61-FE40-9159-24B56DC0F3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Christensen!$C$2:$C$6</c:f>
              <c:strCache>
                <c:ptCount val="5"/>
                <c:pt idx="0">
                  <c:v>Anniversary Edition Canvas</c:v>
                </c:pt>
                <c:pt idx="1">
                  <c:v>Limited Edition Canvas</c:v>
                </c:pt>
                <c:pt idx="2">
                  <c:v>Limited Edition Print</c:v>
                </c:pt>
                <c:pt idx="3">
                  <c:v>Masterwork Anniversary Edition</c:v>
                </c:pt>
                <c:pt idx="4">
                  <c:v>Smallwork Canvas Edition</c:v>
                </c:pt>
              </c:strCache>
            </c:strRef>
          </c:cat>
          <c:val>
            <c:numRef>
              <c:f>Christensen!$E$2:$E$6</c:f>
              <c:numCache>
                <c:formatCode>"$"#,##0</c:formatCode>
                <c:ptCount val="5"/>
                <c:pt idx="0">
                  <c:v>6706</c:v>
                </c:pt>
                <c:pt idx="1">
                  <c:v>9108</c:v>
                </c:pt>
                <c:pt idx="2">
                  <c:v>7835</c:v>
                </c:pt>
                <c:pt idx="3">
                  <c:v>5400</c:v>
                </c:pt>
                <c:pt idx="4">
                  <c:v>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61-FE40-9159-24B56DC0F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3C53CF-4F49-DC4F-A93B-81444BF4B154}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0</xdr:rowOff>
    </xdr:from>
    <xdr:to>
      <xdr:col>2</xdr:col>
      <xdr:colOff>2349500</xdr:colOff>
      <xdr:row>75</xdr:row>
      <xdr:rowOff>38100</xdr:rowOff>
    </xdr:to>
    <xdr:graphicFrame macro="">
      <xdr:nvGraphicFramePr>
        <xdr:cNvPr id="3" name="Chart 2" descr="The column chart compares total issue prices to total current values by type of art.">
          <a:extLst>
            <a:ext uri="{FF2B5EF4-FFF2-40B4-BE49-F238E27FC236}">
              <a16:creationId xmlns:a16="http://schemas.microsoft.com/office/drawing/2014/main" id="{E255253D-018C-7349-BCBE-0B2B12716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 descr="The pie chart shows each art type of percentage of total current value.">
          <a:extLst>
            <a:ext uri="{FF2B5EF4-FFF2-40B4-BE49-F238E27FC236}">
              <a16:creationId xmlns:a16="http://schemas.microsoft.com/office/drawing/2014/main" id="{78FC6394-4EA0-DE47-9200-A82057B3C4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CF5047-79EC-BC47-A4CA-13239ED3F300}" name="Collection" displayName="Collection" ref="A8:K55" totalsRowCount="1" headerRowDxfId="13" headerRowCellStyle="D7ayi2B+9x9qqj5a0JExUpNTLX2qFzrBqomuNU5PsN8=-~qUsY/SzpM5bSEscgE78UVg==">
  <autoFilter ref="A8:K54" xr:uid="{87CF5047-79EC-BC47-A4CA-13239ED3F300}">
    <filterColumn colId="3">
      <filters>
        <filter val="Sold Out"/>
      </filters>
    </filterColumn>
  </autoFilter>
  <sortState xmlns:xlrd2="http://schemas.microsoft.com/office/spreadsheetml/2017/richdata2" ref="A9:K54">
    <sortCondition ref="C9:C54"/>
    <sortCondition descending="1" ref="I9:I54"/>
  </sortState>
  <tableColumns count="11">
    <tableColumn id="1" xr3:uid="{93CC0721-8B10-2C46-973B-E0A419ED43D7}" name="Art" totalsRowLabel="Total" dataDxfId="23" totalsRowDxfId="11" dataCellStyle="Y0Y5MsJTjaMqpRnF1sZLQ3J/GpY1DT9NtCwObQ9wUew=-~vfAQfnJcN+tfvmzHfgxjwA=="/>
    <tableColumn id="2" xr3:uid="{291977A9-7FCA-1E44-8B0E-45575B233802}" name="Code" dataDxfId="22" totalsRowDxfId="10" dataCellStyle="Y0Y5MsJTjaMqpRnF1sZLQ3J/GpY1DT9NtCwObQ9wUew=-~vfAQfnJcN+tfvmzHfgxjwA=="/>
    <tableColumn id="3" xr3:uid="{845BD9FA-61C0-D346-8D47-A8EE3115B189}" name="Type of Art" dataDxfId="21" totalsRowDxfId="9" dataCellStyle="0SD44bTCrkgDI0A28lAXA4sCHyTx6xKMV1KL0a8mzIk=-~Gq2vTW93rQL7YgmWXrlNTw==">
      <calculatedColumnFormula>VLOOKUP(B9,$B$2:$C$6,2)</calculatedColumnFormula>
    </tableColumn>
    <tableColumn id="4" xr3:uid="{02548117-B0C8-DB44-ABC1-6138C562C9B6}" name="Status" dataDxfId="20" totalsRowDxfId="8" dataCellStyle="Y0Y5MsJTjaMqpRnF1sZLQ3J/GpY1DT9NtCwObQ9wUew=-~vfAQfnJcN+tfvmzHfgxjwA=="/>
    <tableColumn id="5" xr3:uid="{B7534874-1350-0044-94EC-D850E8FA96BC}" name="Release Date" dataDxfId="19" totalsRowDxfId="7" dataCellStyle="CcH6OFEu4YKtZd3z6Mc7Y6bggqz2adePeEMhnUimO9Q=-~ehvgUoKa/YUzvzWGfYhhlw=="/>
    <tableColumn id="6" xr3:uid="{0F836201-FC4C-9E41-A398-A54A12533490}" name="Issue Price" totalsRowFunction="custom" dataDxfId="18" totalsRowDxfId="6" dataCellStyle="y16EP2WsN3RIvXxLXMfp8+Mpi0QzyKvRQB/vhF2gCqI=-~ia7frBaw6Xa7UTdPv5j9pA==">
      <totalsRowFormula>SUM(Collection[Issue Price])</totalsRowFormula>
    </tableColumn>
    <tableColumn id="7" xr3:uid="{B6575429-53EA-8E44-AAF2-DCC076DB7F71}" name="Paid" totalsRowFunction="custom" dataDxfId="17" totalsRowDxfId="5" dataCellStyle="y16EP2WsN3RIvXxLXMfp8+Mpi0QzyKvRQB/vhF2gCqI=-~ia7frBaw6Xa7UTdPv5j9pA==">
      <totalsRowFormula>SUM(Collection[Paid])</totalsRowFormula>
    </tableColumn>
    <tableColumn id="8" xr3:uid="{8C8845D4-3D96-A447-AEC1-BF7770642656}" name="Percent Paid" dataDxfId="16" totalsRowDxfId="4" dataCellStyle="Percent">
      <calculatedColumnFormula>G9/F9</calculatedColumnFormula>
    </tableColumn>
    <tableColumn id="9" xr3:uid="{3D82DE81-2423-004D-A930-708B90E4E54B}" name="Current Value" totalsRowFunction="custom" dataDxfId="15" totalsRowDxfId="3" dataCellStyle="y16EP2WsN3RIvXxLXMfp8+Mpi0QzyKvRQB/vhF2gCqI=-~ia7frBaw6Xa7UTdPv5j9pA==">
      <totalsRowFormula>SUM( Collection[Current Value])</totalsRowFormula>
    </tableColumn>
    <tableColumn id="10" xr3:uid="{71662588-DF6C-2140-A4B3-AD84C7709F3B}" name="Percentage Change in Value" dataDxfId="14" totalsRowDxfId="2" dataCellStyle="Percent">
      <calculatedColumnFormula>(I9-F9)/F9</calculatedColumnFormula>
    </tableColumn>
    <tableColumn id="11" xr3:uid="{1FD693B8-0BCA-D34D-83C0-E67C00E612B8}" name="Note">
      <calculatedColumnFormula>IF(F9=I9,$K$2,$K$3)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L11" sqref="L11"/>
    </sheetView>
  </sheetViews>
  <sheetFormatPr baseColWidth="10" defaultColWidth="8.83203125" defaultRowHeight="15" x14ac:dyDescent="0.2"/>
  <cols>
    <col min="1" max="1" width="27.83203125" customWidth="1"/>
    <col min="2" max="2" width="11" hidden="1" customWidth="1"/>
    <col min="3" max="3" width="32.33203125" bestFit="1" customWidth="1"/>
    <col min="4" max="4" width="11.83203125" customWidth="1"/>
    <col min="5" max="5" width="14.5" customWidth="1"/>
    <col min="6" max="6" width="12.33203125" customWidth="1"/>
    <col min="7" max="7" width="11.33203125" customWidth="1"/>
    <col min="8" max="8" width="14.1640625" customWidth="1"/>
    <col min="9" max="9" width="15.5" customWidth="1"/>
    <col min="10" max="10" width="12.83203125" customWidth="1"/>
    <col min="11" max="11" width="17.83203125" customWidth="1"/>
  </cols>
  <sheetData>
    <row r="1" spans="1:11" ht="28.5" customHeight="1" x14ac:dyDescent="0.2">
      <c r="A1" s="38" t="s">
        <v>80</v>
      </c>
      <c r="B1" s="20" t="s">
        <v>52</v>
      </c>
      <c r="C1" s="21" t="s">
        <v>82</v>
      </c>
      <c r="D1" s="27" t="s">
        <v>2</v>
      </c>
      <c r="E1" s="28" t="s">
        <v>62</v>
      </c>
      <c r="G1" s="20" t="s">
        <v>72</v>
      </c>
      <c r="H1" s="23"/>
      <c r="I1" s="24"/>
      <c r="K1" s="25" t="s">
        <v>78</v>
      </c>
    </row>
    <row r="2" spans="1:11" ht="15" customHeight="1" x14ac:dyDescent="0.2">
      <c r="A2" s="38"/>
      <c r="B2" s="22" t="s">
        <v>47</v>
      </c>
      <c r="C2" s="15" t="s">
        <v>44</v>
      </c>
      <c r="D2" s="26">
        <f>SUMIF(C$9:C$54,C2,F$9:F$54)</f>
        <v>3735</v>
      </c>
      <c r="E2" s="29">
        <f>SUMIF(C$9:C$54,C2,I$9:I$54)</f>
        <v>6706</v>
      </c>
      <c r="G2" s="4" t="s">
        <v>73</v>
      </c>
      <c r="H2" s="3"/>
      <c r="I2" s="9">
        <f>SUM(I9:I54)</f>
        <v>31534</v>
      </c>
      <c r="K2" s="14" t="s">
        <v>79</v>
      </c>
    </row>
    <row r="3" spans="1:11" ht="15.75" customHeight="1" x14ac:dyDescent="0.2">
      <c r="A3" s="38"/>
      <c r="B3" s="22" t="s">
        <v>48</v>
      </c>
      <c r="C3" s="14" t="s">
        <v>3</v>
      </c>
      <c r="D3" s="26">
        <f>SUMIF(C$9:C$54,C3,F$9:F$54)</f>
        <v>7745</v>
      </c>
      <c r="E3" s="29">
        <f>SUMIF(C$9:C$54,C3,I$9:I$54)</f>
        <v>9108</v>
      </c>
      <c r="G3" s="4" t="s">
        <v>74</v>
      </c>
      <c r="H3" s="3"/>
      <c r="I3" s="9">
        <f>AVERAGE(I9:I54)</f>
        <v>685.52173913043475</v>
      </c>
      <c r="K3" s="14" t="s">
        <v>81</v>
      </c>
    </row>
    <row r="4" spans="1:11" ht="15" customHeight="1" x14ac:dyDescent="0.2">
      <c r="A4" s="38"/>
      <c r="B4" s="22" t="s">
        <v>49</v>
      </c>
      <c r="C4" s="14" t="s">
        <v>8</v>
      </c>
      <c r="D4" s="26">
        <f>SUMIF(C$9:C$54,C4,F$9:F$54)</f>
        <v>3005</v>
      </c>
      <c r="E4" s="29">
        <f>SUMIF(C$9:C$54,C4,I$9:I$54)</f>
        <v>7835</v>
      </c>
      <c r="G4" s="4" t="s">
        <v>75</v>
      </c>
      <c r="H4" s="3"/>
      <c r="I4" s="9">
        <f>MIN(I9:I54)</f>
        <v>225</v>
      </c>
    </row>
    <row r="5" spans="1:11" ht="15.75" customHeight="1" thickBot="1" x14ac:dyDescent="0.25">
      <c r="A5" s="38"/>
      <c r="B5" s="22" t="s">
        <v>50</v>
      </c>
      <c r="C5" s="15" t="s">
        <v>43</v>
      </c>
      <c r="D5" s="26">
        <f>SUMIF(C$9:C$54,C5,F$9:F$54)</f>
        <v>3950</v>
      </c>
      <c r="E5" s="29">
        <f>SUMIF(C$9:C$54,C5,I$9:I$54)</f>
        <v>5400</v>
      </c>
      <c r="G5" s="2" t="s">
        <v>76</v>
      </c>
      <c r="H5" s="1"/>
      <c r="I5" s="10">
        <f>MAX(I9:I54)</f>
        <v>3200</v>
      </c>
    </row>
    <row r="6" spans="1:11" ht="15.75" customHeight="1" thickBot="1" x14ac:dyDescent="0.25">
      <c r="A6" s="38"/>
      <c r="B6" s="5" t="s">
        <v>51</v>
      </c>
      <c r="C6" s="6" t="s">
        <v>5</v>
      </c>
      <c r="D6" s="7">
        <f>SUMIF(C$9:C$54,C6,F$9:F$54)</f>
        <v>1115</v>
      </c>
      <c r="E6" s="8">
        <f>SUMIF(C$9:C$54,C6,I$9:I$54)</f>
        <v>2485</v>
      </c>
    </row>
    <row r="7" spans="1:11" x14ac:dyDescent="0.2">
      <c r="C7" s="14"/>
    </row>
    <row r="8" spans="1:11" ht="48" x14ac:dyDescent="0.2">
      <c r="A8" s="19" t="s">
        <v>0</v>
      </c>
      <c r="B8" s="19" t="s">
        <v>52</v>
      </c>
      <c r="C8" s="19" t="s">
        <v>82</v>
      </c>
      <c r="D8" s="19" t="s">
        <v>54</v>
      </c>
      <c r="E8" s="19" t="s">
        <v>1</v>
      </c>
      <c r="F8" s="19" t="s">
        <v>2</v>
      </c>
      <c r="G8" s="19" t="s">
        <v>61</v>
      </c>
      <c r="H8" s="19" t="s">
        <v>69</v>
      </c>
      <c r="I8" s="19" t="s">
        <v>62</v>
      </c>
      <c r="J8" s="39" t="s">
        <v>70</v>
      </c>
      <c r="K8" s="19" t="s">
        <v>71</v>
      </c>
    </row>
    <row r="9" spans="1:11" x14ac:dyDescent="0.2">
      <c r="A9" s="12" t="s">
        <v>6</v>
      </c>
      <c r="B9" s="12" t="s">
        <v>47</v>
      </c>
      <c r="C9" s="30" t="str">
        <f>VLOOKUP(B9,$B$2:$C$6,2)</f>
        <v>Anniversary Edition Canvas</v>
      </c>
      <c r="D9" s="12" t="s">
        <v>83</v>
      </c>
      <c r="E9" s="31">
        <v>39387</v>
      </c>
      <c r="F9" s="11">
        <v>425</v>
      </c>
      <c r="G9" s="11">
        <v>425</v>
      </c>
      <c r="H9" s="32">
        <f>G9/F9</f>
        <v>1</v>
      </c>
      <c r="I9" s="11">
        <v>1500</v>
      </c>
      <c r="J9" s="32">
        <f>(I9-F9)/F9</f>
        <v>2.5294117647058822</v>
      </c>
      <c r="K9" t="str">
        <f>IF(F9=I9,$K$2,$K$3)</f>
        <v>Increased in Value</v>
      </c>
    </row>
    <row r="10" spans="1:11" x14ac:dyDescent="0.2">
      <c r="A10" s="12" t="s">
        <v>39</v>
      </c>
      <c r="B10" s="12" t="s">
        <v>47</v>
      </c>
      <c r="C10" s="30" t="str">
        <f>VLOOKUP(B10,$B$2:$C$6,2)</f>
        <v>Anniversary Edition Canvas</v>
      </c>
      <c r="D10" s="12" t="s">
        <v>83</v>
      </c>
      <c r="E10" s="31">
        <v>40725</v>
      </c>
      <c r="F10" s="11">
        <v>950</v>
      </c>
      <c r="G10" s="11">
        <v>950</v>
      </c>
      <c r="H10" s="32">
        <f>G10/F10</f>
        <v>1</v>
      </c>
      <c r="I10" s="11">
        <v>1200</v>
      </c>
      <c r="J10" s="32">
        <f>(I10-F10)/F10</f>
        <v>0.26315789473684209</v>
      </c>
      <c r="K10" t="str">
        <f>IF(F10=I10,$K$2,$K$3)</f>
        <v>Increased in Value</v>
      </c>
    </row>
    <row r="11" spans="1:11" x14ac:dyDescent="0.2">
      <c r="A11" s="12" t="s">
        <v>16</v>
      </c>
      <c r="B11" s="12" t="s">
        <v>47</v>
      </c>
      <c r="C11" s="30" t="str">
        <f>VLOOKUP(B11,$B$2:$C$6,2)</f>
        <v>Anniversary Edition Canvas</v>
      </c>
      <c r="D11" s="12" t="s">
        <v>83</v>
      </c>
      <c r="E11" s="31">
        <v>37530</v>
      </c>
      <c r="F11" s="11">
        <v>395</v>
      </c>
      <c r="G11" s="11">
        <v>395</v>
      </c>
      <c r="H11" s="32">
        <f>G11/F11</f>
        <v>1</v>
      </c>
      <c r="I11" s="11">
        <v>995</v>
      </c>
      <c r="J11" s="32">
        <f>(I11-F11)/F11</f>
        <v>1.518987341772152</v>
      </c>
      <c r="K11" t="str">
        <f>IF(F11=I11,$K$2,$K$3)</f>
        <v>Increased in Value</v>
      </c>
    </row>
    <row r="12" spans="1:11" x14ac:dyDescent="0.2">
      <c r="A12" s="12" t="s">
        <v>23</v>
      </c>
      <c r="B12" s="12" t="s">
        <v>47</v>
      </c>
      <c r="C12" s="30" t="str">
        <f>VLOOKUP(B12,$B$2:$C$6,2)</f>
        <v>Anniversary Edition Canvas</v>
      </c>
      <c r="D12" s="12" t="s">
        <v>83</v>
      </c>
      <c r="E12" s="31">
        <v>41030</v>
      </c>
      <c r="F12" s="11">
        <v>245</v>
      </c>
      <c r="G12" s="11">
        <v>245</v>
      </c>
      <c r="H12" s="32">
        <f>G12/F12</f>
        <v>1</v>
      </c>
      <c r="I12" s="11">
        <v>795</v>
      </c>
      <c r="J12" s="32">
        <f>(I12-F12)/F12</f>
        <v>2.2448979591836733</v>
      </c>
      <c r="K12" t="str">
        <f>IF(F12=I12,$K$2,$K$3)</f>
        <v>Increased in Value</v>
      </c>
    </row>
    <row r="13" spans="1:11" x14ac:dyDescent="0.2">
      <c r="A13" s="12" t="s">
        <v>30</v>
      </c>
      <c r="B13" s="12" t="s">
        <v>47</v>
      </c>
      <c r="C13" s="30" t="str">
        <f>VLOOKUP(B13,$B$2:$C$6,2)</f>
        <v>Anniversary Edition Canvas</v>
      </c>
      <c r="D13" s="12" t="s">
        <v>83</v>
      </c>
      <c r="E13" s="31">
        <v>40483</v>
      </c>
      <c r="F13" s="11">
        <v>395</v>
      </c>
      <c r="G13" s="11">
        <v>395</v>
      </c>
      <c r="H13" s="32">
        <f>G13/F13</f>
        <v>1</v>
      </c>
      <c r="I13" s="11">
        <v>631</v>
      </c>
      <c r="J13" s="32">
        <f>(I13-F13)/F13</f>
        <v>0.59746835443037971</v>
      </c>
      <c r="K13" t="str">
        <f>IF(F13=I13,$K$2,$K$3)</f>
        <v>Increased in Value</v>
      </c>
    </row>
    <row r="14" spans="1:11" x14ac:dyDescent="0.2">
      <c r="A14" s="12" t="s">
        <v>12</v>
      </c>
      <c r="B14" s="12" t="s">
        <v>47</v>
      </c>
      <c r="C14" s="30" t="str">
        <f>VLOOKUP(B14,$B$2:$C$6,2)</f>
        <v>Anniversary Edition Canvas</v>
      </c>
      <c r="D14" s="12" t="s">
        <v>83</v>
      </c>
      <c r="E14" s="31">
        <v>38626</v>
      </c>
      <c r="F14" s="11">
        <v>425</v>
      </c>
      <c r="G14" s="11">
        <v>425</v>
      </c>
      <c r="H14" s="32">
        <f>G14/F14</f>
        <v>1</v>
      </c>
      <c r="I14" s="11">
        <v>585</v>
      </c>
      <c r="J14" s="32">
        <f>(I14-F14)/F14</f>
        <v>0.37647058823529411</v>
      </c>
      <c r="K14" t="str">
        <f>IF(F14=I14,$K$2,$K$3)</f>
        <v>Increased in Value</v>
      </c>
    </row>
    <row r="15" spans="1:11" x14ac:dyDescent="0.2">
      <c r="A15" s="12" t="s">
        <v>37</v>
      </c>
      <c r="B15" s="12" t="s">
        <v>47</v>
      </c>
      <c r="C15" s="30" t="str">
        <f>VLOOKUP(B15,$B$2:$C$6,2)</f>
        <v>Anniversary Edition Canvas</v>
      </c>
      <c r="D15" s="12" t="s">
        <v>83</v>
      </c>
      <c r="E15" s="31">
        <v>41153</v>
      </c>
      <c r="F15" s="11">
        <v>475</v>
      </c>
      <c r="G15" s="11">
        <v>475</v>
      </c>
      <c r="H15" s="32">
        <f>G15/F15</f>
        <v>1</v>
      </c>
      <c r="I15" s="11">
        <v>575</v>
      </c>
      <c r="J15" s="32">
        <f>(I15-F15)/F15</f>
        <v>0.21052631578947367</v>
      </c>
      <c r="K15" t="str">
        <f>IF(F15=I15,$K$2,$K$3)</f>
        <v>Increased in Value</v>
      </c>
    </row>
    <row r="16" spans="1:11" hidden="1" x14ac:dyDescent="0.2">
      <c r="A16" s="12" t="s">
        <v>33</v>
      </c>
      <c r="B16" s="12" t="s">
        <v>47</v>
      </c>
      <c r="C16" s="30" t="str">
        <f>VLOOKUP(B16,$B$2:$C$6,2)</f>
        <v>Anniversary Edition Canvas</v>
      </c>
      <c r="D16" s="12" t="s">
        <v>55</v>
      </c>
      <c r="E16" s="31">
        <v>40269</v>
      </c>
      <c r="F16" s="11">
        <v>425</v>
      </c>
      <c r="G16" s="11">
        <v>425</v>
      </c>
      <c r="H16" s="32">
        <f>G16/F16</f>
        <v>1</v>
      </c>
      <c r="I16" s="11">
        <v>425</v>
      </c>
      <c r="J16" s="32">
        <f>(I16-F16)/F16</f>
        <v>0</v>
      </c>
      <c r="K16" t="str">
        <f>IF(F16=I16,$K$2,$K$3)</f>
        <v>Same as Issue</v>
      </c>
    </row>
    <row r="17" spans="1:11" x14ac:dyDescent="0.2">
      <c r="A17" s="12" t="s">
        <v>17</v>
      </c>
      <c r="B17" s="12" t="s">
        <v>48</v>
      </c>
      <c r="C17" s="30" t="str">
        <f>VLOOKUP(B17,$B$2:$C$6,2)</f>
        <v>Limited Edition Canvas</v>
      </c>
      <c r="D17" s="12" t="s">
        <v>83</v>
      </c>
      <c r="E17" s="31">
        <v>37408</v>
      </c>
      <c r="F17" s="11">
        <v>695</v>
      </c>
      <c r="G17" s="11">
        <v>730</v>
      </c>
      <c r="H17" s="32">
        <f>G17/F17</f>
        <v>1.0503597122302157</v>
      </c>
      <c r="I17" s="11">
        <v>750</v>
      </c>
      <c r="J17" s="32">
        <f>(I17-F17)/F17</f>
        <v>7.9136690647482008E-2</v>
      </c>
      <c r="K17" t="str">
        <f>IF(F17=I17,$K$2,$K$3)</f>
        <v>Increased in Value</v>
      </c>
    </row>
    <row r="18" spans="1:11" hidden="1" x14ac:dyDescent="0.2">
      <c r="A18" s="12" t="s">
        <v>36</v>
      </c>
      <c r="B18" s="12" t="s">
        <v>48</v>
      </c>
      <c r="C18" s="30" t="str">
        <f>VLOOKUP(B18,$B$2:$C$6,2)</f>
        <v>Limited Edition Canvas</v>
      </c>
      <c r="D18" s="12" t="s">
        <v>45</v>
      </c>
      <c r="E18" s="31">
        <v>40210</v>
      </c>
      <c r="F18" s="11">
        <v>750</v>
      </c>
      <c r="G18" s="11">
        <f>F18*0.8</f>
        <v>600</v>
      </c>
      <c r="H18" s="32">
        <f>G18/F18</f>
        <v>0.8</v>
      </c>
      <c r="I18" s="11">
        <v>750</v>
      </c>
      <c r="J18" s="32">
        <f>(I18-F18)/F18</f>
        <v>0</v>
      </c>
      <c r="K18" t="str">
        <f>IF(F18=I18,$K$2,$K$3)</f>
        <v>Same as Issue</v>
      </c>
    </row>
    <row r="19" spans="1:11" x14ac:dyDescent="0.2">
      <c r="A19" s="12" t="s">
        <v>11</v>
      </c>
      <c r="B19" s="12" t="s">
        <v>48</v>
      </c>
      <c r="C19" s="30" t="str">
        <f>VLOOKUP(B19,$B$2:$C$6,2)</f>
        <v>Limited Edition Canvas</v>
      </c>
      <c r="D19" s="12" t="s">
        <v>83</v>
      </c>
      <c r="E19" s="31">
        <v>38777</v>
      </c>
      <c r="F19" s="11">
        <v>650</v>
      </c>
      <c r="G19" s="11">
        <v>650</v>
      </c>
      <c r="H19" s="32">
        <f>G19/F19</f>
        <v>1</v>
      </c>
      <c r="I19" s="11">
        <v>700</v>
      </c>
      <c r="J19" s="32">
        <f>(I19-F19)/F19</f>
        <v>7.6923076923076927E-2</v>
      </c>
      <c r="K19" t="str">
        <f>IF(F19=I19,$K$2,$K$3)</f>
        <v>Increased in Value</v>
      </c>
    </row>
    <row r="20" spans="1:11" x14ac:dyDescent="0.2">
      <c r="A20" s="12" t="s">
        <v>34</v>
      </c>
      <c r="B20" s="12" t="s">
        <v>48</v>
      </c>
      <c r="C20" s="30" t="str">
        <f>VLOOKUP(B20,$B$2:$C$6,2)</f>
        <v>Limited Edition Canvas</v>
      </c>
      <c r="D20" s="12" t="s">
        <v>83</v>
      </c>
      <c r="E20" s="31">
        <v>40026</v>
      </c>
      <c r="F20" s="11">
        <v>495</v>
      </c>
      <c r="G20" s="11">
        <v>495</v>
      </c>
      <c r="H20" s="32">
        <f>G20/F20</f>
        <v>1</v>
      </c>
      <c r="I20" s="11">
        <v>695</v>
      </c>
      <c r="J20" s="32">
        <f>(I20-F20)/F20</f>
        <v>0.40404040404040403</v>
      </c>
      <c r="K20" t="str">
        <f>IF(F20=I20,$K$2,$K$3)</f>
        <v>Increased in Value</v>
      </c>
    </row>
    <row r="21" spans="1:11" x14ac:dyDescent="0.2">
      <c r="A21" s="12" t="s">
        <v>59</v>
      </c>
      <c r="B21" s="12" t="s">
        <v>48</v>
      </c>
      <c r="C21" s="30" t="str">
        <f>VLOOKUP(B21,$B$2:$C$6,2)</f>
        <v>Limited Edition Canvas</v>
      </c>
      <c r="D21" s="12" t="s">
        <v>83</v>
      </c>
      <c r="E21" s="31">
        <v>41699</v>
      </c>
      <c r="F21" s="11">
        <v>495</v>
      </c>
      <c r="G21" s="11">
        <v>495</v>
      </c>
      <c r="H21" s="32">
        <f>G21/F21</f>
        <v>1</v>
      </c>
      <c r="I21" s="11">
        <v>695</v>
      </c>
      <c r="J21" s="32">
        <f>(I21-F21)/F21</f>
        <v>0.40404040404040403</v>
      </c>
      <c r="K21" t="str">
        <f>IF(F21=I21,$K$2,$K$3)</f>
        <v>Increased in Value</v>
      </c>
    </row>
    <row r="22" spans="1:11" hidden="1" x14ac:dyDescent="0.2">
      <c r="A22" s="12" t="s">
        <v>57</v>
      </c>
      <c r="B22" s="12" t="s">
        <v>48</v>
      </c>
      <c r="C22" s="30" t="str">
        <f>VLOOKUP(B22,$B$2:$C$6,2)</f>
        <v>Limited Edition Canvas</v>
      </c>
      <c r="D22" s="12" t="s">
        <v>45</v>
      </c>
      <c r="E22" s="31">
        <v>42278</v>
      </c>
      <c r="F22" s="11">
        <v>650</v>
      </c>
      <c r="G22" s="11">
        <f>F22*0.8</f>
        <v>520</v>
      </c>
      <c r="H22" s="32">
        <f>G22/F22</f>
        <v>0.8</v>
      </c>
      <c r="I22" s="11">
        <v>650</v>
      </c>
      <c r="J22" s="32">
        <f>(I22-F22)/F22</f>
        <v>0</v>
      </c>
      <c r="K22" t="str">
        <f>IF(F22=I22,$K$2,$K$3)</f>
        <v>Same as Issue</v>
      </c>
    </row>
    <row r="23" spans="1:11" hidden="1" x14ac:dyDescent="0.2">
      <c r="A23" s="12" t="s">
        <v>19</v>
      </c>
      <c r="B23" s="12" t="s">
        <v>48</v>
      </c>
      <c r="C23" s="30" t="str">
        <f>VLOOKUP(B23,$B$2:$C$6,2)</f>
        <v>Limited Edition Canvas</v>
      </c>
      <c r="D23" s="12" t="s">
        <v>45</v>
      </c>
      <c r="E23" s="31">
        <v>37073</v>
      </c>
      <c r="F23" s="11">
        <v>645</v>
      </c>
      <c r="G23" s="11">
        <v>645</v>
      </c>
      <c r="H23" s="32">
        <f>G23/F23</f>
        <v>1</v>
      </c>
      <c r="I23" s="11">
        <v>645</v>
      </c>
      <c r="J23" s="32">
        <f>(I23-F23)/F23</f>
        <v>0</v>
      </c>
      <c r="K23" t="str">
        <f>IF(F23=I23,$K$2,$K$3)</f>
        <v>Same as Issue</v>
      </c>
    </row>
    <row r="24" spans="1:11" x14ac:dyDescent="0.2">
      <c r="A24" s="12" t="s">
        <v>31</v>
      </c>
      <c r="B24" s="12" t="s">
        <v>48</v>
      </c>
      <c r="C24" s="30" t="str">
        <f>VLOOKUP(B24,$B$2:$C$6,2)</f>
        <v>Limited Edition Canvas</v>
      </c>
      <c r="D24" s="12" t="s">
        <v>83</v>
      </c>
      <c r="E24" s="31">
        <v>42675</v>
      </c>
      <c r="F24" s="11">
        <v>395</v>
      </c>
      <c r="G24" s="11">
        <v>395</v>
      </c>
      <c r="H24" s="32">
        <f>G24/F24</f>
        <v>1</v>
      </c>
      <c r="I24" s="11">
        <v>600</v>
      </c>
      <c r="J24" s="32">
        <f>(I24-F24)/F24</f>
        <v>0.51898734177215189</v>
      </c>
      <c r="K24" t="str">
        <f>IF(F24=I24,$K$2,$K$3)</f>
        <v>Increased in Value</v>
      </c>
    </row>
    <row r="25" spans="1:11" hidden="1" x14ac:dyDescent="0.2">
      <c r="A25" s="12" t="s">
        <v>13</v>
      </c>
      <c r="B25" s="12" t="s">
        <v>48</v>
      </c>
      <c r="C25" s="30" t="str">
        <f>VLOOKUP(B25,$B$2:$C$6,2)</f>
        <v>Limited Edition Canvas</v>
      </c>
      <c r="D25" s="12" t="s">
        <v>45</v>
      </c>
      <c r="E25" s="31">
        <v>38504</v>
      </c>
      <c r="F25" s="11">
        <v>595</v>
      </c>
      <c r="G25" s="11">
        <f>F25*0.8</f>
        <v>476</v>
      </c>
      <c r="H25" s="32">
        <f>G25/F25</f>
        <v>0.8</v>
      </c>
      <c r="I25" s="11">
        <v>595</v>
      </c>
      <c r="J25" s="32">
        <f>(I25-F25)/F25</f>
        <v>0</v>
      </c>
      <c r="K25" t="str">
        <f>IF(F25=I25,$K$2,$K$3)</f>
        <v>Same as Issue</v>
      </c>
    </row>
    <row r="26" spans="1:11" ht="14.25" customHeight="1" x14ac:dyDescent="0.2">
      <c r="A26" s="12" t="s">
        <v>9</v>
      </c>
      <c r="B26" s="12" t="s">
        <v>48</v>
      </c>
      <c r="C26" s="30" t="str">
        <f>VLOOKUP(B26,$B$2:$C$6,2)</f>
        <v>Limited Edition Canvas</v>
      </c>
      <c r="D26" s="12" t="s">
        <v>83</v>
      </c>
      <c r="E26" s="31">
        <v>39173</v>
      </c>
      <c r="F26" s="11">
        <v>295</v>
      </c>
      <c r="G26" s="11">
        <v>295</v>
      </c>
      <c r="H26" s="32">
        <f>G26/F26</f>
        <v>1</v>
      </c>
      <c r="I26" s="11">
        <v>595</v>
      </c>
      <c r="J26" s="32">
        <f>(I26-F26)/F26</f>
        <v>1.0169491525423728</v>
      </c>
      <c r="K26" t="str">
        <f>IF(F26=I26,$K$2,$K$3)</f>
        <v>Increased in Value</v>
      </c>
    </row>
    <row r="27" spans="1:11" x14ac:dyDescent="0.2">
      <c r="A27" s="12" t="s">
        <v>56</v>
      </c>
      <c r="B27" s="12" t="s">
        <v>48</v>
      </c>
      <c r="C27" s="30" t="str">
        <f>VLOOKUP(B27,$B$2:$C$6,2)</f>
        <v>Limited Edition Canvas</v>
      </c>
      <c r="D27" s="12" t="s">
        <v>83</v>
      </c>
      <c r="E27" s="31">
        <v>42461</v>
      </c>
      <c r="F27" s="11">
        <v>395</v>
      </c>
      <c r="G27" s="11">
        <v>395</v>
      </c>
      <c r="H27" s="32">
        <f>G27/F27</f>
        <v>1</v>
      </c>
      <c r="I27" s="11">
        <v>595</v>
      </c>
      <c r="J27" s="32">
        <f>(I27-F27)/F27</f>
        <v>0.50632911392405067</v>
      </c>
      <c r="K27" t="str">
        <f>IF(F27=I27,$K$2,$K$3)</f>
        <v>Increased in Value</v>
      </c>
    </row>
    <row r="28" spans="1:11" x14ac:dyDescent="0.2">
      <c r="A28" s="12" t="s">
        <v>38</v>
      </c>
      <c r="B28" s="12" t="s">
        <v>48</v>
      </c>
      <c r="C28" s="30" t="str">
        <f>VLOOKUP(B28,$B$2:$C$6,2)</f>
        <v>Limited Edition Canvas</v>
      </c>
      <c r="D28" s="12" t="s">
        <v>83</v>
      </c>
      <c r="E28" s="31">
        <v>41061</v>
      </c>
      <c r="F28" s="11">
        <v>395</v>
      </c>
      <c r="G28" s="11">
        <v>395</v>
      </c>
      <c r="H28" s="32">
        <f>G28/F28</f>
        <v>1</v>
      </c>
      <c r="I28" s="11">
        <v>500</v>
      </c>
      <c r="J28" s="32">
        <f>(I28-F28)/F28</f>
        <v>0.26582278481012656</v>
      </c>
      <c r="K28" t="str">
        <f>IF(F28=I28,$K$2,$K$3)</f>
        <v>Increased in Value</v>
      </c>
    </row>
    <row r="29" spans="1:11" hidden="1" x14ac:dyDescent="0.2">
      <c r="A29" s="12" t="s">
        <v>60</v>
      </c>
      <c r="B29" s="12" t="s">
        <v>48</v>
      </c>
      <c r="C29" s="30" t="str">
        <f>VLOOKUP(B29,$B$2:$C$6,2)</f>
        <v>Limited Edition Canvas</v>
      </c>
      <c r="D29" s="12" t="s">
        <v>55</v>
      </c>
      <c r="E29" s="31">
        <v>41365</v>
      </c>
      <c r="F29" s="11">
        <v>395</v>
      </c>
      <c r="G29" s="11">
        <v>395</v>
      </c>
      <c r="H29" s="32">
        <f>G29/F29</f>
        <v>1</v>
      </c>
      <c r="I29" s="11">
        <v>395</v>
      </c>
      <c r="J29" s="32">
        <f>(I29-F29)/F29</f>
        <v>0</v>
      </c>
      <c r="K29" t="str">
        <f>IF(F29=I29,$K$2,$K$3)</f>
        <v>Same as Issue</v>
      </c>
    </row>
    <row r="30" spans="1:11" hidden="1" x14ac:dyDescent="0.2">
      <c r="A30" s="12" t="s">
        <v>58</v>
      </c>
      <c r="B30" s="12" t="s">
        <v>48</v>
      </c>
      <c r="C30" s="30" t="str">
        <f>VLOOKUP(B30,$B$2:$C$6,2)</f>
        <v>Limited Edition Canvas</v>
      </c>
      <c r="D30" s="12" t="s">
        <v>55</v>
      </c>
      <c r="E30" s="31">
        <v>42125</v>
      </c>
      <c r="F30" s="11">
        <v>395</v>
      </c>
      <c r="G30" s="11">
        <f>F30*0.8</f>
        <v>316</v>
      </c>
      <c r="H30" s="32">
        <f>G30/F30</f>
        <v>0.8</v>
      </c>
      <c r="I30" s="11">
        <v>395</v>
      </c>
      <c r="J30" s="32">
        <f>(I30-F30)/F30</f>
        <v>0</v>
      </c>
      <c r="K30" t="str">
        <f>IF(F30=I30,$K$2,$K$3)</f>
        <v>Same as Issue</v>
      </c>
    </row>
    <row r="31" spans="1:11" x14ac:dyDescent="0.2">
      <c r="A31" s="12" t="s">
        <v>53</v>
      </c>
      <c r="B31" s="12" t="s">
        <v>48</v>
      </c>
      <c r="C31" s="30" t="str">
        <f>VLOOKUP(B31,$B$2:$C$6,2)</f>
        <v>Limited Edition Canvas</v>
      </c>
      <c r="D31" s="12" t="s">
        <v>83</v>
      </c>
      <c r="E31" s="31">
        <v>42917</v>
      </c>
      <c r="F31" s="11">
        <v>275</v>
      </c>
      <c r="G31" s="11">
        <v>275</v>
      </c>
      <c r="H31" s="32">
        <f>G31/F31</f>
        <v>1</v>
      </c>
      <c r="I31" s="11">
        <v>323</v>
      </c>
      <c r="J31" s="32">
        <f>(I31-F31)/F31</f>
        <v>0.17454545454545456</v>
      </c>
      <c r="K31" t="str">
        <f>IF(F31=I31,$K$2,$K$3)</f>
        <v>Increased in Value</v>
      </c>
    </row>
    <row r="32" spans="1:11" hidden="1" x14ac:dyDescent="0.2">
      <c r="A32" s="12" t="s">
        <v>7</v>
      </c>
      <c r="B32" s="12" t="s">
        <v>48</v>
      </c>
      <c r="C32" s="30" t="str">
        <f>VLOOKUP(B32,$B$2:$C$6,2)</f>
        <v>Limited Edition Canvas</v>
      </c>
      <c r="D32" s="12" t="s">
        <v>45</v>
      </c>
      <c r="E32" s="31">
        <v>39356</v>
      </c>
      <c r="F32" s="11">
        <v>225</v>
      </c>
      <c r="G32" s="11">
        <v>225</v>
      </c>
      <c r="H32" s="32">
        <f>G32/F32</f>
        <v>1</v>
      </c>
      <c r="I32" s="11">
        <v>225</v>
      </c>
      <c r="J32" s="32">
        <f>(I32-F32)/F32</f>
        <v>0</v>
      </c>
      <c r="K32" t="str">
        <f>IF(F32=I32,$K$2,$K$3)</f>
        <v>Same as Issue</v>
      </c>
    </row>
    <row r="33" spans="1:11" x14ac:dyDescent="0.2">
      <c r="A33" s="12" t="s">
        <v>18</v>
      </c>
      <c r="B33" s="12" t="s">
        <v>49</v>
      </c>
      <c r="C33" s="30" t="str">
        <f>VLOOKUP(B33,$B$2:$C$6,2)</f>
        <v>Limited Edition Print</v>
      </c>
      <c r="D33" s="12" t="s">
        <v>83</v>
      </c>
      <c r="E33" s="31">
        <v>37165</v>
      </c>
      <c r="F33" s="11">
        <v>175</v>
      </c>
      <c r="G33" s="11">
        <v>175</v>
      </c>
      <c r="H33" s="32">
        <f>G33/F33</f>
        <v>1</v>
      </c>
      <c r="I33" s="11">
        <v>1293</v>
      </c>
      <c r="J33" s="32">
        <f>(I33-F33)/F33</f>
        <v>6.3885714285714288</v>
      </c>
      <c r="K33" t="str">
        <f>IF(F33=I33,$K$2,$K$3)</f>
        <v>Increased in Value</v>
      </c>
    </row>
    <row r="34" spans="1:11" x14ac:dyDescent="0.2">
      <c r="A34" s="12" t="s">
        <v>77</v>
      </c>
      <c r="B34" s="12" t="s">
        <v>49</v>
      </c>
      <c r="C34" s="30" t="str">
        <f>VLOOKUP(B34,$B$2:$C$6,2)</f>
        <v>Limited Edition Print</v>
      </c>
      <c r="D34" s="12" t="s">
        <v>83</v>
      </c>
      <c r="E34" s="31">
        <v>33208</v>
      </c>
      <c r="F34" s="11">
        <v>160</v>
      </c>
      <c r="G34" s="11">
        <v>500</v>
      </c>
      <c r="H34" s="32">
        <f>G34/F34</f>
        <v>3.125</v>
      </c>
      <c r="I34" s="11">
        <v>903</v>
      </c>
      <c r="J34" s="32">
        <f>(I34-F34)/F34</f>
        <v>4.6437499999999998</v>
      </c>
      <c r="K34" t="str">
        <f>IF(F34=I34,$K$2,$K$3)</f>
        <v>Increased in Value</v>
      </c>
    </row>
    <row r="35" spans="1:11" hidden="1" x14ac:dyDescent="0.2">
      <c r="A35" s="12" t="s">
        <v>22</v>
      </c>
      <c r="B35" s="12" t="s">
        <v>49</v>
      </c>
      <c r="C35" s="30" t="str">
        <f>VLOOKUP(B35,$B$2:$C$6,2)</f>
        <v>Limited Edition Print</v>
      </c>
      <c r="D35" s="12" t="s">
        <v>45</v>
      </c>
      <c r="E35" s="31">
        <v>36069</v>
      </c>
      <c r="F35" s="11">
        <v>800</v>
      </c>
      <c r="G35" s="11">
        <v>800</v>
      </c>
      <c r="H35" s="32">
        <f>G35/F35</f>
        <v>1</v>
      </c>
      <c r="I35" s="11">
        <v>800</v>
      </c>
      <c r="J35" s="32">
        <f>(I35-F35)/F35</f>
        <v>0</v>
      </c>
      <c r="K35" t="str">
        <f>IF(F35=I35,$K$2,$K$3)</f>
        <v>Same as Issue</v>
      </c>
    </row>
    <row r="36" spans="1:11" x14ac:dyDescent="0.2">
      <c r="A36" s="12" t="s">
        <v>32</v>
      </c>
      <c r="B36" s="12" t="s">
        <v>49</v>
      </c>
      <c r="C36" s="30" t="str">
        <f>VLOOKUP(B36,$B$2:$C$6,2)</f>
        <v>Limited Edition Print</v>
      </c>
      <c r="D36" s="12" t="s">
        <v>83</v>
      </c>
      <c r="E36" s="31">
        <v>32417</v>
      </c>
      <c r="F36" s="11">
        <v>145</v>
      </c>
      <c r="G36" s="11">
        <v>350</v>
      </c>
      <c r="H36" s="32">
        <f>G36/F36</f>
        <v>2.4137931034482758</v>
      </c>
      <c r="I36" s="11">
        <v>695</v>
      </c>
      <c r="J36" s="32">
        <f>(I36-F36)/F36</f>
        <v>3.7931034482758621</v>
      </c>
      <c r="K36" t="str">
        <f>IF(F36=I36,$K$2,$K$3)</f>
        <v>Increased in Value</v>
      </c>
    </row>
    <row r="37" spans="1:11" x14ac:dyDescent="0.2">
      <c r="A37" s="12" t="s">
        <v>63</v>
      </c>
      <c r="B37" s="12" t="s">
        <v>49</v>
      </c>
      <c r="C37" s="30" t="str">
        <f>VLOOKUP(B37,$B$2:$C$6,2)</f>
        <v>Limited Edition Print</v>
      </c>
      <c r="D37" s="12" t="s">
        <v>83</v>
      </c>
      <c r="E37" s="31">
        <v>35521</v>
      </c>
      <c r="F37" s="11">
        <v>125</v>
      </c>
      <c r="G37" s="11">
        <v>250</v>
      </c>
      <c r="H37" s="32">
        <f>G37/F37</f>
        <v>2</v>
      </c>
      <c r="I37" s="11">
        <v>675</v>
      </c>
      <c r="J37" s="32">
        <f>(I37-F37)/F37</f>
        <v>4.4000000000000004</v>
      </c>
      <c r="K37" t="str">
        <f>IF(F37=I37,$K$2,$K$3)</f>
        <v>Increased in Value</v>
      </c>
    </row>
    <row r="38" spans="1:11" x14ac:dyDescent="0.2">
      <c r="A38" s="12" t="s">
        <v>21</v>
      </c>
      <c r="B38" s="12" t="s">
        <v>49</v>
      </c>
      <c r="C38" s="30" t="str">
        <f>VLOOKUP(B38,$B$2:$C$6,2)</f>
        <v>Limited Edition Print</v>
      </c>
      <c r="D38" s="12" t="s">
        <v>83</v>
      </c>
      <c r="E38" s="31">
        <v>36192</v>
      </c>
      <c r="F38" s="11">
        <v>145</v>
      </c>
      <c r="G38" s="11">
        <v>200</v>
      </c>
      <c r="H38" s="32">
        <f>G38/F38</f>
        <v>1.3793103448275863</v>
      </c>
      <c r="I38" s="11">
        <v>460</v>
      </c>
      <c r="J38" s="32">
        <f>(I38-F38)/F38</f>
        <v>2.1724137931034484</v>
      </c>
      <c r="K38" t="str">
        <f>IF(F38=I38,$K$2,$K$3)</f>
        <v>Increased in Value</v>
      </c>
    </row>
    <row r="39" spans="1:11" x14ac:dyDescent="0.2">
      <c r="A39" s="12" t="s">
        <v>10</v>
      </c>
      <c r="B39" s="12" t="s">
        <v>49</v>
      </c>
      <c r="C39" s="30" t="str">
        <f>VLOOKUP(B39,$B$2:$C$6,2)</f>
        <v>Limited Edition Print</v>
      </c>
      <c r="D39" s="12" t="s">
        <v>83</v>
      </c>
      <c r="E39" s="31">
        <v>38961</v>
      </c>
      <c r="F39" s="11">
        <v>135</v>
      </c>
      <c r="G39" s="11">
        <v>235</v>
      </c>
      <c r="H39" s="32">
        <f>G39/F39</f>
        <v>1.7407407407407407</v>
      </c>
      <c r="I39" s="11">
        <v>425</v>
      </c>
      <c r="J39" s="32">
        <f>(I39-F39)/F39</f>
        <v>2.1481481481481484</v>
      </c>
      <c r="K39" t="str">
        <f>IF(F39=I39,$K$2,$K$3)</f>
        <v>Increased in Value</v>
      </c>
    </row>
    <row r="40" spans="1:11" x14ac:dyDescent="0.2">
      <c r="A40" s="12" t="s">
        <v>25</v>
      </c>
      <c r="B40" s="12" t="s">
        <v>49</v>
      </c>
      <c r="C40" s="30" t="str">
        <f>VLOOKUP(B40,$B$2:$C$6,2)</f>
        <v>Limited Edition Print</v>
      </c>
      <c r="D40" s="12" t="s">
        <v>83</v>
      </c>
      <c r="E40" s="31">
        <v>34790</v>
      </c>
      <c r="F40" s="11">
        <v>125</v>
      </c>
      <c r="G40" s="11">
        <v>125</v>
      </c>
      <c r="H40" s="32">
        <f>G40/F40</f>
        <v>1</v>
      </c>
      <c r="I40" s="11">
        <v>413</v>
      </c>
      <c r="J40" s="32">
        <f>(I40-F40)/F40</f>
        <v>2.3039999999999998</v>
      </c>
      <c r="K40" t="str">
        <f>IF(F40=I40,$K$2,$K$3)</f>
        <v>Increased in Value</v>
      </c>
    </row>
    <row r="41" spans="1:11" x14ac:dyDescent="0.2">
      <c r="A41" s="12" t="s">
        <v>26</v>
      </c>
      <c r="B41" s="12" t="s">
        <v>49</v>
      </c>
      <c r="C41" s="30" t="str">
        <f>VLOOKUP(B41,$B$2:$C$6,2)</f>
        <v>Limited Edition Print</v>
      </c>
      <c r="D41" s="12" t="s">
        <v>83</v>
      </c>
      <c r="E41" s="31">
        <v>34366</v>
      </c>
      <c r="F41" s="11">
        <v>165</v>
      </c>
      <c r="G41" s="11">
        <v>165</v>
      </c>
      <c r="H41" s="32">
        <f>G41/F41</f>
        <v>1</v>
      </c>
      <c r="I41" s="11">
        <v>395</v>
      </c>
      <c r="J41" s="32">
        <f>(I41-F41)/F41</f>
        <v>1.393939393939394</v>
      </c>
      <c r="K41" t="str">
        <f>IF(F41=I41,$K$2,$K$3)</f>
        <v>Increased in Value</v>
      </c>
    </row>
    <row r="42" spans="1:11" x14ac:dyDescent="0.2">
      <c r="A42" s="12" t="s">
        <v>24</v>
      </c>
      <c r="B42" s="12" t="s">
        <v>49</v>
      </c>
      <c r="C42" s="30" t="str">
        <f>VLOOKUP(B42,$B$2:$C$6,2)</f>
        <v>Limited Edition Print</v>
      </c>
      <c r="D42" s="12" t="s">
        <v>83</v>
      </c>
      <c r="E42" s="31">
        <v>34943</v>
      </c>
      <c r="F42" s="11">
        <v>195</v>
      </c>
      <c r="G42" s="11">
        <v>195</v>
      </c>
      <c r="H42" s="32">
        <f>G42/F42</f>
        <v>1</v>
      </c>
      <c r="I42" s="11">
        <v>395</v>
      </c>
      <c r="J42" s="32">
        <f>(I42-F42)/F42</f>
        <v>1.0256410256410255</v>
      </c>
      <c r="K42" t="str">
        <f>IF(F42=I42,$K$2,$K$3)</f>
        <v>Increased in Value</v>
      </c>
    </row>
    <row r="43" spans="1:11" hidden="1" x14ac:dyDescent="0.2">
      <c r="A43" s="12" t="s">
        <v>20</v>
      </c>
      <c r="B43" s="12" t="s">
        <v>49</v>
      </c>
      <c r="C43" s="30" t="str">
        <f>VLOOKUP(B43,$B$2:$C$6,2)</f>
        <v>Limited Edition Print</v>
      </c>
      <c r="D43" s="12" t="s">
        <v>45</v>
      </c>
      <c r="E43" s="31">
        <v>36586</v>
      </c>
      <c r="F43" s="11">
        <v>185</v>
      </c>
      <c r="G43" s="11">
        <v>185</v>
      </c>
      <c r="H43" s="32">
        <f>G43/F43</f>
        <v>1</v>
      </c>
      <c r="I43" s="11">
        <v>381</v>
      </c>
      <c r="J43" s="32">
        <f>(I43-F43)/F43</f>
        <v>1.0594594594594595</v>
      </c>
      <c r="K43" t="str">
        <f>IF(F43=I43,$K$2,$K$3)</f>
        <v>Increased in Value</v>
      </c>
    </row>
    <row r="44" spans="1:11" x14ac:dyDescent="0.2">
      <c r="A44" s="12" t="s">
        <v>27</v>
      </c>
      <c r="B44" s="12" t="s">
        <v>49</v>
      </c>
      <c r="C44" s="30" t="str">
        <f>VLOOKUP(B44,$B$2:$C$6,2)</f>
        <v>Limited Edition Print</v>
      </c>
      <c r="D44" s="12" t="s">
        <v>83</v>
      </c>
      <c r="E44" s="31">
        <v>34213</v>
      </c>
      <c r="F44" s="11">
        <v>375</v>
      </c>
      <c r="G44" s="11">
        <v>275</v>
      </c>
      <c r="H44" s="32">
        <f>G44/F44</f>
        <v>0.73333333333333328</v>
      </c>
      <c r="I44" s="11">
        <v>375</v>
      </c>
      <c r="J44" s="32">
        <f>(I44-F44)/F44</f>
        <v>0</v>
      </c>
      <c r="K44" t="str">
        <f>IF(F44=I44,$K$2,$K$3)</f>
        <v>Same as Issue</v>
      </c>
    </row>
    <row r="45" spans="1:11" x14ac:dyDescent="0.2">
      <c r="A45" s="12" t="s">
        <v>28</v>
      </c>
      <c r="B45" s="12" t="s">
        <v>49</v>
      </c>
      <c r="C45" s="30" t="str">
        <f>VLOOKUP(B45,$B$2:$C$6,2)</f>
        <v>Limited Edition Print</v>
      </c>
      <c r="D45" s="12" t="s">
        <v>83</v>
      </c>
      <c r="E45" s="31">
        <v>34121</v>
      </c>
      <c r="F45" s="11">
        <v>125</v>
      </c>
      <c r="G45" s="11">
        <v>150</v>
      </c>
      <c r="H45" s="32">
        <f>G45/F45</f>
        <v>1.2</v>
      </c>
      <c r="I45" s="11">
        <v>325</v>
      </c>
      <c r="J45" s="32">
        <f>(I45-F45)/F45</f>
        <v>1.6</v>
      </c>
      <c r="K45" t="str">
        <f>IF(F45=I45,$K$2,$K$3)</f>
        <v>Increased in Value</v>
      </c>
    </row>
    <row r="46" spans="1:11" x14ac:dyDescent="0.2">
      <c r="A46" s="12" t="s">
        <v>29</v>
      </c>
      <c r="B46" s="12" t="s">
        <v>49</v>
      </c>
      <c r="C46" s="30" t="str">
        <f>VLOOKUP(B46,$B$2:$C$6,2)</f>
        <v>Limited Edition Print</v>
      </c>
      <c r="D46" s="12" t="s">
        <v>83</v>
      </c>
      <c r="E46" s="31">
        <v>33970</v>
      </c>
      <c r="F46" s="11">
        <v>150</v>
      </c>
      <c r="G46" s="11">
        <v>215</v>
      </c>
      <c r="H46" s="32">
        <f>G46/F46</f>
        <v>1.4333333333333333</v>
      </c>
      <c r="I46" s="11">
        <v>300</v>
      </c>
      <c r="J46" s="32">
        <f>(I46-F46)/F46</f>
        <v>1</v>
      </c>
      <c r="K46" t="str">
        <f>IF(F46=I46,$K$2,$K$3)</f>
        <v>Increased in Value</v>
      </c>
    </row>
    <row r="47" spans="1:11" x14ac:dyDescent="0.2">
      <c r="A47" s="12" t="s">
        <v>15</v>
      </c>
      <c r="B47" s="12" t="s">
        <v>50</v>
      </c>
      <c r="C47" s="30" t="str">
        <f>VLOOKUP(B47,$B$2:$C$6,2)</f>
        <v>Masterwork Anniversary Edition</v>
      </c>
      <c r="D47" s="12" t="s">
        <v>83</v>
      </c>
      <c r="E47" s="31">
        <v>38047</v>
      </c>
      <c r="F47" s="11">
        <v>1750</v>
      </c>
      <c r="G47" s="11">
        <v>2000</v>
      </c>
      <c r="H47" s="32">
        <f>G47/F47</f>
        <v>1.1428571428571428</v>
      </c>
      <c r="I47" s="11">
        <v>3200</v>
      </c>
      <c r="J47" s="32">
        <f>(I47-F47)/F47</f>
        <v>0.82857142857142863</v>
      </c>
      <c r="K47" t="str">
        <f>IF(F47=I47,$K$2,$K$3)</f>
        <v>Increased in Value</v>
      </c>
    </row>
    <row r="48" spans="1:11" hidden="1" x14ac:dyDescent="0.2">
      <c r="A48" s="12" t="s">
        <v>14</v>
      </c>
      <c r="B48" s="12" t="s">
        <v>50</v>
      </c>
      <c r="C48" s="30" t="str">
        <f>VLOOKUP(B48,$B$2:$C$6,2)</f>
        <v>Masterwork Anniversary Edition</v>
      </c>
      <c r="D48" s="12" t="s">
        <v>45</v>
      </c>
      <c r="E48" s="31">
        <v>38353</v>
      </c>
      <c r="F48" s="11">
        <v>1250</v>
      </c>
      <c r="G48" s="11">
        <v>1250</v>
      </c>
      <c r="H48" s="32">
        <f>G48/F48</f>
        <v>1</v>
      </c>
      <c r="I48" s="11">
        <v>1250</v>
      </c>
      <c r="J48" s="32">
        <f>(I48-F48)/F48</f>
        <v>0</v>
      </c>
      <c r="K48" t="str">
        <f>IF(F48=I48,$K$2,$K$3)</f>
        <v>Same as Issue</v>
      </c>
    </row>
    <row r="49" spans="1:11" hidden="1" x14ac:dyDescent="0.2">
      <c r="A49" s="12" t="s">
        <v>46</v>
      </c>
      <c r="B49" s="12" t="s">
        <v>50</v>
      </c>
      <c r="C49" s="30" t="str">
        <f>VLOOKUP(B49,$B$2:$C$6,2)</f>
        <v>Masterwork Anniversary Edition</v>
      </c>
      <c r="D49" s="12" t="s">
        <v>45</v>
      </c>
      <c r="E49" s="31">
        <v>41306</v>
      </c>
      <c r="F49" s="11">
        <v>950</v>
      </c>
      <c r="G49" s="11">
        <v>950</v>
      </c>
      <c r="H49" s="32">
        <f>G49/F49</f>
        <v>1</v>
      </c>
      <c r="I49" s="11">
        <v>950</v>
      </c>
      <c r="J49" s="32">
        <f>(I49-F49)/F49</f>
        <v>0</v>
      </c>
      <c r="K49" t="str">
        <f>IF(F49=I49,$K$2,$K$3)</f>
        <v>Same as Issue</v>
      </c>
    </row>
    <row r="50" spans="1:11" x14ac:dyDescent="0.2">
      <c r="A50" s="12" t="s">
        <v>42</v>
      </c>
      <c r="B50" s="12" t="s">
        <v>51</v>
      </c>
      <c r="C50" s="30" t="str">
        <f>VLOOKUP(B50,$B$2:$C$6,2)</f>
        <v>Smallwork Canvas Edition</v>
      </c>
      <c r="D50" s="12" t="s">
        <v>83</v>
      </c>
      <c r="E50" s="31">
        <v>40269</v>
      </c>
      <c r="F50" s="11">
        <v>195</v>
      </c>
      <c r="G50" s="11">
        <v>195</v>
      </c>
      <c r="H50" s="32">
        <f>G50/F50</f>
        <v>1</v>
      </c>
      <c r="I50" s="11">
        <v>695</v>
      </c>
      <c r="J50" s="32">
        <f>(I50-F50)/F50</f>
        <v>2.5641025641025643</v>
      </c>
      <c r="K50" t="str">
        <f>IF(F50=I50,$K$2,$K$3)</f>
        <v>Increased in Value</v>
      </c>
    </row>
    <row r="51" spans="1:11" x14ac:dyDescent="0.2">
      <c r="A51" s="12" t="s">
        <v>41</v>
      </c>
      <c r="B51" s="12" t="s">
        <v>51</v>
      </c>
      <c r="C51" s="30" t="str">
        <f>VLOOKUP(B51,$B$2:$C$6,2)</f>
        <v>Smallwork Canvas Edition</v>
      </c>
      <c r="D51" s="12" t="s">
        <v>83</v>
      </c>
      <c r="E51" s="31">
        <v>40452</v>
      </c>
      <c r="F51" s="11">
        <v>275</v>
      </c>
      <c r="G51" s="11">
        <v>295</v>
      </c>
      <c r="H51" s="32">
        <f>G51/F51</f>
        <v>1.0727272727272728</v>
      </c>
      <c r="I51" s="11">
        <v>595</v>
      </c>
      <c r="J51" s="32">
        <f>(I51-F51)/F51</f>
        <v>1.1636363636363636</v>
      </c>
      <c r="K51" t="str">
        <f>IF(F51=I51,$K$2,$K$3)</f>
        <v>Increased in Value</v>
      </c>
    </row>
    <row r="52" spans="1:11" x14ac:dyDescent="0.2">
      <c r="A52" s="12" t="s">
        <v>35</v>
      </c>
      <c r="B52" s="12" t="s">
        <v>51</v>
      </c>
      <c r="C52" s="30" t="str">
        <f>VLOOKUP(B52,$B$2:$C$6,2)</f>
        <v>Smallwork Canvas Edition</v>
      </c>
      <c r="D52" s="12" t="s">
        <v>83</v>
      </c>
      <c r="E52" s="31">
        <v>40238</v>
      </c>
      <c r="F52" s="11">
        <v>225</v>
      </c>
      <c r="G52" s="11">
        <v>300</v>
      </c>
      <c r="H52" s="32">
        <f>G52/F52</f>
        <v>1.3333333333333333</v>
      </c>
      <c r="I52" s="11">
        <v>475</v>
      </c>
      <c r="J52" s="32">
        <f>(I52-F52)/F52</f>
        <v>1.1111111111111112</v>
      </c>
      <c r="K52" t="str">
        <f>IF(F52=I52,$K$2,$K$3)</f>
        <v>Increased in Value</v>
      </c>
    </row>
    <row r="53" spans="1:11" x14ac:dyDescent="0.2">
      <c r="A53" s="12" t="s">
        <v>4</v>
      </c>
      <c r="B53" s="12" t="s">
        <v>51</v>
      </c>
      <c r="C53" s="30" t="str">
        <f>VLOOKUP(B53,$B$2:$C$6,2)</f>
        <v>Smallwork Canvas Edition</v>
      </c>
      <c r="D53" s="12" t="s">
        <v>83</v>
      </c>
      <c r="E53" s="31">
        <v>39904</v>
      </c>
      <c r="F53" s="11">
        <v>195</v>
      </c>
      <c r="G53" s="11">
        <v>225</v>
      </c>
      <c r="H53" s="32">
        <f>G53/F53</f>
        <v>1.1538461538461537</v>
      </c>
      <c r="I53" s="11">
        <v>395</v>
      </c>
      <c r="J53" s="32">
        <f>(I53-F53)/F53</f>
        <v>1.0256410256410255</v>
      </c>
      <c r="K53" t="str">
        <f>IF(F53=I53,$K$2,$K$3)</f>
        <v>Increased in Value</v>
      </c>
    </row>
    <row r="54" spans="1:11" x14ac:dyDescent="0.2">
      <c r="A54" s="12" t="s">
        <v>40</v>
      </c>
      <c r="B54" s="12" t="s">
        <v>51</v>
      </c>
      <c r="C54" s="30" t="str">
        <f>VLOOKUP(B54,$B$2:$C$6,2)</f>
        <v>Smallwork Canvas Edition</v>
      </c>
      <c r="D54" s="12" t="s">
        <v>83</v>
      </c>
      <c r="E54" s="31">
        <v>40603</v>
      </c>
      <c r="F54" s="11">
        <v>225</v>
      </c>
      <c r="G54" s="11">
        <v>250</v>
      </c>
      <c r="H54" s="32">
        <f>G54/F54</f>
        <v>1.1111111111111112</v>
      </c>
      <c r="I54" s="11">
        <v>325</v>
      </c>
      <c r="J54" s="32">
        <f>(I54-F54)/F54</f>
        <v>0.44444444444444442</v>
      </c>
      <c r="K54" t="str">
        <f>IF(F54=I54,$K$2,$K$3)</f>
        <v>Increased in Value</v>
      </c>
    </row>
    <row r="55" spans="1:11" x14ac:dyDescent="0.2">
      <c r="A55" s="34" t="s">
        <v>85</v>
      </c>
      <c r="B55" s="34"/>
      <c r="C55" s="35"/>
      <c r="D55" s="34"/>
      <c r="E55" s="35"/>
      <c r="F55" s="37">
        <f>SUM(Collection[Issue Price])</f>
        <v>19550</v>
      </c>
      <c r="G55" s="37">
        <f>SUM(Collection[Paid])</f>
        <v>20322</v>
      </c>
      <c r="H55" s="36"/>
      <c r="I55" s="37">
        <f>SUM( Collection[Current Value])</f>
        <v>31534</v>
      </c>
      <c r="J55" s="36"/>
    </row>
  </sheetData>
  <sortState xmlns:xlrd2="http://schemas.microsoft.com/office/spreadsheetml/2017/richdata2" ref="A9:K54">
    <sortCondition ref="E9:E54"/>
  </sortState>
  <mergeCells count="5">
    <mergeCell ref="G2:H2"/>
    <mergeCell ref="G3:H3"/>
    <mergeCell ref="G4:H4"/>
    <mergeCell ref="G5:H5"/>
    <mergeCell ref="A1:A6"/>
  </mergeCells>
  <conditionalFormatting sqref="J9:J54">
    <cfRule type="cellIs" dxfId="1" priority="1" operator="greaterThan">
      <formula>2</formula>
    </cfRule>
    <cfRule type="cellIs" dxfId="0" priority="2" operator="greaterThan">
      <formula>200</formula>
    </cfRule>
  </conditionalFormatting>
  <pageMargins left="0.2" right="0.2" top="0.5" bottom="0.5" header="0.3" footer="0.3"/>
  <pageSetup orientation="landscape" horizontalDpi="4294967293" verticalDpi="200" r:id="rId1"/>
  <headerFooter>
    <oddFooter>&amp;L&amp;"Calibri,Regular"&amp;K000000Exploring Series&amp;C&amp;"Calibri,Regular"&amp;K000000&amp;A&amp;R&amp;"Calibri,Regular"&amp;K000000&amp;F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644C-9B37-42A6-A8A5-9719F339E3D8}">
  <dimension ref="A1:B6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4.83203125" customWidth="1"/>
    <col min="2" max="2" width="12.5" customWidth="1"/>
  </cols>
  <sheetData>
    <row r="1" spans="1:2" x14ac:dyDescent="0.2">
      <c r="A1" s="13" t="s">
        <v>64</v>
      </c>
    </row>
    <row r="2" spans="1:2" x14ac:dyDescent="0.2">
      <c r="A2" s="12" t="s">
        <v>65</v>
      </c>
      <c r="B2" s="16">
        <v>4800</v>
      </c>
    </row>
    <row r="3" spans="1:2" x14ac:dyDescent="0.2">
      <c r="A3" s="12" t="s">
        <v>66</v>
      </c>
      <c r="B3" s="17">
        <v>6.5000000000000002E-2</v>
      </c>
    </row>
    <row r="4" spans="1:2" x14ac:dyDescent="0.2">
      <c r="A4" s="12" t="s">
        <v>67</v>
      </c>
      <c r="B4" s="18">
        <v>3</v>
      </c>
    </row>
    <row r="5" spans="1:2" x14ac:dyDescent="0.2">
      <c r="A5" s="12" t="s">
        <v>84</v>
      </c>
      <c r="B5" s="18">
        <v>12</v>
      </c>
    </row>
    <row r="6" spans="1:2" ht="16" x14ac:dyDescent="0.2">
      <c r="A6" s="12" t="s">
        <v>68</v>
      </c>
      <c r="B6" s="33">
        <f>PMT(B3,B4*B5,-B2)</f>
        <v>348.06393817232885</v>
      </c>
    </row>
  </sheetData>
  <printOptions horizontalCentered="1"/>
  <pageMargins left="0.7" right="0.7" top="2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roject>
  <id>KXWjssZLzRCFjFKLGwRmw6QQVL10PQts+ChO68BFQi8=-~VdvUNJay8vvXqJeKQTIqwQ==</id>
</project>
</file>

<file path=customXml/item2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2009-07-03T02:25:05Z</outs:dateTime>
      <outs:isPinned>true</outs:isPinned>
    </outs:relatedDate>
    <outs:relatedDate>
      <outs:type>2</outs:type>
      <outs:displayName>Created</outs:displayName>
      <outs:dateTime>2009-06-10T22:46:19Z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Keith Mulbery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A1C53C6-82B4-184D-A337-EB32D9C72E63}">
  <ds:schemaRefs/>
</ds:datastoreItem>
</file>

<file path=customXml/itemProps2.xml><?xml version="1.0" encoding="utf-8"?>
<ds:datastoreItem xmlns:ds="http://schemas.openxmlformats.org/officeDocument/2006/customXml" ds:itemID="{5C34645E-D36C-474E-BC8F-8BCFEEA15D2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Christensen</vt:lpstr>
      <vt:lpstr>Purchase</vt:lpstr>
      <vt:lpstr>Current Values</vt:lpstr>
      <vt:lpstr>Christensen!Print_Titles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 K</cp:lastModifiedBy>
  <dcterms:created xsi:type="dcterms:W3CDTF">2009-06-10T22:46:19Z</dcterms:created>
  <dcterms:modified xsi:type="dcterms:W3CDTF">2022-09-30T20:04:24Z</dcterms:modified>
</cp:coreProperties>
</file>