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7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k/Desktop/Excel Projects/Real Estate Project/"/>
    </mc:Choice>
  </mc:AlternateContent>
  <xr:revisionPtr revIDLastSave="0" documentId="13_ncr:1_{41D36956-C75D-544B-BA9B-B0352600CB45}" xr6:coauthVersionLast="47" xr6:coauthVersionMax="47" xr10:uidLastSave="{00000000-0000-0000-0000-000000000000}"/>
  <bookViews>
    <workbookView xWindow="1000" yWindow="760" windowWidth="29240" windowHeight="19760" xr2:uid="{00000000-000D-0000-FFFF-FFFF00000000}"/>
  </bookViews>
  <sheets>
    <sheet name="Details" sheetId="1" r:id="rId1"/>
    <sheet name="Map" sheetId="7" r:id="rId2"/>
    <sheet name="Loan" sheetId="8" r:id="rId3"/>
    <sheet name="Agents Dashboard" sheetId="9" r:id="rId4"/>
    <sheet name="Geographic Dashboard" sheetId="11" r:id="rId5"/>
  </sheets>
  <definedNames>
    <definedName name="_xlnm._FilterDatabase" localSheetId="0" hidden="1">Details!$A$11:$K$40</definedName>
    <definedName name="_xlchart.v5.0" hidden="1">Map!$A$21:$B$21</definedName>
    <definedName name="_xlchart.v5.1" hidden="1">Map!$A$22:$B$25</definedName>
    <definedName name="_xlchart.v5.10" hidden="1">Details!$E$41</definedName>
    <definedName name="_xlchart.v5.11" hidden="1">Details!$E$42:$E$45</definedName>
    <definedName name="_xlchart.v5.12" hidden="1">Details!$B$41</definedName>
    <definedName name="_xlchart.v5.13" hidden="1">Details!$B$42:$B$45</definedName>
    <definedName name="_xlchart.v5.14" hidden="1">Details!$C$41</definedName>
    <definedName name="_xlchart.v5.15" hidden="1">Details!$C$42:$C$45</definedName>
    <definedName name="_xlchart.v5.16" hidden="1">Map!$A$21:$B$21</definedName>
    <definedName name="_xlchart.v5.17" hidden="1">Map!$A$22:$B$25</definedName>
    <definedName name="_xlchart.v5.18" hidden="1">Map!$C$21</definedName>
    <definedName name="_xlchart.v5.19" hidden="1">Map!$C$22:$C$25</definedName>
    <definedName name="_xlchart.v5.2" hidden="1">Map!$C$21</definedName>
    <definedName name="_xlchart.v5.20" hidden="1">Details!$B$41</definedName>
    <definedName name="_xlchart.v5.21" hidden="1">Details!$B$42:$B$45</definedName>
    <definedName name="_xlchart.v5.22" hidden="1">Details!$D$41</definedName>
    <definedName name="_xlchart.v5.23" hidden="1">Details!$D$42:$D$45</definedName>
    <definedName name="_xlchart.v5.24" hidden="1">Map!$B$1</definedName>
    <definedName name="_xlchart.v5.25" hidden="1">Map!$B$2:$B$5</definedName>
    <definedName name="_xlchart.v5.26" hidden="1">Map!$C$1</definedName>
    <definedName name="_xlchart.v5.27" hidden="1">Map!$C$2:$C$5</definedName>
    <definedName name="_xlchart.v5.3" hidden="1">Map!$C$22:$C$25</definedName>
    <definedName name="_xlchart.v5.4" hidden="1">Map!$B$1</definedName>
    <definedName name="_xlchart.v5.5" hidden="1">Map!$B$2:$B$5</definedName>
    <definedName name="_xlchart.v5.6" hidden="1">Map!$C$1</definedName>
    <definedName name="_xlchart.v5.7" hidden="1">Map!$C$2:$C$5</definedName>
    <definedName name="_xlchart.v5.8" hidden="1">Details!$B$41</definedName>
    <definedName name="_xlchart.v5.9" hidden="1">Details!$B$42:$B$45</definedName>
    <definedName name="_xlnm.Print_Titles" localSheetId="0">Details!$11:$11</definedName>
  </definedNames>
  <calcPr calcId="191029" concurrentCalc="0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C42" i="1"/>
  <c r="E43" i="1"/>
  <c r="E44" i="1"/>
  <c r="E45" i="1"/>
  <c r="E42" i="1"/>
  <c r="C45" i="1"/>
  <c r="C43" i="1"/>
  <c r="C44" i="1"/>
  <c r="B28" i="8"/>
  <c r="B27" i="8"/>
  <c r="B23" i="8"/>
  <c r="B22" i="8"/>
  <c r="D9" i="8"/>
  <c r="D10" i="8"/>
  <c r="D11" i="8"/>
  <c r="D12" i="8"/>
  <c r="D13" i="8"/>
  <c r="D14" i="8"/>
  <c r="D15" i="8"/>
  <c r="D16" i="8"/>
  <c r="D17" i="8"/>
  <c r="D18" i="8"/>
  <c r="D19" i="8"/>
  <c r="D8" i="8"/>
  <c r="C9" i="8"/>
  <c r="C10" i="8"/>
  <c r="C11" i="8"/>
  <c r="C12" i="8"/>
  <c r="C13" i="8"/>
  <c r="C14" i="8"/>
  <c r="C15" i="8"/>
  <c r="C16" i="8"/>
  <c r="C17" i="8"/>
  <c r="C18" i="8"/>
  <c r="C19" i="8"/>
  <c r="C8" i="8"/>
  <c r="B9" i="8"/>
  <c r="B10" i="8"/>
  <c r="B11" i="8"/>
  <c r="B12" i="8"/>
  <c r="B13" i="8"/>
  <c r="B14" i="8"/>
  <c r="B15" i="8"/>
  <c r="B16" i="8"/>
  <c r="B17" i="8"/>
  <c r="B18" i="8"/>
  <c r="B19" i="8"/>
  <c r="B8" i="8"/>
  <c r="H4" i="1"/>
  <c r="H3" i="1"/>
  <c r="H2" i="1"/>
  <c r="G4" i="1"/>
  <c r="F4" i="1"/>
  <c r="G3" i="1"/>
  <c r="G2" i="1"/>
  <c r="F3" i="1"/>
  <c r="F2" i="1"/>
  <c r="C3" i="1"/>
  <c r="C4" i="1"/>
  <c r="C5" i="1"/>
  <c r="C2" i="1"/>
  <c r="B2" i="1" a="1"/>
  <c r="B2" i="1"/>
  <c r="J13" i="1"/>
  <c r="L13" i="1"/>
  <c r="J14" i="1"/>
  <c r="L14" i="1"/>
  <c r="J15" i="1"/>
  <c r="L15" i="1"/>
  <c r="J16" i="1"/>
  <c r="L16" i="1"/>
  <c r="J17" i="1"/>
  <c r="L17" i="1"/>
  <c r="J18" i="1"/>
  <c r="L18" i="1"/>
  <c r="J19" i="1"/>
  <c r="L19" i="1"/>
  <c r="J20" i="1"/>
  <c r="L20" i="1"/>
  <c r="J21" i="1"/>
  <c r="L21" i="1"/>
  <c r="J22" i="1"/>
  <c r="L22" i="1"/>
  <c r="J23" i="1"/>
  <c r="L23" i="1"/>
  <c r="J24" i="1"/>
  <c r="L24" i="1"/>
  <c r="J25" i="1"/>
  <c r="L25" i="1"/>
  <c r="J26" i="1"/>
  <c r="L26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L33" i="1"/>
  <c r="J34" i="1"/>
  <c r="L34" i="1"/>
  <c r="J35" i="1"/>
  <c r="L35" i="1"/>
  <c r="J36" i="1"/>
  <c r="L36" i="1"/>
  <c r="J37" i="1"/>
  <c r="L37" i="1"/>
  <c r="J38" i="1"/>
  <c r="L38" i="1"/>
  <c r="J39" i="1"/>
  <c r="L39" i="1"/>
  <c r="J12" i="1"/>
  <c r="L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12" i="1" a="1"/>
  <c r="K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12" i="1" a="1"/>
  <c r="E12" i="1"/>
  <c r="B3" i="8"/>
  <c r="B4" i="8"/>
  <c r="B5" i="8"/>
  <c r="B7" i="1" a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<sst xmlns="http://schemas.openxmlformats.org/spreadsheetml/2006/main" count="166" uniqueCount="57">
  <si>
    <t>City</t>
  </si>
  <si>
    <t>Selling Agent</t>
  </si>
  <si>
    <t>Sale Date</t>
  </si>
  <si>
    <t>Listing Date</t>
  </si>
  <si>
    <t>Carey</t>
  </si>
  <si>
    <t>Pijuan</t>
  </si>
  <si>
    <t>Hernandez</t>
  </si>
  <si>
    <t>Number</t>
  </si>
  <si>
    <t>Cedar Hills</t>
  </si>
  <si>
    <t>Lehi</t>
  </si>
  <si>
    <t>Alpine</t>
  </si>
  <si>
    <t>American Fork</t>
  </si>
  <si>
    <t>Days on Market</t>
  </si>
  <si>
    <t>List Price</t>
  </si>
  <si>
    <t>Agent Type</t>
  </si>
  <si>
    <t>Dual Agency</t>
  </si>
  <si>
    <t>Seller's Agent</t>
  </si>
  <si>
    <t>Buyer's Agent</t>
  </si>
  <si>
    <t>DA</t>
  </si>
  <si>
    <t>SA</t>
  </si>
  <si>
    <t>BA</t>
  </si>
  <si>
    <t>Agent Commission</t>
  </si>
  <si>
    <t>Total Commission by Agent</t>
  </si>
  <si>
    <t>Location</t>
  </si>
  <si>
    <t>Average Selling Price</t>
  </si>
  <si>
    <t>Number Sold</t>
  </si>
  <si>
    <t>Bonus</t>
  </si>
  <si>
    <t>Input for Bonus</t>
  </si>
  <si>
    <t>Percent of List</t>
  </si>
  <si>
    <t>Agent Codes and Commission Rates</t>
  </si>
  <si>
    <t>Dual Agent</t>
  </si>
  <si>
    <t>Postal Code</t>
  </si>
  <si>
    <t>Total # Sold</t>
  </si>
  <si>
    <t>Sold Price</t>
  </si>
  <si>
    <t>Average Sold Price</t>
  </si>
  <si>
    <t>Highest Sold Price</t>
  </si>
  <si>
    <t>Total Sold Prices</t>
  </si>
  <si>
    <t>APR</t>
  </si>
  <si>
    <t>NPER</t>
  </si>
  <si>
    <t>Monthly Payment</t>
  </si>
  <si>
    <t>Payment Number</t>
  </si>
  <si>
    <t>Beg Balance</t>
  </si>
  <si>
    <t>Interest</t>
  </si>
  <si>
    <t>Monthly Rate</t>
  </si>
  <si>
    <t>Principal</t>
  </si>
  <si>
    <t>Cumulative Totals after Year 1</t>
  </si>
  <si>
    <t>Principal Paid</t>
  </si>
  <si>
    <t>Loan (PV)</t>
  </si>
  <si>
    <t>What if the goal is $1,400 monthly payment?</t>
  </si>
  <si>
    <t>Monthly Rate Needed</t>
  </si>
  <si>
    <t>APR Needed</t>
  </si>
  <si>
    <t>Bonus Amount</t>
  </si>
  <si>
    <t>Total Homes Sold</t>
  </si>
  <si>
    <t>Agents Dashboard</t>
  </si>
  <si>
    <t>Hemandez</t>
  </si>
  <si>
    <t>Zip Code</t>
  </si>
  <si>
    <t>Geographics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</si>
</sst>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1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48"/>
      <name val="Bangla Sangam MN"/>
      <family val="2"/>
    </font>
    <font>
      <sz val="48"/>
      <color theme="9"/>
      <name val="Bangla Sangam MN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0.7999816888943144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79998168889431442"/>
      </bottom>
      <diagonal/>
    </border>
  </borders>
  <cellStyleXfs count="28">
    <xf numFmtId="0" fontId="0" fillId="0" borderId="0"/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4" fontId="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4" fillId="0" borderId="0" applyFont="0" applyFill="0" applyBorder="0" applyAlignment="0" applyProtection="0"/>
    <xf numFmtId="0" fontId="8" fillId="0" borderId="0"/>
    <xf numFmtId="0" fontId="8" fillId="0" borderId="0"/>
    <xf numFmtId="44" fontId="2" fillId="0" borderId="0" applyFont="0" applyFill="0" applyBorder="0" applyAlignment="0" applyProtection="0"/>
    <xf numFmtId="0" fontId="8" fillId="0" borderId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/>
    <xf numFmtId="44" fontId="2" fillId="0" borderId="0" applyFont="0" applyFill="0" applyBorder="0" applyAlignment="0" applyProtection="0"/>
    <xf numFmtId="0" fontId="8" fillId="0" borderId="0"/>
    <xf numFmtId="0" fontId="8" fillId="0" borderId="0"/>
    <xf numFmtId="44" fontId="2" fillId="0" borderId="0" applyFont="0" applyFill="0" applyBorder="0" applyAlignment="0" applyProtection="0"/>
    <xf numFmtId="0" fontId="8" fillId="0" borderId="0"/>
    <xf numFmtId="0" fontId="8" fillId="0" borderId="0"/>
    <xf numFmtId="44" fontId="2" fillId="0" borderId="0" applyFont="0" applyFill="0" applyBorder="0" applyAlignment="0" applyProtection="0"/>
    <xf numFmtId="0" fontId="8" fillId="0" borderId="0"/>
  </cellStyleXfs>
  <cellXfs count="6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8" xfId="1" applyNumberFormat="1" applyFont="1" applyBorder="1"/>
    <xf numFmtId="0" fontId="6" fillId="0" borderId="0" xfId="0" applyFont="1" applyAlignment="1">
      <alignment horizontal="left"/>
    </xf>
    <xf numFmtId="0" fontId="2" fillId="0" borderId="9" xfId="0" applyFont="1" applyBorder="1"/>
    <xf numFmtId="9" fontId="2" fillId="0" borderId="9" xfId="0" applyNumberFormat="1" applyFont="1" applyBorder="1"/>
    <xf numFmtId="0" fontId="2" fillId="0" borderId="10" xfId="0" applyFont="1" applyBorder="1"/>
    <xf numFmtId="0" fontId="2" fillId="0" borderId="7" xfId="0" applyFont="1" applyBorder="1"/>
    <xf numFmtId="44" fontId="0" fillId="0" borderId="0" xfId="1" applyFont="1" applyFill="1"/>
    <xf numFmtId="14" fontId="0" fillId="0" borderId="0" xfId="0" applyNumberFormat="1"/>
    <xf numFmtId="0" fontId="0" fillId="0" borderId="7" xfId="0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/>
    <xf numFmtId="0" fontId="3" fillId="3" borderId="2" xfId="0" applyFont="1" applyFill="1" applyBorder="1"/>
    <xf numFmtId="0" fontId="3" fillId="3" borderId="3" xfId="0" applyFont="1" applyFill="1" applyBorder="1" applyAlignment="1">
      <alignment horizontal="center" wrapText="1"/>
    </xf>
    <xf numFmtId="0" fontId="0" fillId="3" borderId="2" xfId="0" applyFill="1" applyBorder="1"/>
    <xf numFmtId="0" fontId="0" fillId="3" borderId="3" xfId="0" applyFill="1" applyBorder="1"/>
    <xf numFmtId="10" fontId="0" fillId="0" borderId="5" xfId="2" applyNumberFormat="1" applyFont="1" applyBorder="1" applyAlignment="1">
      <alignment horizontal="center"/>
    </xf>
    <xf numFmtId="10" fontId="2" fillId="0" borderId="5" xfId="2" applyNumberFormat="1" applyFont="1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8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indent="4"/>
    </xf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horizontal="left"/>
    </xf>
    <xf numFmtId="9" fontId="0" fillId="0" borderId="5" xfId="0" applyNumberFormat="1" applyBorder="1" applyAlignment="1">
      <alignment horizontal="right"/>
    </xf>
    <xf numFmtId="1" fontId="0" fillId="0" borderId="5" xfId="3" applyNumberFormat="1" applyFont="1" applyBorder="1" applyAlignment="1">
      <alignment horizontal="right"/>
    </xf>
    <xf numFmtId="0" fontId="8" fillId="0" borderId="0" xfId="4"/>
    <xf numFmtId="0" fontId="1" fillId="0" borderId="0" xfId="5" applyFont="1"/>
    <xf numFmtId="0" fontId="8" fillId="0" borderId="0" xfId="7" applyAlignment="1">
      <alignment horizontal="right" indent="2"/>
    </xf>
    <xf numFmtId="164" fontId="1" fillId="0" borderId="0" xfId="8" applyNumberFormat="1" applyFont="1" applyFill="1" applyBorder="1" applyAlignment="1"/>
    <xf numFmtId="14" fontId="1" fillId="0" borderId="0" xfId="9" applyNumberFormat="1" applyFont="1"/>
    <xf numFmtId="0" fontId="2" fillId="0" borderId="0" xfId="10" applyFont="1"/>
    <xf numFmtId="10" fontId="8" fillId="0" borderId="0" xfId="11" applyNumberFormat="1"/>
    <xf numFmtId="10" fontId="0" fillId="0" borderId="0" xfId="12" applyNumberFormat="1" applyFont="1"/>
    <xf numFmtId="0" fontId="1" fillId="0" borderId="0" xfId="13" applyFont="1" applyAlignment="1">
      <alignment horizontal="center"/>
    </xf>
    <xf numFmtId="44" fontId="0" fillId="0" borderId="0" xfId="15" applyFont="1"/>
    <xf numFmtId="44" fontId="8" fillId="0" borderId="0" xfId="16" applyNumberFormat="1"/>
    <xf numFmtId="165" fontId="1" fillId="0" borderId="0" xfId="17" applyNumberFormat="1" applyFont="1" applyFill="1" applyBorder="1" applyAlignment="1"/>
    <xf numFmtId="164" fontId="0" fillId="0" borderId="0" xfId="18" applyNumberFormat="1" applyFont="1"/>
    <xf numFmtId="0" fontId="6" fillId="0" borderId="4" xfId="19" applyFont="1" applyBorder="1" applyAlignment="1">
      <alignment horizontal="left"/>
    </xf>
    <xf numFmtId="164" fontId="0" fillId="0" borderId="0" xfId="20" applyNumberFormat="1" applyFont="1" applyBorder="1"/>
    <xf numFmtId="0" fontId="8" fillId="0" borderId="5" xfId="21" applyBorder="1" applyAlignment="1">
      <alignment horizontal="center"/>
    </xf>
    <xf numFmtId="0" fontId="6" fillId="0" borderId="6" xfId="22" applyFont="1" applyBorder="1" applyAlignment="1">
      <alignment horizontal="left"/>
    </xf>
    <xf numFmtId="164" fontId="0" fillId="0" borderId="7" xfId="23" applyNumberFormat="1" applyFont="1" applyBorder="1"/>
    <xf numFmtId="0" fontId="6" fillId="0" borderId="9" xfId="25" applyFont="1" applyBorder="1" applyAlignment="1">
      <alignment horizontal="left"/>
    </xf>
    <xf numFmtId="164" fontId="0" fillId="0" borderId="5" xfId="26" applyNumberFormat="1" applyFont="1" applyBorder="1"/>
    <xf numFmtId="0" fontId="6" fillId="0" borderId="10" xfId="27" applyFont="1" applyBorder="1" applyAlignment="1">
      <alignment horizontal="left"/>
    </xf>
    <xf numFmtId="0" fontId="8" fillId="0" borderId="8" xfId="21" applyBorder="1" applyAlignment="1">
      <alignment horizontal="center"/>
    </xf>
    <xf numFmtId="8" fontId="8" fillId="0" borderId="0" xfId="16" applyNumberFormat="1"/>
    <xf numFmtId="0" fontId="0" fillId="0" borderId="0" xfId="20" applyNumberFormat="1" applyFont="1" applyBorder="1"/>
    <xf numFmtId="0" fontId="1" fillId="0" borderId="5" xfId="13" applyFont="1" applyBorder="1" applyAlignment="1">
      <alignment horizontal="center"/>
    </xf>
    <xf numFmtId="0" fontId="0" fillId="0" borderId="7" xfId="0" applyBorder="1"/>
    <xf numFmtId="0" fontId="1" fillId="0" borderId="8" xfId="13" applyFont="1" applyBorder="1" applyAlignment="1">
      <alignment horizontal="center"/>
    </xf>
    <xf numFmtId="0" fontId="3" fillId="3" borderId="11" xfId="0" applyFont="1" applyFill="1" applyBorder="1"/>
    <xf numFmtId="0" fontId="10" fillId="5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6" fillId="0" borderId="7" xfId="0" applyFont="1" applyBorder="1" applyAlignment="1">
      <alignment horizontal="center"/>
    </xf>
  </cellXfs>
  <cellStyles count="28">
    <cellStyle name="11PQChawMm+zr5bDumoWNdtlOiFjIaadtMl6ILmNjEo=-~vllpJlTD2T9WOtHsDV0ivw==" xfId="22" xr:uid="{00000000-0005-0000-0000-000016000000}"/>
    <cellStyle name="4pgO9VMXCok6c15OkXPYwQq6QBeuHdW/a8ez63zdk00=-~0CzHPbuSRamZp0hbobExSA==" xfId="27" xr:uid="{00000000-0005-0000-0000-00001B000000}"/>
    <cellStyle name="5ytR16UI9ybr42kgk5Yi5XPXMJ94n9dLPosWhp9ZOxc=-~p+8oRcj71Bcy7GMA1iZ7pQ==" xfId="16" xr:uid="{00000000-0005-0000-0000-000010000000}"/>
    <cellStyle name="8DMMVKBf/PNHsV0ZdSuzVjfuijSLdbwE3BZtUSpRbDA=-~szJqNh+x9ctpa/wPW/mwsA==" xfId="25" xr:uid="{00000000-0005-0000-0000-000019000000}"/>
    <cellStyle name="92Wmp2GqI4rvrulfkDDK7EAtF3P/73LxqaQHRxVT4QY=-~jp6vOKK96qoGERsU2fcYNA==" xfId="13" xr:uid="{00000000-0005-0000-0000-00000D000000}"/>
    <cellStyle name="a6+y2zVkNaI5NHQrklYXSypdMy1KcT6MeQVKa4/Dl+A=-~iarT2uq7d5JFeYGBM0Z8IQ==" xfId="17" xr:uid="{00000000-0005-0000-0000-000011000000}"/>
    <cellStyle name="AKc5R31Dlxf50lt/4GZgvf2rwi34hQMh9K/j8ZOevhs=-~Zf1oOBU4D9/ixiwGNfyxxw==" xfId="14" xr:uid="{00000000-0005-0000-0000-00000E000000}"/>
    <cellStyle name="bmNNVT6bVqSF5t0T0cvpCpYXECjHG0B8gonfutVLlW4=-~L4TMqjMUxmG3odlMHZ6cWQ==" xfId="8" xr:uid="{00000000-0005-0000-0000-000008000000}"/>
    <cellStyle name="Comma" xfId="3" builtinId="3"/>
    <cellStyle name="Currency" xfId="1" builtinId="4"/>
    <cellStyle name="CxAfGQrD0QZ0qimEc2H91b76/lB8E2QF1r6v6jjP2Qc=-~nssF6d1gUwQyi0N+j0laqQ==" xfId="24" xr:uid="{00000000-0005-0000-0000-000018000000}"/>
    <cellStyle name="D93Sxh028qksyR7hteHn6x4LpzgIYBYK6t7KiK5FZUk=-~uHG4v4xozofO6yZCI3QQIQ==" xfId="12" xr:uid="{00000000-0005-0000-0000-00000C000000}"/>
    <cellStyle name="e0dNZAFg7F9l8VOPXQr+WB7YS5Fep0jCYq7PJanptY4=-~msMHyUWVd5tjPBVgFcZ81Q==" xfId="23" xr:uid="{00000000-0005-0000-0000-000017000000}"/>
    <cellStyle name="efsv07sW7SWacvL/o56y5S7JaON/RIub/500VAY8JxE=-~aiCFK1m2pTM8pltTL/ivNg==" xfId="26" xr:uid="{00000000-0005-0000-0000-00001A000000}"/>
    <cellStyle name="FeNyIKk52hCmOgrAj0JKqJSbt7Y5Jo2qfscebkP10sQ=-~cDxgKa2Oja11ZMRmH22w7Q==" xfId="7" xr:uid="{00000000-0005-0000-0000-000007000000}"/>
    <cellStyle name="fWtPki5psmaKbANGE9txzi8wmVyq80ahqUUVSwA7lug=-~s98AYNl2PgTop6FgV9lSGg==" xfId="9" xr:uid="{00000000-0005-0000-0000-000009000000}"/>
    <cellStyle name="h3BeATdTx5lj9LqE5HM15t4LSLytBet+c7Idc2DFrWE=-~Z0HZB6ondrgqEXg58BZfTg==" xfId="10" xr:uid="{00000000-0005-0000-0000-00000A000000}"/>
    <cellStyle name="hY00sj5os5uCEVvzwizuCbew9CRwRYjBoSWm6nkXjyM=-~Gq1tlGcgy4sNNMqwdY0xzA==" xfId="4" xr:uid="{00000000-0005-0000-0000-000004000000}"/>
    <cellStyle name="L/pg72MAFTFH0nQwmMhCuaiAc835T26ZqOE8OFJXoG4=-~ix3mLyLm0xYYl9zn/9HVeQ==" xfId="6" xr:uid="{00000000-0005-0000-0000-000006000000}"/>
    <cellStyle name="nhQQccJqebyxk/dQDvY0+ae78Hjk7TGFPP//J8CXURk=-~07vUt8wEvk7z7Z5tEjG0RQ==" xfId="20" xr:uid="{00000000-0005-0000-0000-000014000000}"/>
    <cellStyle name="Normal" xfId="0" builtinId="0"/>
    <cellStyle name="oakcY1hFpLFnqW7nPZqVronEbSdVYtEVm4GSS+0TIRM=-~4d1qN9HMZJnHR+7TtplHDQ==" xfId="11" xr:uid="{00000000-0005-0000-0000-00000B000000}"/>
    <cellStyle name="Percent" xfId="2" builtinId="5"/>
    <cellStyle name="SW0GWz+FifY66fIqljXS0WcvXPIhY3KNG9EfcAY+sO4=-~8bKgPoKi4aMs7wNoev+pbg==" xfId="18" xr:uid="{00000000-0005-0000-0000-000012000000}"/>
    <cellStyle name="VMMuSadnKDzNUkOX5JtmrpTeTWpo9svuqOUkE6VlYF4=-~H+NqIzvGfxDekVJb9htYHQ==" xfId="5" xr:uid="{00000000-0005-0000-0000-000005000000}"/>
    <cellStyle name="vtSQEC/q3qg3rqxWDiPlrts3sV0lM0OH52r8pxBAjI0=-~XYlsU9ai2zlM4VCfoyFHfg==" xfId="21" xr:uid="{00000000-0005-0000-0000-000015000000}"/>
    <cellStyle name="YBmlDRVqRFT3vetH32PdO6Ee/76Nn/MFaNqIdr2+NT4=-~DupJmUbquwSg/edOCNk3dw==" xfId="19" xr:uid="{00000000-0005-0000-0000-000013000000}"/>
    <cellStyle name="YETiTNMdadoGJla2Vk9BR8lh/aJAShbKMiejQoJ7S2o=-~QBeifpYLg428FzRQeqRSXw==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Commission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05-EB47-A08E-1FA64990909C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05-EB47-A08E-1FA64990909C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05-EB47-A08E-1FA64990909C}"/>
                </c:ext>
              </c:extLst>
            </c:dLbl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Details!$A$7:$A$9</c:f>
              <c:strCache>
                <c:ptCount val="3"/>
                <c:pt idx="0">
                  <c:v>Carey</c:v>
                </c:pt>
                <c:pt idx="1">
                  <c:v>Hernandez</c:v>
                </c:pt>
                <c:pt idx="2">
                  <c:v>Pijuan</c:v>
                </c:pt>
              </c:strCache>
            </c:strRef>
          </c:cat>
          <c:val>
            <c:numRef>
              <c:f>Details!$B$7:$B$9</c:f>
              <c:numCache>
                <c:formatCode>_("$"* #,##0_);_("$"* \(#,##0\);_("$"* "-"??_);_(@_)</c:formatCode>
                <c:ptCount val="3"/>
                <c:pt idx="0">
                  <c:v>204921.625</c:v>
                </c:pt>
                <c:pt idx="1">
                  <c:v>155347.5</c:v>
                </c:pt>
                <c:pt idx="2">
                  <c:v>215045.875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05-EB47-A08E-1FA6499090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2086750352"/>
        <c:axId val="1767881375"/>
      </c:barChart>
      <c:catAx>
        <c:axId val="208675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81375"/>
        <c:crosses val="autoZero"/>
        <c:auto val="1"/>
        <c:lblAlgn val="ctr"/>
        <c:lblOffset val="100"/>
        <c:noMultiLvlLbl val="0"/>
      </c:catAx>
      <c:valAx>
        <c:axId val="1767881375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0867503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UNIT sold</a:t>
            </a:r>
            <a:r>
              <a:rPr lang="en-US" baseline="0"/>
              <a:t> (DA)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D56-244A-9FE7-7966E88FFB3F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D56-244A-9FE7-7966E88FFB3F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D56-244A-9FE7-7966E88FFB3F}"/>
                </c:ext>
              </c:extLst>
            </c:dLbl>
            <c:spPr>
              <a:solidFill>
                <a:schemeClr val="accent6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Details!$E$2:$E$4</c:f>
              <c:strCache>
                <c:ptCount val="3"/>
                <c:pt idx="0">
                  <c:v>Carey</c:v>
                </c:pt>
                <c:pt idx="1">
                  <c:v>Hernandez</c:v>
                </c:pt>
                <c:pt idx="2">
                  <c:v>Pijuan</c:v>
                </c:pt>
              </c:strCache>
            </c:strRef>
          </c:cat>
          <c:val>
            <c:numRef>
              <c:f>Details!$F$2:$F$4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D56-244A-9FE7-7966E88FFB3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2086750352"/>
        <c:axId val="1767881375"/>
      </c:barChart>
      <c:catAx>
        <c:axId val="208675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881375"/>
        <c:crosses val="autoZero"/>
        <c:auto val="1"/>
        <c:lblAlgn val="ctr"/>
        <c:lblOffset val="100"/>
        <c:noMultiLvlLbl val="0"/>
      </c:catAx>
      <c:valAx>
        <c:axId val="17678813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8675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tx1">
        <a:lumMod val="65000"/>
        <a:lumOff val="35000"/>
      </a:schemeClr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cap="all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u="none" strike="noStrike" cap="all" spc="100" baseline="0">
                <a:solidFill>
                  <a:sysClr val="window" lastClr="FFFFFF"/>
                </a:solidFill>
                <a:latin typeface="Calibri" panose="020F0502020204030204"/>
              </a:rPr>
              <a:t>Total sold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cap="all" spc="1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 w="9525">
              <a:solidFill>
                <a:schemeClr val="tx1"/>
              </a:solidFill>
            </a:ln>
            <a:effectLst/>
          </c:spPr>
          <c:invertIfNegative val="0"/>
          <c:dLbls>
            <c:spPr>
              <a:solidFill>
                <a:srgbClr val="70AD47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Details!$E$2:$E$4</c:f>
              <c:strCache>
                <c:ptCount val="3"/>
                <c:pt idx="0">
                  <c:v>Carey</c:v>
                </c:pt>
                <c:pt idx="1">
                  <c:v>Hernandez</c:v>
                </c:pt>
                <c:pt idx="2">
                  <c:v>Pijuan</c:v>
                </c:pt>
              </c:strCache>
            </c:strRef>
          </c:cat>
          <c:val>
            <c:numRef>
              <c:f>Details!$G$2:$G$4</c:f>
              <c:numCache>
                <c:formatCode>_("$"* #,##0_);_("$"* \(#,##0\);_("$"* "-"??_);_(@_)</c:formatCode>
                <c:ptCount val="3"/>
                <c:pt idx="0">
                  <c:v>1343000</c:v>
                </c:pt>
                <c:pt idx="1">
                  <c:v>2385000</c:v>
                </c:pt>
                <c:pt idx="2">
                  <c:v>1816800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3-BF43-8E28-FDC38501A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45435983"/>
        <c:axId val="647364655"/>
      </c:barChart>
      <c:catAx>
        <c:axId val="184543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64655"/>
        <c:crosses val="autoZero"/>
        <c:auto val="1"/>
        <c:lblAlgn val="ctr"/>
        <c:lblOffset val="100"/>
        <c:noMultiLvlLbl val="0"/>
      </c:catAx>
      <c:valAx>
        <c:axId val="647364655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845435983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</a:t>
            </a:r>
            <a:r>
              <a:rPr lang="en-US" baseline="0"/>
              <a:t> unit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6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rgbClr val="70AD47">
                  <a:alpha val="70000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Details!$E$2:$E$4</c:f>
              <c:strCache>
                <c:ptCount val="3"/>
                <c:pt idx="0">
                  <c:v>Carey</c:v>
                </c:pt>
                <c:pt idx="1">
                  <c:v>Hernandez</c:v>
                </c:pt>
                <c:pt idx="2">
                  <c:v>Pijuan</c:v>
                </c:pt>
              </c:strCache>
            </c:strRef>
          </c:cat>
          <c:val>
            <c:numRef>
              <c:f>Details!$H$2:$H$4</c:f>
              <c:numCache>
                <c:formatCode>_("$"* #,##0_);_("$"* \(#,##0\);_("$"* "-"??_);_(@_)</c:formatCode>
                <c:ptCount val="3"/>
                <c:pt idx="0">
                  <c:v>643000</c:v>
                </c:pt>
                <c:pt idx="1">
                  <c:v>595000</c:v>
                </c:pt>
                <c:pt idx="2">
                  <c:v>725900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8-2A46-8B5C-A28332371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424701583"/>
        <c:axId val="1580151855"/>
      </c:barChart>
      <c:catAx>
        <c:axId val="1424701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151855"/>
        <c:crosses val="autoZero"/>
        <c:auto val="1"/>
        <c:lblAlgn val="ctr"/>
        <c:lblOffset val="100"/>
        <c:noMultiLvlLbl val="0"/>
      </c:catAx>
      <c:valAx>
        <c:axId val="1580151855"/>
        <c:scaling>
          <c:orientation val="minMax"/>
        </c:scaling>
        <c:delete val="1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1424701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65000"/>
        <a:lumOff val="35000"/>
      </a:schemeClr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txData>
          <cx:v>Average Selling Price by Zip Code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Selling Price by Zip Code</a:t>
          </a:r>
        </a:p>
      </cx:txPr>
    </cx:title>
    <cx:plotArea>
      <cx:plotAreaRegion>
        <cx:series layoutId="regionMap" uniqueId="{7B9944CB-42D9-AB44-B194-009F84A08B99}">
          <cx:tx>
            <cx:txData>
              <cx:f>_xlchart.v5.6</cx:f>
              <cx:v>Average Selling Price</cx:v>
            </cx:txData>
          </cx:tx>
          <cx:dataId val="0"/>
          <cx:layoutPr>
            <cx:regionLabelLayout val="showAll"/>
            <cx:geography viewedRegionType="dataOnly" cultureLanguage="en-US" cultureRegion="US" attribution="Powered by Bing">
              <cx:geoCache provider="{E9337A44-BEBE-4D9F-B70C-5C5E7DAFC167}">
                <cx:binary>3Htnk9w4kvZfUejzcQYgSBDc2NmIF6ArlmtTbb8wqo3oHQjaX/9mVUvqlmZ29nbvLmLvWhIbhiBB
JDLzySehvz5Pf3kuXo/y01QWVfeX5+m3z4lSzV9+/bV7Tl7LY/dLmT7Luqu/qF+e6/LX+suX9Pn1
1xd5HNMq/lVH2Pj1OTlK9Tp9/ttf4Wnxa72pn48qravL/lXOV69dX6juT/r+sOvTc91X6jQ8hif9
9vmmStXry6drdVSv3edPx5cyrZy0UzJ9Vhi6D58/vVYqVfNhbl5/+/xD/+dPv/78jt/N51MBU1b9
C4wl9i9EJxZDyLTPP9bnT0VdxV+7NYzxL9Riuq5T+u2tu2MJI2/UMfnW8kfzOM/i+PIiX7sOPuH8
+9uoH2b89kF/vgRpV4u3NRL1ado31+fv/PVHGfztrz81wJf/1PJBTD8v0z/q+tTUnToWbxNgBjLI
j5//3v1PysBAvxjINpjBvsrA/r0MGGU60a3vr3yTwXkW//Hp5w3xYSZ/LIUP4/5AFD806W8y+3Re
/vnzP9iq72/+7fPXJSpAQQrYq7993rwm6edP/46ipPp/nyiJZZo6NQg6/+Dfi9IyTAvrOqgc/ED/
myp/FyjV/zWBfhv3g/TedOuHpv+SQE8L9S7QCzCm3bFSn3xZD6//nqJF31XmzUi979B/XkuJbVGd
WdabpWR/IFqbMkSJ8TuhIvKvCfXbuB8k+N8t1NMSvQv1/5Wv4GeO1Sevlvm/qUy/L/B/XaaGiW3G
dPx3vZ9lgXtkhvl7mRr/oky/jvuflSks0QeZFk1a/Y8p6N93sd+Rh3NUR/cMWT542T/v/eaefxr6
A/L5qMxvZnT18ttnEzFsgCYajFLTJiY7uc3vqOj0vJ9t7rsr/7vjwdKp3z6f8RDTkaUbBjwWGRR8
9fj6vcvWbUoNijHD1ADbXtVSJb99Pnl4C1sGjNOpSXXYTF3df+0hpgmenSIK+BJb+ndkeVEXc1xX
31fpa/1T1ZcXdVqp7rfPGIM9bt7ue5+5RWxm6PA627IAtDXPxyuAr6fb/6Nvo1bFSVvsomY4qqUp
eG/YTkaqNZ1ST8sHfyHYIWbuzHW00w3l6bZ6GrPIlWr50o7NtrKo6I3E0yL6EpfEK/PiSje6A5kT
EaVuY+Zc4lfSRCJNlmBE/WqajaDq6pTXWeeUGvVUeTB6dTUgTfQz8VSWOT01BbORpydbWvVipFnp
GboVO5RMNs/kGNRWNXMVM6/JjJAo+oLNoXNGnKeuZWWWr3VtzKc4iQUumWfPpqvrEeIEta6ptx2P
yqby6Fh1fOzT3JPd6BmNXjn2RJ7svtdFk/a7rmacqdxX9eQpRkQtI8pL29rKapQik8SVpL1mCk8C
wxd0hb4rhsSv8PwiScabrLltYHFbvDjWkDo4G4KcjF6eDKLH+l72tVhi7MXx7KRo5iMuhI2YM6TF
Ws8sp067INGUmBV1csV21EydJa+cMppSQQcyi6y5KamHOloJyfaFpYm2y9X1RzT8w755rptZpnHy
NSj5Xv3boS7h7xkevzf+WH1Hzyed+Q6lf1LIt5jn72jrn3b+J1XZhK1sG5aBbYosBKrzp6r8DuW+
KcTvxn9QZWoSgkxkEgsDAv9BlS3LIIYJLt82bB3U7IMqE6abNtYNQHoA2X/QZYPYFAbCYAODAfi2
LD/IBKLGP9Dl08R/UmVTR2C+LIgLEIYp/qjKbUPnSMc03xXY7ERmsslrx/lS09jNaLKSw+YpVrQY
55YXU3csqiHm5YSDstCEZr5U02uWtciNUTW4oy0TD6NU+UNctNyO5j7mhSUh6qy4VSMxJSTUGqhH
r3Z9m9r5mi2zW86DKK1mTyvPtuGVxZJIp8HtY0QnHrdLxqt2EdNg7kds35ZWuxsU3ieLcRybdmXj
xlMdo9xoq5SXc7bPpea2tRnUczBTDdRZlzXMLbvAVZ3zasydCaVC2ovAuLsox/TSSK1CUEaN9f9p
FcAYIUIYWHQMDuQfqAD6Do++q8DP4z+ogAnhPexjAh7zZxUAWMQsaurgQZn9gzczLeAEIJAhFBOd
Qde7OzMIRsSykc6Ijsg/pQK6Dk/6WQd+mDpg7o/uLJ6NyqxgX+x0VfCmPBKZCxxXK2R0L602i7bp
n+KJpdzW2iAZw65YwqZr/Ih0LulsbmVaMNmJSKpRcWq0gTm267Gw1zMGF5Hh0NBa35yzKytHV8yY
/Wh4skp7h3PkVcbkxDK5iBB4Pb2+7/voCVn9erKxr5nzqtIiTst+b5mFaw1TUOvRaxPpQWFUV8lU
7bLYCrPIfmAwPmuVa6SpIy09GPFjXNNVFT+lJNnF5SjMdLrOZuz1GXrMuqjnFrOu1DCukZa4hjTW
KFI1H4qRZ9nCC2ZtpoTt7El3Kj0OQQXdGqFtpZhXtPNtU6Mn2VtiQGbH0yL7YmXSHRsk+pbuUBQF
Zd9NnLJ4PyN526s+LEt5WehGyjOz2eA4EfFk+jMdc3CN5Rb4o4GraXzEuHIkNrg5l/6U6Ve0LsEk
pfKiNMf1hIZtYqcbbSx5Yyw5vFne5hPyac+eksm+GyK0G/Q9y0ohcxU2lQomZq+q2rguZXyVRLPb
j72Tk8wZ+t4jMRPxEIkxUsLWC27YSuiLWll2o/HBnGKeTmxDNLnSMmCgLlUrHVPVIqrHg1ZJP89n
x7DRw2wRXrfaRqXRSs6pzYu23cfI8uGfU2sllyna6d0sLGx6mDU3BHbEpHWXmRZ5S7lnpdejxE/1
9tBY/baaS29MhoeyrSxeyN7VlkhgM12RdNjZHdkuY2/yJZmctJFuOyV8yOl2mFW8HohcdZFR8EWr
RNJPnixiYWvzijbFsQOrmKKM8G7RhF2oR9MopaOl872F4W3p6M9DFlI8r2W0iCpDrtLz69pCymn7
2WMWJo4tacph6j1Iesa8nbpr1HV80HKH4dE3KNrIvog5WkjDuza5Slobc5Wabq2PTp0TrlsVj6jF
OyvdDgp5RUJXtLKcVmre/2n7C36W2TpwOoAFTubuTyHIO+Xw3f7+PP6D/QWkwIA0AGaB2iYEKh+i
CUYooYB8wDADq/QDBKEEm2CaCUOAQMDev9tfolOEYZYnRHMa9U9AELDlv7e/H6duwyQ+2t+0pHrZ
1ka+i5k65KgLonQwxax3Bs9rxdtycqIuejAaE/FxGLa4G1OvH/NLHfz3kIEfl5kowa8nQDbwATy9
mqbaXU7Of2wDCbue9bFXATYwTyChP8EFBrhhOuGHwjqOZzxx15RaMMbxXaGsfZYjoTWAPTJsrlpb
07mCx1igRAyUifQa1EcPgZKpk7aNoHYZyuP1CIooQSGlsbja1DropKlJaW4hjLqxKSjSlAWdXQSz
1W+aLhGmzMDshG3R8xnFPKetiOfyphjrmktSr6dsAvReXhWaWvXULRjjU5fcN0N9w8ji6Zohmip1
yk73LCMSydTeE7P3jVhBG4RLI8RNA8RPGcRRsrcFKV5NVqwwBFt4mlYDHrihYS+CQExBQCZjKiQE
aMMyfolj240a+dQvnTedAjkI6DQDOZIpnyoI3rJyrSDwMyETwnXSHeu6ENiK1loszLzCDpL0mBDZ
OGOXP0dmwzPjNkoeJqx7WaJ4qc03tQ3QsGwERq8mrfxML72saC3AfeY1nTQwq9Lu+f9+s/ADT/ON
BTppNjFAZ//MFnxMkXwY8E35kf0LxB7spP3Y1InxMf4wfkEU6baJweIwZAD2/xZ/6L8gwIAAeZFN
sX0KMr4pP7F+OVHKENBgy7QYBprhn1B+QHlgfX5EX4YN4RExTpQmEBvkJzKhbus0qWc2bynWEl7k
cV1wy2RN+KFIrb4q+JD2bfhW/PkGo/BJya3eg522lKK2los0MRnv7Fr5ldWLko727VCbo9fXxiae
29SvZu0isfAIasE2UmpjaEQGczW8fJlqLb2o5kUKPM+p3015BkSmRoVmLAmnU2wJIvXZz6x4V4Iz
Dscke0i05T7BGXjsaEyDxtByno+Tr5d965UQAArbwJ1ftDR3yj5HvEtHcxHnL2GlXdWA8eCrNVyz
5fpcNMqlGCBEqkdniFTHE62hXwekffFtKT485jzqwyqd7zo3Isr8tFuw32fJgFxrieoQ5y0d7s/F
qB8LzzCSg3nqODedL3ms1yGqquYP24xRZSCr05DCiL4VDW3IC34eee46D3+vntveX1OdB57rvyv+
+dvfJ3guxWljruZUTis1yiZELG3Cc2k4Vc+l944uR1/b3u+LzaYo+E9D3rvPQ87VpCgSgdICiT+6
GZt0Wd56PjzxrfU83IwteM+5mFp8WNrkbbI/zen9fe9z/+lTktOm0HRjcN7HNpMBq3+uJxHTRdUM
EW/mOYLI93xN56UKRyOD3XkuFgWrQlq2YRHL2j83vd1YnTreb3l7xvnut5tO3e/VD915l8DbeiOv
w7fi+a6fHneu/v3u8ys+zDJWUcwB+dcjt4uq5ZnWVmF++pTznW2ssZzbo9Y4UoFHe6vXXfr1pvPt
5+qiJVk4Xp2Hnhven7RQBQ8514vT48+l95FVOdo5fx/DtJ7yvtQzLhNtTxqtDRWuZMHN92IfVTIs
sd6G5/6pKnOnMW2AMVoMPhLnBMIQy3BGTRuc3LgsTdNc4arswoj1XVil3caaB82zlDYHSzqJZqlg
EiyNyvCtiHFZhSasZs5RPXwrnlsTZa2NLE78c+18OQ883/de/fDIc+O5+3zj+7hzW6Tng6izKvHa
eGFgjsv6aZjbxFkiuV76moClKAxgjKyURxBcsJM5O19IN4FRr8+mnZ5acSkbUQOtLYx+GsPRTqfQ
sCIaVAty8rndLUZ7qM1idvRBWiDZcipDam5k2c2rJIOvZ6fvPpfeL+e2ipLGqfVl4NppPRZJqkWU
bQaGXZI7I2sL8BOYBolsiR8n4xRGMVwKilsvXfAhLScILlncoTAaooNNzcsujXrRSKVClUrC07FN
nXO1lC03FHyFPvSZmKd8CTN9VCVPGa5FPmS9oGlTh40+gVWVre3Hdu+ptB1XuL81yXAkrMde2cXt
Oq36Zm13QD3YtgIPgUjkTXi5jgomaNOjoG2XLrRR24WmZn0tdUwagaX3gpxsNEtl4pq0S/ncKbDJ
J+PdNSwt+Ln43pgOaE/GZPGmkwadL4kJ6vpePZfkDMCQlMZuOCnS+ZInsvOtCq9sq5hLnlCEQi3e
t0hpPpW0cbRmBBWYyw4LGned0NDgVLK/0O1hfNuI5CS59+13Lp3b2kLO3BqMwikstNYATPrspAXN
TOCbpT0W/L1+LrV6P8HLbDkHjBSOBgRJmDfWScKkAYNXJZmbnusJg66pjUAqoz6IyrCU4QIJ0joz
qhbes1HDAi3GFL4VVRvYfaevkmXxolEaYSxZy+MGUR7HoIBJZYd5jdnbpe1XBjCkIe0zFirZsbAj
i+GkrJK8ViQu+LSQzrFiyI04yeQSUOSJywkQTYDnyy7z5mtUcZKsuuvpkSV+H3FW87QSy20RaF/q
xI+J05YC6Ry2Yv6SZjy/SAe/ie/7Ep7lSBTM/b37TJpdC4C+C/TEQYk7TLoA2ih19c41gXKZraBi
Il12MbrAs9saL310HMrTozMpiC1w5RaTo27HxAEWFSXHkmz6lFdFyKZ1z4Ii9pLKyWyH1vfJvCqX
V113M3PkTRKmo2fGq4EKyMjkjI+5GNjgjcYNNQLDXBGyHuI765U2q9m8MW237l2JA5lta3qbEL8t
NlHiMh043LWRb6pkK9GqQQGTTqfcehBG4i8LX3rlNMTvYDl1jXdgcAyYVrrFrejtlcYEWYT2ZWo6
bukVZGnu5eTgxYUnRs0+KXlZeQmEdv1mZldV4Y/9Xal1vI8vGvVCB1+GbG3lTttwNvhmGmbA2UxO
VawSDXJLLDD6UJVhnF9Zp6SXALopHkLKgq4UEQvIcYwXXtU+6sMmX+n5puxWQytqtEts0Q08gfUl
h5TcLgUvL+bYn3XAqD6qufqiFwLdy1umhRMKyJeMcgx4bY+3ZedoRRCZLk3cNOK17ReLGG4zIAnd
cR9DhuhGbVOHMDdWIo+8mvBcrWa6mojfJKsy46Z8VZZYinVcbxmQm2lQRx5dNkx/yhaA1GAmeyCF
Nsi+rDWnpj6TfrKE0rrI+3WWhsMCekH4VEA8nH+p41uj28awj9YNBJSLAL4QxX4G30a59qWKAb87
YMM02KZTEjaxiIlLQYCQF2zW5hfQWcN8SRYXCKxWd5gK8ZdaXlb5qlkEQacFg3XS2oxHKoTdqVtB
y1aZ5palIC2ksDg8TD3W/dqcRDp5deXNSmgtN20grbZp71a2GA1hsTVSAZ4ctGmuTM3FxsEuwgUF
RuJ0q1IFkXSmzrPqdbG4owTosLHGhXeQfaC86LixWfKZu9PjdJNIngXYdgvzUumrMQF2cNiYypsz
b/LhM2Mac7MIerUalzWtOH7NHqkGU5342Pk6ckb9aiw3FmTdDrrmGNoDqraptU/vzYmTxadDiCkg
cFE+2AQI5k0U+yW+aIAcQOnVMpV8MWoOWiuzFUobEScONjwDSNxZFKUzjms9dgaTR5jLPIQynsVM
RN9zpW0y+aRKP48NIDMOPdurwpFZUNp8mQV9aUpu3zAlTJfsaMKjhFvgm20eyTCJ3Mbwxod85NTy
s5n3ldeUPoRF9b02cRsMZ8MJdVDrwFM6zc8SoBUdWPMdbGZra+/IuvSroO5cTXngx1nPIfvKO1gw
IiZLwExSjZPaHdQNBE4k5s26vzfJfdsHVuGqoL/SXyLi5jKAqVkLbyIDqOmdbHyYU9T5rNzohFPC
bRHfNHedKYzUJ/a6WKPejZBX69dVJBQSNphiPG6GcUORlzz16W6xnb5faccCxNUqxGfN79LdwG2p
A6Mv0pvqrty2YbI3Dpqrlqsk9RaL6+0jIfskcvq655A/NbGLgEtufVJs8bTRjK2M1nHLy+Zmrr2W
uZa2tovLIeFTLsrLtOTYCDTEZcPnIlAX9l0J6/9c31rrwgimwHDldZUAub2KL5d1bvAFu9Od3Qk2
+6hyxtwdGC9BlzUnu0ckpIubVjqQXkFXgK+D5LmwEydfuAYoGLRv02gHEzLky8FYwnm+BLo97442
2igJjkEkGScmCFnA7WbmxVLMCzfq60OfHOYlZMzkSok0C3tIP1C/6q/j7Ms4PwwGhA/dwtPkrjyx
v2qrx/shmQSCCvLIIFDhF+wKQSahDfJoQ6dgAMuShg1y0hYydxusrbvchxXKwRUy3rbAtfOK8SIB
2pjbii9Qxnx4YUeY5T65TyFF0fF8DQFNQjikC3LKkwMVrT9e1R3HurMot8o4MGkVxNkOaYEa5+oJ
W7z2EyDre+eAWk4FDXWh8cyzBKj6s5mJ5q6ZHXqRu3JlXJLcW7zMqdbzBZUueYwClYnaFJYLO81y
81GglwbMwW18yFKBrq3dmLkwcyxAGZK7yXYg+2F3PL4xLthLE8TbePsq74AxNHeZ4jjmMhJzJTTY
sVDRXE0obl51ziQgayJgTXkiME888+qZvzZu/9x51FkliOsXZFcF+sUMRgEAwI0xnjSmusvuEOEY
kgx35hUkM4jFS8OZGjc60IbD76TYwq1j7XXDChjI3Ce1E11EljvoN0XqscxXnTAjYZbcBOZtEolj
A4SqHTV48eiuCthxSZAoUT92frNP3annCPlxdwXhUs0ryBXE0pvdNDScQRQgCVNIwxuq3RISS5TY
ebJ5K5Yg091e9/Ddyuid8TGKBdnMbhxYNe922jO6xZB/Snl3jEENyrC+NIPyEt3EYb61M3AJvKQi
yiD7y+ub2s9gVn56yR6A5YU+fFfmkPYVy5MFs3ZzmFrFk3pVC4i0EgawTUAbZJ+c9LLLuam4Bct+
h0DDgCaC6OkGH/RYDNf6bbernMobLkzIgPHhIl9TQRzY7B7QpwYsmjA3ZNPthgu5ivxHrebLZtm0
O+Ix4G4DDap24m5BvcsFlA2q08DlQUXgM7i3AECYq2u4o+Yah0hnY3rJg1qZA3z47LIwCh+747Qp
d5Nj1pz5gD42elhtEp0vXgfrmAvNLRybl7zn2TYSJYdbnHpbeLanCyC/V5SJ5pDvmoN2n15NTn/M
DnD85WBx9KW9Hd1mZfLGoTlXD/EdXbjp2Ac4dwIpGTNz4FoqLh3sgde4A0sGWwdW2AC9QmBlYcdC
Vgxs+HixXMkNS0SzyndaYDrWxjw0juVEovLti0qknvWgwVjlwGkcKZaHXuhi4poAC4WEGXP6oJGg
Fgycy0MJX+XHPoCSVbGG7XCbHdRm/JLvmD9s2mMBqAeYr3v05b7cpVezG31JHqqXMkCwEmBjzLW5
7re2JpaKg/28hhSaLrz+Ed2kl7QWFGwL70CpUn5Ar3BaRxNoEvMN5pCjPNhP/aPSQbL5ur0sA3Y0
buTDvANDCAbSOMqH7NkQI2Ranek6X+dr/YaK4aK9NG5yFwlYVF/fwlUsjgYveGpyAdbH60TlAFdo
bqyAijpM7k+bLtDupupk3nqIaSGz8WhAcZtyCY0TLy9xUO3BJYbtK+zV+qao+GpZZ153s6xjsDHq
rs7degveKX8973t1l+2ThMPfCbTImdYlyCtzlOKKhgQOT9WiQTyqBOhz+qoWR91BHyhT2jsUrxnE
KLA0BodhJSyTBklMPj0tT9m1FoksF9HI8QBHOjgkrSH5ohioifaEtmCXqTC9aQXZadCWCxrGwbSa
QCDzbnqRDy1EoJx4sN+rwwiQ/DmmfBb1rbZfPDi4FNTgkTIcdJKj25Hc5z5axat0Nbngi4fWW1w4
J7IlW1XDsayr8hUOn5idk9gvOSTj4fyJDi5zusjvmMWp7SWX8xXyrf2y6efLfCvXACnMKQddQQ+1
sN0hiC5e08sRlnoSZc7hWNUIUDnM9unlcgcH1sAAnq1EBOgWHJHBu5v6FU6ugFFB3HzqYWDLVQUE
BuSbXetp3FIwBLdqVTnTCkOodlT7NrSfysLVNDFe2blgRyjJh+Te3Ax7Op1mvWziTHRXgxK9FCD3
4dq6QzdynzciX/zy8oQPHvFT+whTzBonNZ32dZg3yx04xOFpATFmXKtOxhgMG0CEcduBWZpdjeuS
z+HsPg0BIDyINa/Ijjkxj8FWQJbdlXuwpeAmH5dyO85+d1PsweQV+3EL65oHSLSutoaTOnivhwlo
KEAggR/RqpCcbmyXrUDxjQYaG7d1qmACc0N9e498tKsDpRzzEN9Jr3Fm4Kt4AmbsNg6eEqdxTX+C
03zBdEk3A6/B4WV7mPfUuhiMJJwG8iAauzvlep6sl+VBwRGFF/xg7hn47syzd9Vds6YrtU46YV/p
mTtabp+54NL0C4CDwMPApr2ZAgLmWa5GAYnsNb5mfusDQoUn+xfMMa8AU4yv7PT1cTisa38J+tcB
7ERQBp1oBQ4yL7tOL/NLc11545UndYHvdNgCOSS5Hf1mAM28BJ2NboFbBAEaryR1qtRFt/NxPjYX
8pBflTu1qcAKWs/2PjlY13gvC7GsopD65Y5dIjdzsoenzNGupvUA6kyC0x843JSMPJWC3urH4kIz
3azhYxHAKUM1CO0eFQFJeQ4QSmgpv2fJFjwNuu2iDVMe4OKQhrmb+jbQuyuIFy4zD+8AZsKu1W8g
4154YKfrcTUd4tBY2YtTZZ7O3MV6RXMqWHyZ0xmkuCjHOqiDbTtxSGEfSdDY+sq+g0k8xT4A/Cwb
vP7Mtg4ArCj87xGIjSA+OtNu2omIrEf89fLW1kUczrZR4AqAf2Ln7MCphE8U1bntjY1iuPfqMbuE
KARIKONEJ58vZybqvXouxfPIuD4SQ5xZqPN8GCrCPrEhuWjh63xcplUSj7yNxmZFmlFg1VkrPAIW
HNJ1pz0OQObgZfAgpeK2g54GM6rjkIFWn6afamOArbwOEIr3OnDyPpybgAD4dIHQhSKNruKW1qE8
UXnnUtcRGSxkdPQJEgxddmL1cXHKK8gO8qHnYq4QnL1MRjCXRVevqoRyPWXAYLKbmMnSXWICDElV
XdVLaxa8IhDwLhnkk2bSXkgDuMGUAuOAT00TnAgJkwR3jprzJ6wosC864lkCiLqZYkhQTdMJlJdi
yovt3FCAQacZA6sFGQGUIQuSsnA0RUVN6k9LvdMJAYPbanvgaAMZywIMJ8yJxERys76bBssSfT6X
wrRPuRTIfQO3fSr2EySp69T4/8xc2W6jMBT9IiSWsL30Ic3SErWzj9S+8FSRAAFslhC+fo4vSZ04
oQqjkaYv1rV9fL0kMeLce1LgNhXROuJ4idcly6Vg3Y6x1TaMtsvYAv1NxV7E70wOoly2FVq9eeDr
aBFl+waUirHjQcVsHjSioCoVegHiqtnhDYx4UCoKTWPmnEwnDL9V9bZZEC/bc7Vmh4wek21Q7taO
9rAp0mKquxYYT8EMI2fnYNl1BO5TtFGhVAlHwxKtQGBjm+1fDS8H0V2+JXr5prfePWKruACSGj9V
Hc+ZyshXRmWagc+f06rAvlqQlMHe13nADKtdxnn3vA0fd3UUz8zawk00ASteiKhUWyKyR1bi+asu
WyezuGu/5rqTGfOQgWXcstptVoZVf6kZNxaN5rCgMwsWMLDq+DSc367p1Y99jTqQHezONhE4+5NG
GtfXyWzauZ+5xcrqwLnauPBNDhK5ijj449K214iNkU3NVGSIVQapKGRV9rIyBOPapEuCyfbei1Vz
jhSj98HIqf7m1W61yJlrIatsY9w3e91+2viIgk6ROpWAZWimYTtxcLz4DYY5vtvapDHnvtG+5KnN
l7k/eZR9ZEUFUF7XYQ80wHJYiawm4YAKZmr40CZlmk/zojFnBKJBYK8rZJZQGFHAWzcFsnclW/s6
DaCh5DR2EzyGyZT+eiQ1yuFyTO9ehbd2lC04b34oQ2jCncv5/Y6D05ZuJE5d2Un96srk1MxO0qXp
x4g8i3MjlyerP9ldb9LIUJ7xyUy9SYB+g36N90wnBWsr1zx4JjSzW26OH97JzHKfymbI7cUK5BTd
a1dNfiFM91KKoEYmLv/Otg+F0qZUCae0IQYAXktxY1DQSsLJkhhykTMHb2ASI7uvtanTkAvFbY9x
re57hXjbohb78ygWG8X7fMnKOKjEg7wWz1vqVaouRThxP2c90KOoKsF7k/A5uCbTQ4rRNReEoEK6
6WeRqxkcpyxs0A3h5EzkT7a1Igr2rxKGhNj7KH64ezrqus8VDpQeI1HLt1zIMEsVJARO76hxqoiD
NuqqZuJd2SN6SdLzM/9YJDUEOqb5XHd0o87iY8kUTU3irUF3UlU+TtGMZMqTY/q7PV4KTS79DC78
XDp2oRc5S/Ycew5IwRwnB/58p/FB6uvo07hdQfvZzuFMh6BKMMaewwjV6X85h1E5jwObV3zI22Hc
f07cuv8brpDD1U3/AXL3BwAA//8=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Total Homes Sold by Zip Code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Homes Sold by Zip Code</a:t>
          </a:r>
        </a:p>
      </cx:txPr>
    </cx:title>
    <cx:plotArea>
      <cx:plotAreaRegion>
        <cx:series layoutId="regionMap" uniqueId="{A8420738-D654-0B46-ACA6-BB390BF7B025}">
          <cx:tx>
            <cx:txData>
              <cx:f>_xlchart.v5.2</cx:f>
              <cx:v>Total Homes Sold</cx:v>
            </cx:txData>
          </cx:tx>
          <cx:dataId val="0"/>
          <cx:layoutPr>
            <cx:regionLabelLayout val="bestFitOnly"/>
            <cx:geography viewedRegionType="dataOnly" cultureLanguage="en-US" cultureRegion="US" attribution="Powered by Bing">
              <cx:geoCache provider="{E9337A44-BEBE-4D9F-B70C-5C5E7DAFC167}">
                <cx:binary>3Htnk9w4kvZfUejzcQYgSBDc2NmIF6ArlmtTbb8wqo3oHQjaX/9mVUvqlmZ29nbvLmLvWhIbhiBB
JDLzySehvz5Pf3kuXo/y01QWVfeX5+m3z4lSzV9+/bV7Tl7LY/dLmT7Luqu/qF+e6/LX+suX9Pn1
1xd5HNMq/lVH2Pj1OTlK9Tp9/ttf4Wnxa72pn48qravL/lXOV69dX6juT/r+sOvTc91X6jQ8hif9
9vmmStXry6drdVSv3edPx5cyrZy0UzJ9Vhi6D58/vVYqVfNhbl5/+/xD/+dPv/78jt/N51MBU1b9
C4wl9i9EJxZDyLTPP9bnT0VdxV+7NYzxL9Riuq5T+u2tu2MJI2/UMfnW8kfzOM/i+PIiX7sOPuH8
+9uoH2b89kF/vgRpV4u3NRL1ado31+fv/PVHGfztrz81wJf/1PJBTD8v0z/q+tTUnToWbxNgBjLI
j5//3v1PysBAvxjINpjBvsrA/r0MGGU60a3vr3yTwXkW//Hp5w3xYSZ/LIUP4/5AFD806W8y+3Re
/vnzP9iq72/+7fPXJSpAQQrYq7993rwm6edP/46ipPp/nyiJZZo6NQg6/+Dfi9IyTAvrOqgc/ED/
myp/FyjV/zWBfhv3g/TedOuHpv+SQE8L9S7QCzCm3bFSn3xZD6//nqJF31XmzUi979B/XkuJbVGd
WdabpWR/IFqbMkSJ8TuhIvKvCfXbuB8k+N8t1NMSvQv1/5Wv4GeO1Sevlvm/qUy/L/B/XaaGiW3G
dPx3vZ9lgXtkhvl7mRr/oky/jvuflSks0QeZFk1a/Y8p6N93sd+Rh3NUR/cMWT542T/v/eaefxr6
A/L5qMxvZnT18ttnEzFsgCYajFLTJiY7uc3vqOj0vJ9t7rsr/7vjwdKp3z6f8RDTkaUbBjwWGRR8
9fj6vcvWbUoNijHD1ADbXtVSJb99Pnl4C1sGjNOpSXXYTF3df+0hpgmenSIK+BJb+ndkeVEXc1xX
31fpa/1T1ZcXdVqp7rfPGIM9bt7ue5+5RWxm6PA627IAtDXPxyuAr6fb/6Nvo1bFSVvsomY4qqUp
eG/YTkaqNZ1ST8sHfyHYIWbuzHW00w3l6bZ6GrPIlWr50o7NtrKo6I3E0yL6EpfEK/PiSje6A5kT
EaVuY+Zc4lfSRCJNlmBE/WqajaDq6pTXWeeUGvVUeTB6dTUgTfQz8VSWOT01BbORpydbWvVipFnp
GboVO5RMNs/kGNRWNXMVM6/JjJAo+oLNoXNGnKeuZWWWr3VtzKc4iQUumWfPpqvrEeIEta6ptx2P
yqby6Fh1fOzT3JPd6BmNXjn2RJ7svtdFk/a7rmacqdxX9eQpRkQtI8pL29rKapQik8SVpL1mCk8C
wxd0hb4rhsSv8PwiScabrLltYHFbvDjWkDo4G4KcjF6eDKLH+l72tVhi7MXx7KRo5iMuhI2YM6TF
Ws8sp067INGUmBV1csV21EydJa+cMppSQQcyi6y5KamHOloJyfaFpYm2y9X1RzT8w755rptZpnHy
NSj5Xv3boS7h7xkevzf+WH1Hzyed+Q6lf1LIt5jn72jrn3b+J1XZhK1sG5aBbYosBKrzp6r8DuW+
KcTvxn9QZWoSgkxkEgsDAv9BlS3LIIYJLt82bB3U7IMqE6abNtYNQHoA2X/QZYPYFAbCYAODAfi2
LD/IBKLGP9Dl08R/UmVTR2C+LIgLEIYp/qjKbUPnSMc03xXY7ERmsslrx/lS09jNaLKSw+YpVrQY
55YXU3csqiHm5YSDstCEZr5U02uWtciNUTW4oy0TD6NU+UNctNyO5j7mhSUh6qy4VSMxJSTUGqhH
r3Z9m9r5mi2zW86DKK1mTyvPtuGVxZJIp8HtY0QnHrdLxqt2EdNg7kds35ZWuxsU3ieLcRybdmXj
xlMdo9xoq5SXc7bPpea2tRnUczBTDdRZlzXMLbvAVZ3zasydCaVC2ovAuLsox/TSSK1CUEaN9f9p
FcAYIUIYWHQMDuQfqAD6Do++q8DP4z+ogAnhPexjAh7zZxUAWMQsaurgQZn9gzczLeAEIJAhFBOd
Qde7OzMIRsSykc6Ijsg/pQK6Dk/6WQd+mDpg7o/uLJ6NyqxgX+x0VfCmPBKZCxxXK2R0L602i7bp
n+KJpdzW2iAZw65YwqZr/Ih0LulsbmVaMNmJSKpRcWq0gTm267Gw1zMGF5Hh0NBa35yzKytHV8yY
/Wh4skp7h3PkVcbkxDK5iBB4Pb2+7/voCVn9erKxr5nzqtIiTst+b5mFaw1TUOvRaxPpQWFUV8lU
7bLYCrPIfmAwPmuVa6SpIy09GPFjXNNVFT+lJNnF5SjMdLrOZuz1GXrMuqjnFrOu1DCukZa4hjTW
KFI1H4qRZ9nCC2ZtpoTt7El3Kj0OQQXdGqFtpZhXtPNtU6Mn2VtiQGbH0yL7YmXSHRsk+pbuUBQF
Zd9NnLJ4PyN526s+LEt5WehGyjOz2eA4EfFk+jMdc3CN5Rb4o4GraXzEuHIkNrg5l/6U6Ve0LsEk
pfKiNMf1hIZtYqcbbSx5Yyw5vFne5hPyac+eksm+GyK0G/Q9y0ohcxU2lQomZq+q2rguZXyVRLPb
j72Tk8wZ+t4jMRPxEIkxUsLWC27YSuiLWll2o/HBnGKeTmxDNLnSMmCgLlUrHVPVIqrHg1ZJP89n
x7DRw2wRXrfaRqXRSs6pzYu23cfI8uGfU2sllyna6d0sLGx6mDU3BHbEpHWXmRZ5S7lnpdejxE/1
9tBY/baaS29MhoeyrSxeyN7VlkhgM12RdNjZHdkuY2/yJZmctJFuOyV8yOl2mFW8HohcdZFR8EWr
RNJPnixiYWvzijbFsQOrmKKM8G7RhF2oR9MopaOl872F4W3p6M9DFlI8r2W0iCpDrtLz69pCymn7
2WMWJo4tacph6j1Iesa8nbpr1HV80HKH4dE3KNrIvog5WkjDuza5Slobc5Wabq2PTp0TrlsVj6jF
OyvdDgp5RUJXtLKcVmre/2n7C36W2TpwOoAFTubuTyHIO+Xw3f7+PP6D/QWkwIA0AGaB2iYEKh+i
CUYooYB8wDADq/QDBKEEm2CaCUOAQMDev9tfolOEYZYnRHMa9U9AELDlv7e/H6duwyQ+2t+0pHrZ
1ka+i5k65KgLonQwxax3Bs9rxdtycqIuejAaE/FxGLa4G1OvH/NLHfz3kIEfl5kowa8nQDbwATy9
mqbaXU7Of2wDCbue9bFXATYwTyChP8EFBrhhOuGHwjqOZzxx15RaMMbxXaGsfZYjoTWAPTJsrlpb
07mCx1igRAyUifQa1EcPgZKpk7aNoHYZyuP1CIooQSGlsbja1DropKlJaW4hjLqxKSjSlAWdXQSz
1W+aLhGmzMDshG3R8xnFPKetiOfyphjrmktSr6dsAvReXhWaWvXULRjjU5fcN0N9w8ji6Zohmip1
yk73LCMSydTeE7P3jVhBG4RLI8RNA8RPGcRRsrcFKV5NVqwwBFt4mlYDHrihYS+CQExBQCZjKiQE
aMMyfolj240a+dQvnTedAjkI6DQDOZIpnyoI3rJyrSDwMyETwnXSHeu6ENiK1loszLzCDpL0mBDZ
OGOXP0dmwzPjNkoeJqx7WaJ4qc03tQ3QsGwERq8mrfxML72saC3AfeY1nTQwq9Lu+f9+s/ADT/ON
BTppNjFAZ//MFnxMkXwY8E35kf0LxB7spP3Y1InxMf4wfkEU6baJweIwZAD2/xZ/6L8gwIAAeZFN
sX0KMr4pP7F+OVHKENBgy7QYBprhn1B+QHlgfX5EX4YN4RExTpQmEBvkJzKhbus0qWc2bynWEl7k
cV1wy2RN+KFIrb4q+JD2bfhW/PkGo/BJya3eg522lKK2los0MRnv7Fr5ldWLko727VCbo9fXxiae
29SvZu0isfAIasE2UmpjaEQGczW8fJlqLb2o5kUKPM+p3015BkSmRoVmLAmnU2wJIvXZz6x4V4Iz
Dscke0i05T7BGXjsaEyDxtByno+Tr5d965UQAArbwJ1ftDR3yj5HvEtHcxHnL2GlXdWA8eCrNVyz
5fpcNMqlGCBEqkdniFTHE62hXwekffFtKT485jzqwyqd7zo3Isr8tFuw32fJgFxrieoQ5y0d7s/F
qB8LzzCSg3nqODedL3ms1yGqquYP24xRZSCr05DCiL4VDW3IC34eee46D3+vntveX1OdB57rvyv+
+dvfJ3guxWljruZUTis1yiZELG3Cc2k4Vc+l944uR1/b3u+LzaYo+E9D3rvPQ87VpCgSgdICiT+6
GZt0Wd56PjzxrfU83IwteM+5mFp8WNrkbbI/zen9fe9z/+lTktOm0HRjcN7HNpMBq3+uJxHTRdUM
EW/mOYLI93xN56UKRyOD3XkuFgWrQlq2YRHL2j83vd1YnTreb3l7xvnut5tO3e/VD915l8DbeiOv
w7fi+a6fHneu/v3u8ys+zDJWUcwB+dcjt4uq5ZnWVmF++pTznW2ssZzbo9Y4UoFHe6vXXfr1pvPt
5+qiJVk4Xp2Hnhven7RQBQ8514vT48+l95FVOdo5fx/DtJ7yvtQzLhNtTxqtDRWuZMHN92IfVTIs
sd6G5/6pKnOnMW2AMVoMPhLnBMIQy3BGTRuc3LgsTdNc4arswoj1XVil3caaB82zlDYHSzqJZqlg
EiyNyvCtiHFZhSasZs5RPXwrnlsTZa2NLE78c+18OQ883/de/fDIc+O5+3zj+7hzW6Tng6izKvHa
eGFgjsv6aZjbxFkiuV76moClKAxgjKyURxBcsJM5O19IN4FRr8+mnZ5acSkbUQOtLYx+GsPRTqfQ
sCIaVAty8rndLUZ7qM1idvRBWiDZcipDam5k2c2rJIOvZ6fvPpfeL+e2ipLGqfVl4NppPRZJqkWU
bQaGXZI7I2sL8BOYBolsiR8n4xRGMVwKilsvXfAhLScILlncoTAaooNNzcsujXrRSKVClUrC07FN
nXO1lC03FHyFPvSZmKd8CTN9VCVPGa5FPmS9oGlTh40+gVWVre3Hdu+ptB1XuL81yXAkrMde2cXt
Oq36Zm13QD3YtgIPgUjkTXi5jgomaNOjoG2XLrRR24WmZn0tdUwagaX3gpxsNEtl4pq0S/ncKbDJ
J+PdNSwt+Ln43pgOaE/GZPGmkwadL4kJ6vpePZfkDMCQlMZuOCnS+ZInsvOtCq9sq5hLnlCEQi3e
t0hpPpW0cbRmBBWYyw4LGned0NDgVLK/0O1hfNuI5CS59+13Lp3b2kLO3BqMwikstNYATPrspAXN
TOCbpT0W/L1+LrV6P8HLbDkHjBSOBgRJmDfWScKkAYNXJZmbnusJg66pjUAqoz6IyrCU4QIJ0joz
qhbes1HDAi3GFL4VVRvYfaevkmXxolEaYSxZy+MGUR7HoIBJZYd5jdnbpe1XBjCkIe0zFirZsbAj
i+GkrJK8ViQu+LSQzrFiyI04yeQSUOSJywkQTYDnyy7z5mtUcZKsuuvpkSV+H3FW87QSy20RaF/q
xI+J05YC6Ry2Yv6SZjy/SAe/ie/7Ep7lSBTM/b37TJpdC4C+C/TEQYk7TLoA2ih19c41gXKZraBi
Il12MbrAs9saL310HMrTozMpiC1w5RaTo27HxAEWFSXHkmz6lFdFyKZ1z4Ii9pLKyWyH1vfJvCqX
V113M3PkTRKmo2fGq4EKyMjkjI+5GNjgjcYNNQLDXBGyHuI765U2q9m8MW237l2JA5lta3qbEL8t
NlHiMh043LWRb6pkK9GqQQGTTqfcehBG4i8LX3rlNMTvYDl1jXdgcAyYVrrFrejtlcYEWYT2ZWo6
bukVZGnu5eTgxYUnRs0+KXlZeQmEdv1mZldV4Y/9Xal1vI8vGvVCB1+GbG3lTttwNvhmGmbA2UxO
VawSDXJLLDD6UJVhnF9Zp6SXALopHkLKgq4UEQvIcYwXXtU+6sMmX+n5puxWQytqtEts0Q08gfUl
h5TcLgUvL+bYn3XAqD6qufqiFwLdy1umhRMKyJeMcgx4bY+3ZedoRRCZLk3cNOK17ReLGG4zIAnd
cR9DhuhGbVOHMDdWIo+8mvBcrWa6mojfJKsy46Z8VZZYinVcbxmQm2lQRx5dNkx/yhaA1GAmeyCF
Nsi+rDWnpj6TfrKE0rrI+3WWhsMCekH4VEA8nH+p41uj28awj9YNBJSLAL4QxX4G30a59qWKAb87
YMM02KZTEjaxiIlLQYCQF2zW5hfQWcN8SRYXCKxWd5gK8ZdaXlb5qlkEQacFg3XS2oxHKoTdqVtB
y1aZ5palIC2ksDg8TD3W/dqcRDp5deXNSmgtN20grbZp71a2GA1hsTVSAZ4ctGmuTM3FxsEuwgUF
RuJ0q1IFkXSmzrPqdbG4owTosLHGhXeQfaC86LixWfKZu9PjdJNIngXYdgvzUumrMQF2cNiYypsz
b/LhM2Mac7MIerUalzWtOH7NHqkGU5342Pk6ckb9aiw3FmTdDrrmGNoDqraptU/vzYmTxadDiCkg
cFE+2AQI5k0U+yW+aIAcQOnVMpV8MWoOWiuzFUobEScONjwDSNxZFKUzjms9dgaTR5jLPIQynsVM
RN9zpW0y+aRKP48NIDMOPdurwpFZUNp8mQV9aUpu3zAlTJfsaMKjhFvgm20eyTCJ3Mbwxod85NTy
s5n3ldeUPoRF9b02cRsMZ8MJdVDrwFM6zc8SoBUdWPMdbGZra+/IuvSroO5cTXngx1nPIfvKO1gw
IiZLwExSjZPaHdQNBE4k5s26vzfJfdsHVuGqoL/SXyLi5jKAqVkLbyIDqOmdbHyYU9T5rNzohFPC
bRHfNHedKYzUJ/a6WKPejZBX69dVJBQSNphiPG6GcUORlzz16W6xnb5faccCxNUqxGfN79LdwG2p
A6Mv0pvqrty2YbI3Dpqrlqsk9RaL6+0jIfskcvq655A/NbGLgEtufVJs8bTRjK2M1nHLy+Zmrr2W
uZa2tovLIeFTLsrLtOTYCDTEZcPnIlAX9l0J6/9c31rrwgimwHDldZUAub2KL5d1bvAFu9Od3Qk2
+6hyxtwdGC9BlzUnu0ckpIubVjqQXkFXgK+D5LmwEydfuAYoGLRv02gHEzLky8FYwnm+BLo97442
2igJjkEkGScmCFnA7WbmxVLMCzfq60OfHOYlZMzkSok0C3tIP1C/6q/j7Ms4PwwGhA/dwtPkrjyx
v2qrx/shmQSCCvLIIFDhF+wKQSahDfJoQ6dgAMuShg1y0hYydxusrbvchxXKwRUy3rbAtfOK8SIB
2pjbii9Qxnx4YUeY5T65TyFF0fF8DQFNQjikC3LKkwMVrT9e1R3HurMot8o4MGkVxNkOaYEa5+oJ
W7z2EyDre+eAWk4FDXWh8cyzBKj6s5mJ5q6ZHXqRu3JlXJLcW7zMqdbzBZUueYwClYnaFJYLO81y
81GglwbMwW18yFKBrq3dmLkwcyxAGZK7yXYg+2F3PL4xLthLE8TbePsq74AxNHeZ4jjmMhJzJTTY
sVDRXE0obl51ziQgayJgTXkiME888+qZvzZu/9x51FkliOsXZFcF+sUMRgEAwI0xnjSmusvuEOEY
kgx35hUkM4jFS8OZGjc60IbD76TYwq1j7XXDChjI3Ce1E11EljvoN0XqscxXnTAjYZbcBOZtEolj
A4SqHTV48eiuCthxSZAoUT92frNP3annCPlxdwXhUs0ryBXE0pvdNDScQRQgCVNIwxuq3RISS5TY
ebJ5K5Yg091e9/Ddyuid8TGKBdnMbhxYNe922jO6xZB/Snl3jEENyrC+NIPyEt3EYb61M3AJvKQi
yiD7y+ub2s9gVn56yR6A5YU+fFfmkPYVy5MFs3ZzmFrFk3pVC4i0EgawTUAbZJ+c9LLLuam4Bct+
h0DDgCaC6OkGH/RYDNf6bbernMobLkzIgPHhIl9TQRzY7B7QpwYsmjA3ZNPthgu5ivxHrebLZtm0
O+Ix4G4DDap24m5BvcsFlA2q08DlQUXgM7i3AECYq2u4o+Yah0hnY3rJg1qZA3z47LIwCh+747Qp
d5Nj1pz5gD42elhtEp0vXgfrmAvNLRybl7zn2TYSJYdbnHpbeLanCyC/V5SJ5pDvmoN2n15NTn/M
DnD85WBx9KW9Hd1mZfLGoTlXD/EdXbjp2Ac4dwIpGTNz4FoqLh3sgde4A0sGWwdW2AC9QmBlYcdC
Vgxs+HixXMkNS0SzyndaYDrWxjw0juVEovLti0qknvWgwVjlwGkcKZaHXuhi4poAC4WEGXP6oJGg
Fgycy0MJX+XHPoCSVbGG7XCbHdRm/JLvmD9s2mMBqAeYr3v05b7cpVezG31JHqqXMkCwEmBjzLW5
7re2JpaKg/28hhSaLrz+Ed2kl7QWFGwL70CpUn5Ar3BaRxNoEvMN5pCjPNhP/aPSQbL5ur0sA3Y0
buTDvANDCAbSOMqH7NkQI2Ranek6X+dr/YaK4aK9NG5yFwlYVF/fwlUsjgYveGpyAdbH60TlAFdo
bqyAijpM7k+bLtDupupk3nqIaSGz8WhAcZtyCY0TLy9xUO3BJYbtK+zV+qao+GpZZ153s6xjsDHq
rs7degveKX8973t1l+2ThMPfCbTImdYlyCtzlOKKhgQOT9WiQTyqBOhz+qoWR91BHyhT2jsUrxnE
KLA0BodhJSyTBklMPj0tT9m1FoksF9HI8QBHOjgkrSH5ohioifaEtmCXqTC9aQXZadCWCxrGwbSa
QCDzbnqRDy1EoJx4sN+rwwiQ/DmmfBb1rbZfPDi4FNTgkTIcdJKj25Hc5z5axat0Nbngi4fWW1w4
J7IlW1XDsayr8hUOn5idk9gvOSTj4fyJDi5zusjvmMWp7SWX8xXyrf2y6efLfCvXACnMKQddQQ+1
sN0hiC5e08sRlnoSZc7hWNUIUDnM9unlcgcH1sAAnq1EBOgWHJHBu5v6FU6ugFFB3HzqYWDLVQUE
BuSbXetp3FIwBLdqVTnTCkOodlT7NrSfysLVNDFe2blgRyjJh+Te3Ax7Op1mvWziTHRXgxK9FCD3
4dq6QzdynzciX/zy8oQPHvFT+whTzBonNZ32dZg3yx04xOFpATFmXKtOxhgMG0CEcduBWZpdjeuS
z+HsPg0BIDyINa/Ijjkxj8FWQJbdlXuwpeAmH5dyO85+d1PsweQV+3EL65oHSLSutoaTOnivhwlo
KEAggR/RqpCcbmyXrUDxjQYaG7d1qmACc0N9e498tKsDpRzzEN9Jr3Fm4Kt4AmbsNg6eEqdxTX+C
03zBdEk3A6/B4WV7mPfUuhiMJJwG8iAauzvlep6sl+VBwRGFF/xg7hn47syzd9Vds6YrtU46YV/p
mTtabp+54NL0C4CDwMPApr2ZAgLmWa5GAYnsNb5mfusDQoUn+xfMMa8AU4yv7PT1cTisa38J+tcB
7ERQBp1oBQ4yL7tOL/NLc11545UndYHvdNgCOSS5Hf1mAM28BJ2NboFbBAEaryR1qtRFt/NxPjYX
8pBflTu1qcAKWs/2PjlY13gvC7GsopD65Y5dIjdzsoenzNGupvUA6kyC0x843JSMPJWC3urH4kIz
3azhYxHAKUM1CO0eFQFJeQ4QSmgpv2fJFjwNuu2iDVMe4OKQhrmb+jbQuyuIFy4zD+8AZsKu1W8g
4154YKfrcTUd4tBY2YtTZZ7O3MV6RXMqWHyZ0xmkuCjHOqiDbTtxSGEfSdDY+sq+g0k8xT4A/Cwb
vP7Mtg4ArCj87xGIjSA+OtNu2omIrEf89fLW1kUczrZR4AqAf2Ln7MCphE8U1bntjY1iuPfqMbuE
KARIKONEJ58vZybqvXouxfPIuD4SQ5xZqPN8GCrCPrEhuWjh63xcplUSj7yNxmZFmlFg1VkrPAIW
HNJ1pz0OQObgZfAgpeK2g54GM6rjkIFWn6afamOArbwOEIr3OnDyPpybgAD4dIHQhSKNruKW1qE8
UXnnUtcRGSxkdPQJEgxddmL1cXHKK8gO8qHnYq4QnL1MRjCXRVevqoRyPWXAYLKbmMnSXWICDElV
XdVLaxa8IhDwLhnkk2bSXkgDuMGUAuOAT00TnAgJkwR3jprzJ6wosC864lkCiLqZYkhQTdMJlJdi
yovt3FCAQacZA6sFGQGUIQuSsnA0RUVN6k9LvdMJAYPbanvgaAMZywIMJ8yJxERys76bBssSfT6X
wrRPuRTIfQO3fSr2EySp69T4/8xc2W6jMBT9IiSWsL30Ic3SErWzj9S+8FSRAAFslhC+fo4vSZ04
oQqjkaYv1rV9fL0kMeLce1LgNhXROuJ4idcly6Vg3Y6x1TaMtsvYAv1NxV7E70wOoly2FVq9eeDr
aBFl+waUirHjQcVsHjSioCoVegHiqtnhDYx4UCoKTWPmnEwnDL9V9bZZEC/bc7Vmh4wek21Q7taO
9rAp0mKquxYYT8EMI2fnYNl1BO5TtFGhVAlHwxKtQGBjm+1fDS8H0V2+JXr5prfePWKruACSGj9V
Hc+ZyshXRmWagc+f06rAvlqQlMHe13nADKtdxnn3vA0fd3UUz8zawk00ASteiKhUWyKyR1bi+asu
WyezuGu/5rqTGfOQgWXcstptVoZVf6kZNxaN5rCgMwsWMLDq+DSc367p1Y99jTqQHezONhE4+5NG
GtfXyWzauZ+5xcrqwLnauPBNDhK5ijj449K214iNkU3NVGSIVQapKGRV9rIyBOPapEuCyfbei1Vz
jhSj98HIqf7m1W61yJlrIatsY9w3e91+2viIgk6ROpWAZWimYTtxcLz4DYY5vtvapDHnvtG+5KnN
l7k/eZR9ZEUFUF7XYQ80wHJYiawm4YAKZmr40CZlmk/zojFnBKJBYK8rZJZQGFHAWzcFsnclW/s6
DaCh5DR2EzyGyZT+eiQ1yuFyTO9ehbd2lC04b34oQ2jCncv5/Y6D05ZuJE5d2Un96srk1MxO0qXp
x4g8i3MjlyerP9ldb9LIUJ7xyUy9SYB+g36N90wnBWsr1zx4JjSzW26OH97JzHKfymbI7cUK5BTd
a1dNfiFM91KKoEYmLv/Otg+F0qZUCae0IQYAXktxY1DQSsLJkhhykTMHb2ASI7uvtanTkAvFbY9x
re57hXjbohb78ygWG8X7fMnKOKjEg7wWz1vqVaouRThxP2c90KOoKsF7k/A5uCbTQ4rRNReEoEK6
6WeRqxkcpyxs0A3h5EzkT7a1Igr2rxKGhNj7KH64ezrqus8VDpQeI1HLt1zIMEsVJARO76hxqoiD
NuqqZuJd2SN6SdLzM/9YJDUEOqb5XHd0o87iY8kUTU3irUF3UlU+TtGMZMqTY/q7PV4KTS79DC78
XDp2oRc5S/Ycew5IwRwnB/58p/FB6uvo07hdQfvZzuFMh6BKMMaewwjV6X85h1E5jwObV3zI22Hc
f07cuv8brpDD1U3/AXL3BwAA//8=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_xlchart.v5.25</cx:f>
        <cx:nf>_xlchart.v5.24</cx:nf>
      </cx:strDim>
      <cx:numDim type="colorVal">
        <cx:f>_xlchart.v5.27</cx:f>
        <cx:nf>_xlchart.v5.26</cx:nf>
      </cx:numDim>
    </cx:data>
  </cx:chartData>
  <cx:chart>
    <cx:title pos="t" align="ctr" overlay="0">
      <cx:tx>
        <cx:txData>
          <cx:v>Average Selling Price by Zipcode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Average Selling Price by Zipcode</a:t>
          </a:r>
        </a:p>
      </cx:txPr>
    </cx:title>
    <cx:plotArea>
      <cx:plotAreaRegion>
        <cx:series layoutId="regionMap" uniqueId="{7B9944CB-42D9-AB44-B194-009F84A08B99}">
          <cx:tx>
            <cx:txData>
              <cx:f>_xlchart.v5.26</cx:f>
              <cx:v>Average Selling Price</cx:v>
            </cx:txData>
          </cx:tx>
          <cx:dataPt idx="0"/>
          <cx:dataPt idx="1"/>
          <cx:dataPt idx="2"/>
          <cx:dataPt idx="3"/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n-US" sz="85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regionLabelLayout val="showAll"/>
            <cx:geography viewedRegionType="dataOnly" cultureLanguage="en-US" cultureRegion="US" attribution="Powered by Bing">
              <cx:geoCache provider="{E9337A44-BEBE-4D9F-B70C-5C5E7DAFC167}">
                <cx:binary>3Htnk9w4kvZfUejzcQYgSBDc2NmIF6ArlmtTbb8wqo3oHQjaX/9mVUvqlmZ29nbvLmLvWhIbhiBB
JDLzySehvz5Pf3kuXo/y01QWVfeX5+m3z4lSzV9+/bV7Tl7LY/dLmT7Luqu/qF+e6/LX+suX9Pn1
1xd5HNMq/lVH2Pj1OTlK9Tp9/ttf4Wnxa72pn48qravL/lXOV69dX6juT/r+sOvTc91X6jQ8hif9
9vmmStXry6drdVSv3edPx5cyrZy0UzJ9Vhi6D58/vVYqVfNhbl5/+/xD/+dPv/78jt/N51MBU1b9
C4wl9i9EJxZDyLTPP9bnT0VdxV+7NYzxL9Riuq5T+u2tu2MJI2/UMfnW8kfzOM/i+PIiX7sOPuH8
+9uoH2b89kF/vgRpV4u3NRL1ado31+fv/PVHGfztrz81wJf/1PJBTD8v0z/q+tTUnToWbxNgBjLI
j5//3v1PysBAvxjINpjBvsrA/r0MGGU60a3vr3yTwXkW//Hp5w3xYSZ/LIUP4/5AFD806W8y+3Re
/vnzP9iq72/+7fPXJSpAQQrYq7993rwm6edP/46ipPp/nyiJZZo6NQg6/+Dfi9IyTAvrOqgc/ED/
myp/FyjV/zWBfhv3g/TedOuHpv+SQE8L9S7QCzCm3bFSn3xZD6//nqJF31XmzUi979B/XkuJbVGd
WdabpWR/IFqbMkSJ8TuhIvKvCfXbuB8k+N8t1NMSvQv1/5Wv4GeO1Sevlvm/qUy/L/B/XaaGiW3G
dPx3vZ9lgXtkhvl7mRr/oky/jvuflSks0QeZFk1a/Y8p6N93sd+Rh3NUR/cMWT542T/v/eaefxr6
A/L5qMxvZnT18ttnEzFsgCYajFLTJiY7uc3vqOj0vJ9t7rsr/7vjwdKp3z6f8RDTkaUbBjwWGRR8
9fj6vcvWbUoNijHD1ADbXtVSJb99Pnl4C1sGjNOpSXXYTF3df+0hpgmenSIK+BJb+ndkeVEXc1xX
31fpa/1T1ZcXdVqp7rfPGIM9bt7ue5+5RWxm6PA627IAtDXPxyuAr6fb/6Nvo1bFSVvsomY4qqUp
eG/YTkaqNZ1ST8sHfyHYIWbuzHW00w3l6bZ6GrPIlWr50o7NtrKo6I3E0yL6EpfEK/PiSje6A5kT
EaVuY+Zc4lfSRCJNlmBE/WqajaDq6pTXWeeUGvVUeTB6dTUgTfQz8VSWOT01BbORpydbWvVipFnp
GboVO5RMNs/kGNRWNXMVM6/JjJAo+oLNoXNGnKeuZWWWr3VtzKc4iQUumWfPpqvrEeIEta6ptx2P
yqby6Fh1fOzT3JPd6BmNXjn2RJ7svtdFk/a7rmacqdxX9eQpRkQtI8pL29rKapQik8SVpL1mCk8C
wxd0hb4rhsSv8PwiScabrLltYHFbvDjWkDo4G4KcjF6eDKLH+l72tVhi7MXx7KRo5iMuhI2YM6TF
Ws8sp067INGUmBV1csV21EydJa+cMppSQQcyi6y5KamHOloJyfaFpYm2y9X1RzT8w755rptZpnHy
NSj5Xv3boS7h7xkevzf+WH1Hzyed+Q6lf1LIt5jn72jrn3b+J1XZhK1sG5aBbYosBKrzp6r8DuW+
KcTvxn9QZWoSgkxkEgsDAv9BlS3LIIYJLt82bB3U7IMqE6abNtYNQHoA2X/QZYPYFAbCYAODAfi2
LD/IBKLGP9Dl08R/UmVTR2C+LIgLEIYp/qjKbUPnSMc03xXY7ERmsslrx/lS09jNaLKSw+YpVrQY
55YXU3csqiHm5YSDstCEZr5U02uWtciNUTW4oy0TD6NU+UNctNyO5j7mhSUh6qy4VSMxJSTUGqhH
r3Z9m9r5mi2zW86DKK1mTyvPtuGVxZJIp8HtY0QnHrdLxqt2EdNg7kds35ZWuxsU3ieLcRybdmXj
xlMdo9xoq5SXc7bPpea2tRnUczBTDdRZlzXMLbvAVZ3zasydCaVC2ovAuLsox/TSSK1CUEaN9f9p
FcAYIUIYWHQMDuQfqAD6Do++q8DP4z+ogAnhPexjAh7zZxUAWMQsaurgQZn9gzczLeAEIJAhFBOd
Qde7OzMIRsSykc6Ijsg/pQK6Dk/6WQd+mDpg7o/uLJ6NyqxgX+x0VfCmPBKZCxxXK2R0L602i7bp
n+KJpdzW2iAZw65YwqZr/Ih0LulsbmVaMNmJSKpRcWq0gTm267Gw1zMGF5Hh0NBa35yzKytHV8yY
/Wh4skp7h3PkVcbkxDK5iBB4Pb2+7/voCVn9erKxr5nzqtIiTst+b5mFaw1TUOvRaxPpQWFUV8lU
7bLYCrPIfmAwPmuVa6SpIy09GPFjXNNVFT+lJNnF5SjMdLrOZuz1GXrMuqjnFrOu1DCukZa4hjTW
KFI1H4qRZ9nCC2ZtpoTt7El3Kj0OQQXdGqFtpZhXtPNtU6Mn2VtiQGbH0yL7YmXSHRsk+pbuUBQF
Zd9NnLJ4PyN526s+LEt5WehGyjOz2eA4EfFk+jMdc3CN5Rb4o4GraXzEuHIkNrg5l/6U6Ve0LsEk
pfKiNMf1hIZtYqcbbSx5Yyw5vFne5hPyac+eksm+GyK0G/Q9y0ohcxU2lQomZq+q2rguZXyVRLPb
j72Tk8wZ+t4jMRPxEIkxUsLWC27YSuiLWll2o/HBnGKeTmxDNLnSMmCgLlUrHVPVIqrHg1ZJP89n
x7DRw2wRXrfaRqXRSs6pzYu23cfI8uGfU2sllyna6d0sLGx6mDU3BHbEpHWXmRZ5S7lnpdejxE/1
9tBY/baaS29MhoeyrSxeyN7VlkhgM12RdNjZHdkuY2/yJZmctJFuOyV8yOl2mFW8HohcdZFR8EWr
RNJPnixiYWvzijbFsQOrmKKM8G7RhF2oR9MopaOl872F4W3p6M9DFlI8r2W0iCpDrtLz69pCymn7
2WMWJo4tacph6j1Iesa8nbpr1HV80HKH4dE3KNrIvog5WkjDuza5Slobc5Wabq2PTp0TrlsVj6jF
OyvdDgp5RUJXtLKcVmre/2n7C36W2TpwOoAFTubuTyHIO+Xw3f7+PP6D/QWkwIA0AGaB2iYEKh+i
CUYooYB8wDADq/QDBKEEm2CaCUOAQMDev9tfolOEYZYnRHMa9U9AELDlv7e/H6duwyQ+2t+0pHrZ
1ka+i5k65KgLonQwxax3Bs9rxdtycqIuejAaE/FxGLa4G1OvH/NLHfz3kIEfl5kowa8nQDbwATy9
mqbaXU7Of2wDCbue9bFXATYwTyChP8EFBrhhOuGHwjqOZzxx15RaMMbxXaGsfZYjoTWAPTJsrlpb
07mCx1igRAyUifQa1EcPgZKpk7aNoHYZyuP1CIooQSGlsbja1DropKlJaW4hjLqxKSjSlAWdXQSz
1W+aLhGmzMDshG3R8xnFPKetiOfyphjrmktSr6dsAvReXhWaWvXULRjjU5fcN0N9w8ji6Zohmip1
yk73LCMSydTeE7P3jVhBG4RLI8RNA8RPGcRRsrcFKV5NVqwwBFt4mlYDHrihYS+CQExBQCZjKiQE
aMMyfolj240a+dQvnTedAjkI6DQDOZIpnyoI3rJyrSDwMyETwnXSHeu6ENiK1loszLzCDpL0mBDZ
OGOXP0dmwzPjNkoeJqx7WaJ4qc03tQ3QsGwERq8mrfxML72saC3AfeY1nTQwq9Lu+f9+s/ADT/ON
BTppNjFAZ//MFnxMkXwY8E35kf0LxB7spP3Y1InxMf4wfkEU6baJweIwZAD2/xZ/6L8gwIAAeZFN
sX0KMr4pP7F+OVHKENBgy7QYBprhn1B+QHlgfX5EX4YN4RExTpQmEBvkJzKhbus0qWc2bynWEl7k
cV1wy2RN+KFIrb4q+JD2bfhW/PkGo/BJya3eg522lKK2los0MRnv7Fr5ldWLko727VCbo9fXxiae
29SvZu0isfAIasE2UmpjaEQGczW8fJlqLb2o5kUKPM+p3015BkSmRoVmLAmnU2wJIvXZz6x4V4Iz
Dscke0i05T7BGXjsaEyDxtByno+Tr5d965UQAArbwJ1ftDR3yj5HvEtHcxHnL2GlXdWA8eCrNVyz
5fpcNMqlGCBEqkdniFTHE62hXwekffFtKT485jzqwyqd7zo3Isr8tFuw32fJgFxrieoQ5y0d7s/F
qB8LzzCSg3nqODedL3ms1yGqquYP24xRZSCr05DCiL4VDW3IC34eee46D3+vntveX1OdB57rvyv+
+dvfJ3guxWljruZUTis1yiZELG3Cc2k4Vc+l944uR1/b3u+LzaYo+E9D3rvPQ87VpCgSgdICiT+6
GZt0Wd56PjzxrfU83IwteM+5mFp8WNrkbbI/zen9fe9z/+lTktOm0HRjcN7HNpMBq3+uJxHTRdUM
EW/mOYLI93xN56UKRyOD3XkuFgWrQlq2YRHL2j83vd1YnTreb3l7xvnut5tO3e/VD915l8DbeiOv
w7fi+a6fHneu/v3u8ys+zDJWUcwB+dcjt4uq5ZnWVmF++pTznW2ssZzbo9Y4UoFHe6vXXfr1pvPt
5+qiJVk4Xp2Hnhven7RQBQ8514vT48+l95FVOdo5fx/DtJ7yvtQzLhNtTxqtDRWuZMHN92IfVTIs
sd6G5/6pKnOnMW2AMVoMPhLnBMIQy3BGTRuc3LgsTdNc4arswoj1XVil3caaB82zlDYHSzqJZqlg
EiyNyvCtiHFZhSasZs5RPXwrnlsTZa2NLE78c+18OQ883/de/fDIc+O5+3zj+7hzW6Tng6izKvHa
eGFgjsv6aZjbxFkiuV76moClKAxgjKyURxBcsJM5O19IN4FRr8+mnZ5acSkbUQOtLYx+GsPRTqfQ
sCIaVAty8rndLUZ7qM1idvRBWiDZcipDam5k2c2rJIOvZ6fvPpfeL+e2ipLGqfVl4NppPRZJqkWU
bQaGXZI7I2sL8BOYBolsiR8n4xRGMVwKilsvXfAhLScILlncoTAaooNNzcsujXrRSKVClUrC07FN
nXO1lC03FHyFPvSZmKd8CTN9VCVPGa5FPmS9oGlTh40+gVWVre3Hdu+ptB1XuL81yXAkrMde2cXt
Oq36Zm13QD3YtgIPgUjkTXi5jgomaNOjoG2XLrRR24WmZn0tdUwagaX3gpxsNEtl4pq0S/ncKbDJ
J+PdNSwt+Ln43pgOaE/GZPGmkwadL4kJ6vpePZfkDMCQlMZuOCnS+ZInsvOtCq9sq5hLnlCEQi3e
t0hpPpW0cbRmBBWYyw4LGned0NDgVLK/0O1hfNuI5CS59+13Lp3b2kLO3BqMwikstNYATPrspAXN
TOCbpT0W/L1+LrV6P8HLbDkHjBSOBgRJmDfWScKkAYNXJZmbnusJg66pjUAqoz6IyrCU4QIJ0joz
qhbes1HDAi3GFL4VVRvYfaevkmXxolEaYSxZy+MGUR7HoIBJZYd5jdnbpe1XBjCkIe0zFirZsbAj
i+GkrJK8ViQu+LSQzrFiyI04yeQSUOSJywkQTYDnyy7z5mtUcZKsuuvpkSV+H3FW87QSy20RaF/q
xI+J05YC6Ry2Yv6SZjy/SAe/ie/7Ep7lSBTM/b37TJpdC4C+C/TEQYk7TLoA2ih19c41gXKZraBi
Il12MbrAs9saL310HMrTozMpiC1w5RaTo27HxAEWFSXHkmz6lFdFyKZ1z4Ii9pLKyWyH1vfJvCqX
V113M3PkTRKmo2fGq4EKyMjkjI+5GNjgjcYNNQLDXBGyHuI765U2q9m8MW237l2JA5lta3qbEL8t
NlHiMh043LWRb6pkK9GqQQGTTqfcehBG4i8LX3rlNMTvYDl1jXdgcAyYVrrFrejtlcYEWYT2ZWo6
bukVZGnu5eTgxYUnRs0+KXlZeQmEdv1mZldV4Y/9Xal1vI8vGvVCB1+GbG3lTttwNvhmGmbA2UxO
VawSDXJLLDD6UJVhnF9Zp6SXALopHkLKgq4UEQvIcYwXXtU+6sMmX+n5puxWQytqtEts0Q08gfUl
h5TcLgUvL+bYn3XAqD6qufqiFwLdy1umhRMKyJeMcgx4bY+3ZedoRRCZLk3cNOK17ReLGG4zIAnd
cR9DhuhGbVOHMDdWIo+8mvBcrWa6mojfJKsy46Z8VZZYinVcbxmQm2lQRx5dNkx/yhaA1GAmeyCF
Nsi+rDWnpj6TfrKE0rrI+3WWhsMCekH4VEA8nH+p41uj28awj9YNBJSLAL4QxX4G30a59qWKAb87
YMM02KZTEjaxiIlLQYCQF2zW5hfQWcN8SRYXCKxWd5gK8ZdaXlb5qlkEQacFg3XS2oxHKoTdqVtB
y1aZ5palIC2ksDg8TD3W/dqcRDp5deXNSmgtN20grbZp71a2GA1hsTVSAZ4ctGmuTM3FxsEuwgUF
RuJ0q1IFkXSmzrPqdbG4owTosLHGhXeQfaC86LixWfKZu9PjdJNIngXYdgvzUumrMQF2cNiYypsz
b/LhM2Mac7MIerUalzWtOH7NHqkGU5342Pk6ckb9aiw3FmTdDrrmGNoDqraptU/vzYmTxadDiCkg
cFE+2AQI5k0U+yW+aIAcQOnVMpV8MWoOWiuzFUobEScONjwDSNxZFKUzjms9dgaTR5jLPIQynsVM
RN9zpW0y+aRKP48NIDMOPdurwpFZUNp8mQV9aUpu3zAlTJfsaMKjhFvgm20eyTCJ3Mbwxod85NTy
s5n3ldeUPoRF9b02cRsMZ8MJdVDrwFM6zc8SoBUdWPMdbGZra+/IuvSroO5cTXngx1nPIfvKO1gw
IiZLwExSjZPaHdQNBE4k5s26vzfJfdsHVuGqoL/SXyLi5jKAqVkLbyIDqOmdbHyYU9T5rNzohFPC
bRHfNHedKYzUJ/a6WKPejZBX69dVJBQSNphiPG6GcUORlzz16W6xnb5faccCxNUqxGfN79LdwG2p
A6Mv0pvqrty2YbI3Dpqrlqsk9RaL6+0jIfskcvq655A/NbGLgEtufVJs8bTRjK2M1nHLy+Zmrr2W
uZa2tovLIeFTLsrLtOTYCDTEZcPnIlAX9l0J6/9c31rrwgimwHDldZUAub2KL5d1bvAFu9Od3Qk2
+6hyxtwdGC9BlzUnu0ckpIubVjqQXkFXgK+D5LmwEydfuAYoGLRv02gHEzLky8FYwnm+BLo97442
2igJjkEkGScmCFnA7WbmxVLMCzfq60OfHOYlZMzkSok0C3tIP1C/6q/j7Ms4PwwGhA/dwtPkrjyx
v2qrx/shmQSCCvLIIFDhF+wKQSahDfJoQ6dgAMuShg1y0hYydxusrbvchxXKwRUy3rbAtfOK8SIB
2pjbii9Qxnx4YUeY5T65TyFF0fF8DQFNQjikC3LKkwMVrT9e1R3HurMot8o4MGkVxNkOaYEa5+oJ
W7z2EyDre+eAWk4FDXWh8cyzBKj6s5mJ5q6ZHXqRu3JlXJLcW7zMqdbzBZUueYwClYnaFJYLO81y
81GglwbMwW18yFKBrq3dmLkwcyxAGZK7yXYg+2F3PL4xLthLE8TbePsq74AxNHeZ4jjmMhJzJTTY
sVDRXE0obl51ziQgayJgTXkiME888+qZvzZu/9x51FkliOsXZFcF+sUMRgEAwI0xnjSmusvuEOEY
kgx35hUkM4jFS8OZGjc60IbD76TYwq1j7XXDChjI3Ce1E11EljvoN0XqscxXnTAjYZbcBOZtEolj
A4SqHTV48eiuCthxSZAoUT92frNP3annCPlxdwXhUs0ryBXE0pvdNDScQRQgCVNIwxuq3RISS5TY
ebJ5K5Yg091e9/Ddyuid8TGKBdnMbhxYNe922jO6xZB/Snl3jEENyrC+NIPyEt3EYb61M3AJvKQi
yiD7y+ub2s9gVn56yR6A5YU+fFfmkPYVy5MFs3ZzmFrFk3pVC4i0EgawTUAbZJ+c9LLLuam4Bct+
h0DDgCaC6OkGH/RYDNf6bbernMobLkzIgPHhIl9TQRzY7B7QpwYsmjA3ZNPthgu5ivxHrebLZtm0
O+Ix4G4DDap24m5BvcsFlA2q08DlQUXgM7i3AECYq2u4o+Yah0hnY3rJg1qZA3z47LIwCh+747Qp
d5Nj1pz5gD42elhtEp0vXgfrmAvNLRybl7zn2TYSJYdbnHpbeLanCyC/V5SJ5pDvmoN2n15NTn/M
DnD85WBx9KW9Hd1mZfLGoTlXD/EdXbjp2Ac4dwIpGTNz4FoqLh3sgde4A0sGWwdW2AC9QmBlYcdC
Vgxs+HixXMkNS0SzyndaYDrWxjw0juVEovLti0qknvWgwVjlwGkcKZaHXuhi4poAC4WEGXP6oJGg
Fgycy0MJX+XHPoCSVbGG7XCbHdRm/JLvmD9s2mMBqAeYr3v05b7cpVezG31JHqqXMkCwEmBjzLW5
7re2JpaKg/28hhSaLrz+Ed2kl7QWFGwL70CpUn5Ar3BaRxNoEvMN5pCjPNhP/aPSQbL5ur0sA3Y0
buTDvANDCAbSOMqH7NkQI2Ranek6X+dr/YaK4aK9NG5yFwlYVF/fwlUsjgYveGpyAdbH60TlAFdo
bqyAijpM7k+bLtDupupk3nqIaSGz8WhAcZtyCY0TLy9xUO3BJYbtK+zV+qao+GpZZ153s6xjsDHq
rs7degveKX8973t1l+2ThMPfCbTImdYlyCtzlOKKhgQOT9WiQTyqBOhz+qoWR91BHyhT2jsUrxnE
KLA0BodhJSyTBklMPj0tT9m1FoksF9HI8QBHOjgkrSH5ohioifaEtmCXqTC9aQXZadCWCxrGwbSa
QCDzbnqRDy1EoJx4sN+rwwiQ/DmmfBb1rbZfPDi4FNTgkTIcdJKj25Hc5z5axat0Nbngi4fWW1w4
J7IlW1XDsayr8hUOn5idk9gvOSTj4fyJDi5zusjvmMWp7SWX8xXyrf2y6efLfCvXACnMKQddQQ+1
sN0hiC5e08sRlnoSZc7hWNUIUDnM9unlcgcH1sAAnq1EBOgWHJHBu5v6FU6ugFFB3HzqYWDLVQUE
BuSbXetp3FIwBLdqVTnTCkOodlT7NrSfysLVNDFe2blgRyjJh+Te3Ax7Op1mvWziTHRXgxK9FCD3
4dq6QzdynzciX/zy8oQPHvFT+whTzBonNZ32dZg3yx04xOFpATFmXKtOxhgMG0CEcduBWZpdjeuS
z+HsPg0BIDyINa/Ijjkxj8FWQJbdlXuwpeAmH5dyO85+d1PsweQV+3EL65oHSLSutoaTOnivhwlo
KEAggR/RqpCcbmyXrUDxjQYaG7d1qmACc0N9e498tKsDpRzzEN9Jr3Fm4Kt4AmbsNg6eEqdxTX+C
03zBdEk3A6/B4WV7mPfUuhiMJJwG8iAauzvlep6sl+VBwRGFF/xg7hn47syzd9Vds6YrtU46YV/p
mTtabp+54NL0C4CDwMPApr2ZAgLmWa5GAYnsNb5mfusDQoUn+xfMMa8AU4yv7PT1cTisa38J+tcB
7ERQBp1oBQ4yL7tOL/NLc11545UndYHvdNgCOSS5Hf1mAM28BJ2NboFbBAEaryR1qtRFt/NxPjYX
8pBflTu1qcAKWs/2PjlY13gvC7GsopD65Y5dIjdzsoenzNGupvUA6kyC0x843JSMPJWC3urH4kIz
3azhYxHAKUM1CO0eFQFJeQ4QSmgpv2fJFjwNuu2iDVMe4OKQhrmb+jbQuyuIFy4zD+8AZsKu1W8g
4154YKfrcTUd4tBY2YtTZZ7O3MV6RXMqWHyZ0xmkuCjHOqiDbTtxSGEfSdDY+sq+g0k8xT4A/Cwb
vP7Mtg4ArCj87xGIjSA+OtNu2omIrEf89fLW1kUczrZR4AqAf2Ln7MCphE8U1bntjY1iuPfqMbuE
KARIKONEJ58vZybqvXouxfPIuD4SQ5xZqPN8GCrCPrEhuWjh63xcplUSj7yNxmZFmlFg1VkrPAIW
HNJ1pz0OQObgZfAgpeK2g54GM6rjkIFWn6afamOArbwOEIr3OnDyPpybgAD4dIHQhSKNruKW1qE8
UXnnUtcRGSxkdPQJEgxddmL1cXHKK8gO8qHnYq4QnL1MRjCXRVevqoRyPWXAYLKbmMnSXWICDElV
XdVLaxa8IhDwLhnkk2bSXkgDuMGUAuOAT00TnAgJkwR3jprzJ6wosC864lkCiLqZYkhQTdMJlJdi
yovt3FCAQacZA6sFGQGUIQuSsnA0RUVN6k9LvdMJAYPbanvgaAMZywIMJ8yJxERys76bBssSfT6X
wrRPuRTIfQO3fSr2EySp69T4/8xc2W6jMBT9IiSWsL30Ic3SErWzj9S+8FSRAAFslhC+fo4vSZ04
oQqjkaYv1rV9fL0kMeLce1LgNhXROuJ4idcly6Vg3Y6x1TaMtsvYAv1NxV7E70wOoly2FVq9eeDr
aBFl+waUirHjQcVsHjSioCoVegHiqtnhDYx4UCoKTWPmnEwnDL9V9bZZEC/bc7Vmh4wek21Q7taO
9rAp0mKquxYYT8EMI2fnYNl1BO5TtFGhVAlHwxKtQGBjm+1fDS8H0V2+JXr5prfePWKruACSGj9V
Hc+ZyshXRmWagc+f06rAvlqQlMHe13nADKtdxnn3vA0fd3UUz8zawk00ASteiKhUWyKyR1bi+asu
WyezuGu/5rqTGfOQgWXcstptVoZVf6kZNxaN5rCgMwsWMLDq+DSc367p1Y99jTqQHezONhE4+5NG
GtfXyWzauZ+5xcrqwLnauPBNDhK5ijj449K214iNkU3NVGSIVQapKGRV9rIyBOPapEuCyfbei1Vz
jhSj98HIqf7m1W61yJlrIatsY9w3e91+2viIgk6ROpWAZWimYTtxcLz4DYY5vtvapDHnvtG+5KnN
l7k/eZR9ZEUFUF7XYQ80wHJYiawm4YAKZmr40CZlmk/zojFnBKJBYK8rZJZQGFHAWzcFsnclW/s6
DaCh5DR2EzyGyZT+eiQ1yuFyTO9ehbd2lC04b34oQ2jCncv5/Y6D05ZuJE5d2Un96srk1MxO0qXp
x4g8i3MjlyerP9ldb9LIUJ7xyUy9SYB+g36N90wnBWsr1zx4JjSzW26OH97JzHKfymbI7cUK5BTd
a1dNfiFM91KKoEYmLv/Otg+F0qZUCae0IQYAXktxY1DQSsLJkhhykTMHb2ASI7uvtanTkAvFbY9x
re57hXjbohb78ygWG8X7fMnKOKjEg7wWz1vqVaouRThxP2c90KOoKsF7k/A5uCbTQ4rRNReEoEK6
6WeRqxkcpyxs0A3h5EzkT7a1Igr2rxKGhNj7KH64ezrqus8VDpQeI1HLt1zIMEsVJARO76hxqoiD
NuqqZuJd2SN6SdLzM/9YJDUEOqb5XHd0o87iY8kUTU3irUF3UlU+TtGMZMqTY/q7PV4KTS79DC78
XDp2oRc5S/Ycew5IwRwnB/58p/FB6uvo07hdQfvZzuFMh6BKMMaewwjV6X85h1E5jwObV3zI22Hc
f07cuv8brpDD1U3/AXL3BwAA//8=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_xlchart.v5.17</cx:f>
        <cx:nf>_xlchart.v5.16</cx:nf>
      </cx:strDim>
      <cx:numDim type="colorVal">
        <cx:f>_xlchart.v5.19</cx:f>
        <cx:nf>_xlchart.v5.18</cx:nf>
      </cx:numDim>
    </cx:data>
  </cx:chartData>
  <cx:chart>
    <cx:title pos="t" align="ctr" overlay="0">
      <cx:tx>
        <cx:txData>
          <cx:v>Homes Sold by Zipcode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Homes Sold by Zipcode</a:t>
          </a:r>
        </a:p>
      </cx:txPr>
    </cx:title>
    <cx:plotArea>
      <cx:plotAreaRegion>
        <cx:series layoutId="regionMap" uniqueId="{A8420738-D654-0B46-ACA6-BB390BF7B025}">
          <cx:tx>
            <cx:txData>
              <cx:f>_xlchart.v5.18</cx:f>
              <cx:v>Total Homes Sold</cx:v>
            </cx:txData>
          </cx:tx>
          <cx:dataLabels/>
          <cx:dataId val="0"/>
          <cx:layoutPr>
            <cx:regionLabelLayout val="bestFitOnly"/>
            <cx:geography viewedRegionType="dataOnly" cultureLanguage="en-US" cultureRegion="US" attribution="Powered by Bing">
              <cx:geoCache provider="{E9337A44-BEBE-4D9F-B70C-5C5E7DAFC167}">
                <cx:binary>3Htnk9w4kvZfUejzcQYgSBDc2NmIF6ArlmtTbb8wqo3oHQjaX/9mVUvqlmZ29nbvLmLvWhIbhiBB
JDLzySehvz5Pf3kuXo/y01QWVfeX5+m3z4lSzV9+/bV7Tl7LY/dLmT7Luqu/qF+e6/LX+suX9Pn1
1xd5HNMq/lVH2Pj1OTlK9Tp9/ttf4Wnxa72pn48qravL/lXOV69dX6juT/r+sOvTc91X6jQ8hif9
9vmmStXry6drdVSv3edPx5cyrZy0UzJ9Vhi6D58/vVYqVfNhbl5/+/xD/+dPv/78jt/N51MBU1b9
C4wl9i9EJxZDyLTPP9bnT0VdxV+7NYzxL9Riuq5T+u2tu2MJI2/UMfnW8kfzOM/i+PIiX7sOPuH8
+9uoH2b89kF/vgRpV4u3NRL1ado31+fv/PVHGfztrz81wJf/1PJBTD8v0z/q+tTUnToWbxNgBjLI
j5//3v1PysBAvxjINpjBvsrA/r0MGGU60a3vr3yTwXkW//Hp5w3xYSZ/LIUP4/5AFD806W8y+3Re
/vnzP9iq72/+7fPXJSpAQQrYq7993rwm6edP/46ipPp/nyiJZZo6NQg6/+Dfi9IyTAvrOqgc/ED/
myp/FyjV/zWBfhv3g/TedOuHpv+SQE8L9S7QCzCm3bFSn3xZD6//nqJF31XmzUi979B/XkuJbVGd
WdabpWR/IFqbMkSJ8TuhIvKvCfXbuB8k+N8t1NMSvQv1/5Wv4GeO1Sevlvm/qUy/L/B/XaaGiW3G
dPx3vZ9lgXtkhvl7mRr/oky/jvuflSks0QeZFk1a/Y8p6N93sd+Rh3NUR/cMWT542T/v/eaefxr6
A/L5qMxvZnT18ttnEzFsgCYajFLTJiY7uc3vqOj0vJ9t7rsr/7vjwdKp3z6f8RDTkaUbBjwWGRR8
9fj6vcvWbUoNijHD1ADbXtVSJb99Pnl4C1sGjNOpSXXYTF3df+0hpgmenSIK+BJb+ndkeVEXc1xX
31fpa/1T1ZcXdVqp7rfPGIM9bt7ue5+5RWxm6PA627IAtDXPxyuAr6fb/6Nvo1bFSVvsomY4qqUp
eG/YTkaqNZ1ST8sHfyHYIWbuzHW00w3l6bZ6GrPIlWr50o7NtrKo6I3E0yL6EpfEK/PiSje6A5kT
EaVuY+Zc4lfSRCJNlmBE/WqajaDq6pTXWeeUGvVUeTB6dTUgTfQz8VSWOT01BbORpydbWvVipFnp
GboVO5RMNs/kGNRWNXMVM6/JjJAo+oLNoXNGnKeuZWWWr3VtzKc4iQUumWfPpqvrEeIEta6ptx2P
yqby6Fh1fOzT3JPd6BmNXjn2RJ7svtdFk/a7rmacqdxX9eQpRkQtI8pL29rKapQik8SVpL1mCk8C
wxd0hb4rhsSv8PwiScabrLltYHFbvDjWkDo4G4KcjF6eDKLH+l72tVhi7MXx7KRo5iMuhI2YM6TF
Ws8sp067INGUmBV1csV21EydJa+cMppSQQcyi6y5KamHOloJyfaFpYm2y9X1RzT8w755rptZpnHy
NSj5Xv3boS7h7xkevzf+WH1Hzyed+Q6lf1LIt5jn72jrn3b+J1XZhK1sG5aBbYosBKrzp6r8DuW+
KcTvxn9QZWoSgkxkEgsDAv9BlS3LIIYJLt82bB3U7IMqE6abNtYNQHoA2X/QZYPYFAbCYAODAfi2
LD/IBKLGP9Dl08R/UmVTR2C+LIgLEIYp/qjKbUPnSMc03xXY7ERmsslrx/lS09jNaLKSw+YpVrQY
55YXU3csqiHm5YSDstCEZr5U02uWtciNUTW4oy0TD6NU+UNctNyO5j7mhSUh6qy4VSMxJSTUGqhH
r3Z9m9r5mi2zW86DKK1mTyvPtuGVxZJIp8HtY0QnHrdLxqt2EdNg7kds35ZWuxsU3ieLcRybdmXj
xlMdo9xoq5SXc7bPpea2tRnUczBTDdRZlzXMLbvAVZ3zasydCaVC2ovAuLsox/TSSK1CUEaN9f9p
FcAYIUIYWHQMDuQfqAD6Do++q8DP4z+ogAnhPexjAh7zZxUAWMQsaurgQZn9gzczLeAEIJAhFBOd
Qde7OzMIRsSykc6Ijsg/pQK6Dk/6WQd+mDpg7o/uLJ6NyqxgX+x0VfCmPBKZCxxXK2R0L602i7bp
n+KJpdzW2iAZw65YwqZr/Ih0LulsbmVaMNmJSKpRcWq0gTm267Gw1zMGF5Hh0NBa35yzKytHV8yY
/Wh4skp7h3PkVcbkxDK5iBB4Pb2+7/voCVn9erKxr5nzqtIiTst+b5mFaw1TUOvRaxPpQWFUV8lU
7bLYCrPIfmAwPmuVa6SpIy09GPFjXNNVFT+lJNnF5SjMdLrOZuz1GXrMuqjnFrOu1DCukZa4hjTW
KFI1H4qRZ9nCC2ZtpoTt7El3Kj0OQQXdGqFtpZhXtPNtU6Mn2VtiQGbH0yL7YmXSHRsk+pbuUBQF
Zd9NnLJ4PyN526s+LEt5WehGyjOz2eA4EfFk+jMdc3CN5Rb4o4GraXzEuHIkNrg5l/6U6Ve0LsEk
pfKiNMf1hIZtYqcbbSx5Yyw5vFne5hPyac+eksm+GyK0G/Q9y0ohcxU2lQomZq+q2rguZXyVRLPb
j72Tk8wZ+t4jMRPxEIkxUsLWC27YSuiLWll2o/HBnGKeTmxDNLnSMmCgLlUrHVPVIqrHg1ZJP89n
x7DRw2wRXrfaRqXRSs6pzYu23cfI8uGfU2sllyna6d0sLGx6mDU3BHbEpHWXmRZ5S7lnpdejxE/1
9tBY/baaS29MhoeyrSxeyN7VlkhgM12RdNjZHdkuY2/yJZmctJFuOyV8yOl2mFW8HohcdZFR8EWr
RNJPnixiYWvzijbFsQOrmKKM8G7RhF2oR9MopaOl872F4W3p6M9DFlI8r2W0iCpDrtLz69pCymn7
2WMWJo4tacph6j1Iesa8nbpr1HV80HKH4dE3KNrIvog5WkjDuza5Slobc5Wabq2PTp0TrlsVj6jF
OyvdDgp5RUJXtLKcVmre/2n7C36W2TpwOoAFTubuTyHIO+Xw3f7+PP6D/QWkwIA0AGaB2iYEKh+i
CUYooYB8wDADq/QDBKEEm2CaCUOAQMDev9tfolOEYZYnRHMa9U9AELDlv7e/H6duwyQ+2t+0pHrZ
1ka+i5k65KgLonQwxax3Bs9rxdtycqIuejAaE/FxGLa4G1OvH/NLHfz3kIEfl5kowa8nQDbwATy9
mqbaXU7Of2wDCbue9bFXATYwTyChP8EFBrhhOuGHwjqOZzxx15RaMMbxXaGsfZYjoTWAPTJsrlpb
07mCx1igRAyUifQa1EcPgZKpk7aNoHYZyuP1CIooQSGlsbja1DropKlJaW4hjLqxKSjSlAWdXQSz
1W+aLhGmzMDshG3R8xnFPKetiOfyphjrmktSr6dsAvReXhWaWvXULRjjU5fcN0N9w8ji6Zohmip1
yk73LCMSydTeE7P3jVhBG4RLI8RNA8RPGcRRsrcFKV5NVqwwBFt4mlYDHrihYS+CQExBQCZjKiQE
aMMyfolj240a+dQvnTedAjkI6DQDOZIpnyoI3rJyrSDwMyETwnXSHeu6ENiK1loszLzCDpL0mBDZ
OGOXP0dmwzPjNkoeJqx7WaJ4qc03tQ3QsGwERq8mrfxML72saC3AfeY1nTQwq9Lu+f9+s/ADT/ON
BTppNjFAZ//MFnxMkXwY8E35kf0LxB7spP3Y1InxMf4wfkEU6baJweIwZAD2/xZ/6L8gwIAAeZFN
sX0KMr4pP7F+OVHKENBgy7QYBprhn1B+QHlgfX5EX4YN4RExTpQmEBvkJzKhbus0qWc2bynWEl7k
cV1wy2RN+KFIrb4q+JD2bfhW/PkGo/BJya3eg522lKK2los0MRnv7Fr5ldWLko727VCbo9fXxiae
29SvZu0isfAIasE2UmpjaEQGczW8fJlqLb2o5kUKPM+p3015BkSmRoVmLAmnU2wJIvXZz6x4V4Iz
Dscke0i05T7BGXjsaEyDxtByno+Tr5d965UQAArbwJ1ftDR3yj5HvEtHcxHnL2GlXdWA8eCrNVyz
5fpcNMqlGCBEqkdniFTHE62hXwekffFtKT485jzqwyqd7zo3Isr8tFuw32fJgFxrieoQ5y0d7s/F
qB8LzzCSg3nqODedL3ms1yGqquYP24xRZSCr05DCiL4VDW3IC34eee46D3+vntveX1OdB57rvyv+
+dvfJ3guxWljruZUTis1yiZELG3Cc2k4Vc+l944uR1/b3u+LzaYo+E9D3rvPQ87VpCgSgdICiT+6
GZt0Wd56PjzxrfU83IwteM+5mFp8WNrkbbI/zen9fe9z/+lTktOm0HRjcN7HNpMBq3+uJxHTRdUM
EW/mOYLI93xN56UKRyOD3XkuFgWrQlq2YRHL2j83vd1YnTreb3l7xvnut5tO3e/VD915l8DbeiOv
w7fi+a6fHneu/v3u8ys+zDJWUcwB+dcjt4uq5ZnWVmF++pTznW2ssZzbo9Y4UoFHe6vXXfr1pvPt
5+qiJVk4Xp2Hnhven7RQBQ8514vT48+l95FVOdo5fx/DtJ7yvtQzLhNtTxqtDRWuZMHN92IfVTIs
sd6G5/6pKnOnMW2AMVoMPhLnBMIQy3BGTRuc3LgsTdNc4arswoj1XVil3caaB82zlDYHSzqJZqlg
EiyNyvCtiHFZhSasZs5RPXwrnlsTZa2NLE78c+18OQ883/de/fDIc+O5+3zj+7hzW6Tng6izKvHa
eGFgjsv6aZjbxFkiuV76moClKAxgjKyURxBcsJM5O19IN4FRr8+mnZ5acSkbUQOtLYx+GsPRTqfQ
sCIaVAty8rndLUZ7qM1idvRBWiDZcipDam5k2c2rJIOvZ6fvPpfeL+e2ipLGqfVl4NppPRZJqkWU
bQaGXZI7I2sL8BOYBolsiR8n4xRGMVwKilsvXfAhLScILlncoTAaooNNzcsujXrRSKVClUrC07FN
nXO1lC03FHyFPvSZmKd8CTN9VCVPGa5FPmS9oGlTh40+gVWVre3Hdu+ptB1XuL81yXAkrMde2cXt
Oq36Zm13QD3YtgIPgUjkTXi5jgomaNOjoG2XLrRR24WmZn0tdUwagaX3gpxsNEtl4pq0S/ncKbDJ
J+PdNSwt+Ln43pgOaE/GZPGmkwadL4kJ6vpePZfkDMCQlMZuOCnS+ZInsvOtCq9sq5hLnlCEQi3e
t0hpPpW0cbRmBBWYyw4LGned0NDgVLK/0O1hfNuI5CS59+13Lp3b2kLO3BqMwikstNYATPrspAXN
TOCbpT0W/L1+LrV6P8HLbDkHjBSOBgRJmDfWScKkAYNXJZmbnusJg66pjUAqoz6IyrCU4QIJ0joz
qhbes1HDAi3GFL4VVRvYfaevkmXxolEaYSxZy+MGUR7HoIBJZYd5jdnbpe1XBjCkIe0zFirZsbAj
i+GkrJK8ViQu+LSQzrFiyI04yeQSUOSJywkQTYDnyy7z5mtUcZKsuuvpkSV+H3FW87QSy20RaF/q
xI+J05YC6Ry2Yv6SZjy/SAe/ie/7Ep7lSBTM/b37TJpdC4C+C/TEQYk7TLoA2ih19c41gXKZraBi
Il12MbrAs9saL310HMrTozMpiC1w5RaTo27HxAEWFSXHkmz6lFdFyKZ1z4Ii9pLKyWyH1vfJvCqX
V113M3PkTRKmo2fGq4EKyMjkjI+5GNjgjcYNNQLDXBGyHuI765U2q9m8MW237l2JA5lta3qbEL8t
NlHiMh043LWRb6pkK9GqQQGTTqfcehBG4i8LX3rlNMTvYDl1jXdgcAyYVrrFrejtlcYEWYT2ZWo6
bukVZGnu5eTgxYUnRs0+KXlZeQmEdv1mZldV4Y/9Xal1vI8vGvVCB1+GbG3lTttwNvhmGmbA2UxO
VawSDXJLLDD6UJVhnF9Zp6SXALopHkLKgq4UEQvIcYwXXtU+6sMmX+n5puxWQytqtEts0Q08gfUl
h5TcLgUvL+bYn3XAqD6qufqiFwLdy1umhRMKyJeMcgx4bY+3ZedoRRCZLk3cNOK17ReLGG4zIAnd
cR9DhuhGbVOHMDdWIo+8mvBcrWa6mojfJKsy46Z8VZZYinVcbxmQm2lQRx5dNkx/yhaA1GAmeyCF
Nsi+rDWnpj6TfrKE0rrI+3WWhsMCekH4VEA8nH+p41uj28awj9YNBJSLAL4QxX4G30a59qWKAb87
YMM02KZTEjaxiIlLQYCQF2zW5hfQWcN8SRYXCKxWd5gK8ZdaXlb5qlkEQacFg3XS2oxHKoTdqVtB
y1aZ5palIC2ksDg8TD3W/dqcRDp5deXNSmgtN20grbZp71a2GA1hsTVSAZ4ctGmuTM3FxsEuwgUF
RuJ0q1IFkXSmzrPqdbG4owTosLHGhXeQfaC86LixWfKZu9PjdJNIngXYdgvzUumrMQF2cNiYypsz
b/LhM2Mac7MIerUalzWtOH7NHqkGU5342Pk6ckb9aiw3FmTdDrrmGNoDqraptU/vzYmTxadDiCkg
cFE+2AQI5k0U+yW+aIAcQOnVMpV8MWoOWiuzFUobEScONjwDSNxZFKUzjms9dgaTR5jLPIQynsVM
RN9zpW0y+aRKP48NIDMOPdurwpFZUNp8mQV9aUpu3zAlTJfsaMKjhFvgm20eyTCJ3Mbwxod85NTy
s5n3ldeUPoRF9b02cRsMZ8MJdVDrwFM6zc8SoBUdWPMdbGZra+/IuvSroO5cTXngx1nPIfvKO1gw
IiZLwExSjZPaHdQNBE4k5s26vzfJfdsHVuGqoL/SXyLi5jKAqVkLbyIDqOmdbHyYU9T5rNzohFPC
bRHfNHedKYzUJ/a6WKPejZBX69dVJBQSNphiPG6GcUORlzz16W6xnb5faccCxNUqxGfN79LdwG2p
A6Mv0pvqrty2YbI3Dpqrlqsk9RaL6+0jIfskcvq655A/NbGLgEtufVJs8bTRjK2M1nHLy+Zmrr2W
uZa2tovLIeFTLsrLtOTYCDTEZcPnIlAX9l0J6/9c31rrwgimwHDldZUAub2KL5d1bvAFu9Od3Qk2
+6hyxtwdGC9BlzUnu0ckpIubVjqQXkFXgK+D5LmwEydfuAYoGLRv02gHEzLky8FYwnm+BLo97442
2igJjkEkGScmCFnA7WbmxVLMCzfq60OfHOYlZMzkSok0C3tIP1C/6q/j7Ms4PwwGhA/dwtPkrjyx
v2qrx/shmQSCCvLIIFDhF+wKQSahDfJoQ6dgAMuShg1y0hYydxusrbvchxXKwRUy3rbAtfOK8SIB
2pjbii9Qxnx4YUeY5T65TyFF0fF8DQFNQjikC3LKkwMVrT9e1R3HurMot8o4MGkVxNkOaYEa5+oJ
W7z2EyDre+eAWk4FDXWh8cyzBKj6s5mJ5q6ZHXqRu3JlXJLcW7zMqdbzBZUueYwClYnaFJYLO81y
81GglwbMwW18yFKBrq3dmLkwcyxAGZK7yXYg+2F3PL4xLthLE8TbePsq74AxNHeZ4jjmMhJzJTTY
sVDRXE0obl51ziQgayJgTXkiME888+qZvzZu/9x51FkliOsXZFcF+sUMRgEAwI0xnjSmusvuEOEY
kgx35hUkM4jFS8OZGjc60IbD76TYwq1j7XXDChjI3Ce1E11EljvoN0XqscxXnTAjYZbcBOZtEolj
A4SqHTV48eiuCthxSZAoUT92frNP3annCPlxdwXhUs0ryBXE0pvdNDScQRQgCVNIwxuq3RISS5TY
ebJ5K5Yg091e9/Ddyuid8TGKBdnMbhxYNe922jO6xZB/Snl3jEENyrC+NIPyEt3EYb61M3AJvKQi
yiD7y+ub2s9gVn56yR6A5YU+fFfmkPYVy5MFs3ZzmFrFk3pVC4i0EgawTUAbZJ+c9LLLuam4Bct+
h0DDgCaC6OkGH/RYDNf6bbernMobLkzIgPHhIl9TQRzY7B7QpwYsmjA3ZNPthgu5ivxHrebLZtm0
O+Ix4G4DDap24m5BvcsFlA2q08DlQUXgM7i3AECYq2u4o+Yah0hnY3rJg1qZA3z47LIwCh+747Qp
d5Nj1pz5gD42elhtEp0vXgfrmAvNLRybl7zn2TYSJYdbnHpbeLanCyC/V5SJ5pDvmoN2n15NTn/M
DnD85WBx9KW9Hd1mZfLGoTlXD/EdXbjp2Ac4dwIpGTNz4FoqLh3sgde4A0sGWwdW2AC9QmBlYcdC
Vgxs+HixXMkNS0SzyndaYDrWxjw0juVEovLti0qknvWgwVjlwGkcKZaHXuhi4poAC4WEGXP6oJGg
Fgycy0MJX+XHPoCSVbGG7XCbHdRm/JLvmD9s2mMBqAeYr3v05b7cpVezG31JHqqXMkCwEmBjzLW5
7re2JpaKg/28hhSaLrz+Ed2kl7QWFGwL70CpUn5Ar3BaRxNoEvMN5pCjPNhP/aPSQbL5ur0sA3Y0
buTDvANDCAbSOMqH7NkQI2Ranek6X+dr/YaK4aK9NG5yFwlYVF/fwlUsjgYveGpyAdbH60TlAFdo
bqyAijpM7k+bLtDupupk3nqIaSGz8WhAcZtyCY0TLy9xUO3BJYbtK+zV+qao+GpZZ153s6xjsDHq
rs7degveKX8973t1l+2ThMPfCbTImdYlyCtzlOKKhgQOT9WiQTyqBOhz+qoWR91BHyhT2jsUrxnE
KLA0BodhJSyTBklMPj0tT9m1FoksF9HI8QBHOjgkrSH5ohioifaEtmCXqTC9aQXZadCWCxrGwbSa
QCDzbnqRDy1EoJx4sN+rwwiQ/DmmfBb1rbZfPDi4FNTgkTIcdJKj25Hc5z5axat0Nbngi4fWW1w4
J7IlW1XDsayr8hUOn5idk9gvOSTj4fyJDi5zusjvmMWp7SWX8xXyrf2y6efLfCvXACnMKQddQQ+1
sN0hiC5e08sRlnoSZc7hWNUIUDnM9unlcgcH1sAAnq1EBOgWHJHBu5v6FU6ugFFB3HzqYWDLVQUE
BuSbXetp3FIwBLdqVTnTCkOodlT7NrSfysLVNDFe2blgRyjJh+Te3Ax7Op1mvWziTHRXgxK9FCD3
4dq6QzdynzciX/zy8oQPHvFT+whTzBonNZ32dZg3yx04xOFpATFmXKtOxhgMG0CEcduBWZpdjeuS
z+HsPg0BIDyINa/Ijjkxj8FWQJbdlXuwpeAmH5dyO85+d1PsweQV+3EL65oHSLSutoaTOnivhwlo
KEAggR/RqpCcbmyXrUDxjQYaG7d1qmACc0N9e498tKsDpRzzEN9Jr3Fm4Kt4AmbsNg6eEqdxTX+C
03zBdEk3A6/B4WV7mPfUuhiMJJwG8iAauzvlep6sl+VBwRGFF/xg7hn47syzd9Vds6YrtU46YV/p
mTtabp+54NL0C4CDwMPApr2ZAgLmWa5GAYnsNb5mfusDQoUn+xfMMa8AU4yv7PT1cTisa38J+tcB
7ERQBp1oBQ4yL7tOL/NLc11545UndYHvdNgCOSS5Hf1mAM28BJ2NboFbBAEaryR1qtRFt/NxPjYX
8pBflTu1qcAKWs/2PjlY13gvC7GsopD65Y5dIjdzsoenzNGupvUA6kyC0x843JSMPJWC3urH4kIz
3azhYxHAKUM1CO0eFQFJeQ4QSmgpv2fJFjwNuu2iDVMe4OKQhrmb+jbQuyuIFy4zD+8AZsKu1W8g
4154YKfrcTUd4tBY2YtTZZ7O3MV6RXMqWHyZ0xmkuCjHOqiDbTtxSGEfSdDY+sq+g0k8xT4A/Cwb
vP7Mtg4ArCj87xGIjSA+OtNu2omIrEf89fLW1kUczrZR4AqAf2Ln7MCphE8U1bntjY1iuPfqMbuE
KARIKONEJ58vZybqvXouxfPIuD4SQ5xZqPN8GCrCPrEhuWjh63xcplUSj7yNxmZFmlFg1VkrPAIW
HNJ1pz0OQObgZfAgpeK2g54GM6rjkIFWn6afamOArbwOEIr3OnDyPpybgAD4dIHQhSKNruKW1qE8
UXnnUtcRGSxkdPQJEgxddmL1cXHKK8gO8qHnYq4QnL1MRjCXRVevqoRyPWXAYLKbmMnSXWICDElV
XdVLaxa8IhDwLhnkk2bSXkgDuMGUAuOAT00TnAgJkwR3jprzJ6wosC864lkCiLqZYkhQTdMJlJdi
yovt3FCAQacZA6sFGQGUIQuSsnA0RUVN6k9LvdMJAYPbanvgaAMZywIMJ8yJxERys76bBssSfT6X
wrRPuRTIfQO3fSr2EySp69T4/8xc2W6jMBT9IiSWsL30Ic3SErWzj9S+8FSRAAFslhC+fo4vSZ04
oQqjkaYv1rV9fL0kMeLce1LgNhXROuJ4idcly6Vg3Y6x1TaMtsvYAv1NxV7E70wOoly2FVq9eeDr
aBFl+waUirHjQcVsHjSioCoVegHiqtnhDYx4UCoKTWPmnEwnDL9V9bZZEC/bc7Vmh4wek21Q7taO
9rAp0mKquxYYT8EMI2fnYNl1BO5TtFGhVAlHwxKtQGBjm+1fDS8H0V2+JXr5prfePWKruACSGj9V
Hc+ZyshXRmWagc+f06rAvlqQlMHe13nADKtdxnn3vA0fd3UUz8zawk00ASteiKhUWyKyR1bi+asu
WyezuGu/5rqTGfOQgWXcstptVoZVf6kZNxaN5rCgMwsWMLDq+DSc367p1Y99jTqQHezONhE4+5NG
GtfXyWzauZ+5xcrqwLnauPBNDhK5ijj449K214iNkU3NVGSIVQapKGRV9rIyBOPapEuCyfbei1Vz
jhSj98HIqf7m1W61yJlrIatsY9w3e91+2viIgk6ROpWAZWimYTtxcLz4DYY5vtvapDHnvtG+5KnN
l7k/eZR9ZEUFUF7XYQ80wHJYiawm4YAKZmr40CZlmk/zojFnBKJBYK8rZJZQGFHAWzcFsnclW/s6
DaCh5DR2EzyGyZT+eiQ1yuFyTO9ehbd2lC04b34oQ2jCncv5/Y6D05ZuJE5d2Un96srk1MxO0qXp
x4g8i3MjlyerP9ldb9LIUJ7xyUy9SYB+g36N90wnBWsr1zx4JjSzW26OH97JzHKfymbI7cUK5BTd
a1dNfiFM91KKoEYmLv/Otg+F0qZUCae0IQYAXktxY1DQSsLJkhhykTMHb2ASI7uvtanTkAvFbY9x
re57hXjbohb78ygWG8X7fMnKOKjEg7wWz1vqVaouRThxP2c90KOoKsF7k/A5uCbTQ4rRNReEoEK6
6WeRqxkcpyxs0A3h5EzkT7a1Igr2rxKGhNj7KH64ezrqus8VDpQeI1HLt1zIMEsVJARO76hxqoiD
NuqqZuJd2SN6SdLzM/9YJDUEOqb5XHd0o87iY8kUTU3irUF3UlU+TtGMZMqTY/q7PV4KTS79DC78
XDp2oRc5S/Ycew5IwRwnB/58p/FB6uvo07hdQfvZzuFMh6BKMMaewwjV6X85h1E5jwObV3zI22Hc
f07cuv8brpDD1U3/AXL3BwAA//8=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_xlchart.v5.13</cx:f>
        <cx:nf>_xlchart.v5.12</cx:nf>
      </cx:strDim>
      <cx:numDim type="colorVal">
        <cx:f>_xlchart.v5.15</cx:f>
        <cx:nf>_xlchart.v5.14</cx:nf>
      </cx:numDim>
    </cx:data>
  </cx:chartData>
  <cx:chart>
    <cx:title pos="t" align="ctr" overlay="0">
      <cx:tx>
        <cx:txData>
          <cx:v>Carey Geographic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Carey Geographic</a:t>
          </a:r>
        </a:p>
      </cx:txPr>
    </cx:title>
    <cx:plotArea>
      <cx:plotAreaRegion>
        <cx:series layoutId="regionMap" uniqueId="{B23EA3E4-6149-B742-A06B-7D1C62080A4C}">
          <cx:tx>
            <cx:txData>
              <cx:f>_xlchart.v5.14</cx:f>
              <cx:v>Carey</cx:v>
            </cx:txData>
          </cx:tx>
          <cx:spPr>
            <a:ln>
              <a:solidFill>
                <a:schemeClr val="bg1"/>
              </a:solidFill>
            </a:ln>
          </cx:spPr>
          <cx:dataPt idx="0"/>
          <cx:dataPt idx="1"/>
          <cx:dataPt idx="2"/>
          <cx:dataPt idx="3"/>
          <cx:dataLabels/>
          <cx:dataId val="0"/>
          <cx:layoutPr>
            <cx:regionLabelLayout val="showAll"/>
            <cx:geography viewedRegionType="dataOnly" cultureLanguage="en-US" cultureRegion="US" attribution="Powered by Bing">
              <cx:geoCache provider="{E9337A44-BEBE-4D9F-B70C-5C5E7DAFC167}">
                <cx:binary>3Htnk9w4kvZfUejzcQYgSBDc2NmIF6ArlmtTbb8wqo3oHQjaX/9mVUvqlmZ29nbvLmLvWhIbhiBB
JDLzySehvz5Pf3kuXo/y01QWVfeX5+m3z4lSzV9+/bV7Tl7LY/dLmT7Luqu/qF+e6/LX+suX9Pn1
1xd5HNMq/lVH2Pj1OTlK9Tp9/ttf4Wnxa72pn48qravL/lXOV69dX6juT/r+sOvTc91X6jQ8hif9
9vmmStXry6drdVSv3edPx5cyrZy0UzJ9Vhi6D58/vVYqVfNhbl5/+/xD/+dPv/78jt/N51MBU1b9
C4wl9i9EJxZDyLTPP9bnT0VdxV+7NYzxL9Riuq5T+u2tu2MJI2/UMfnW8kfzOM/i+PIiX7sOPuH8
+9uoH2b89kF/vgRpV4u3NRL1ado31+fv/PVHGfztrz81wJf/1PJBTD8v0z/q+tTUnToWbxNgBjLI
j5//3v1PysBAvxjINpjBvsrA/r0MGGU60a3vr3yTwXkW//Hp5w3xYSZ/LIUP4/5AFD806W8y+3Re
/vnzP9iq72/+7fPXJSpAQQrYq7993rwm6edP/46ipPp/nyiJZZo6NQg6/+Dfi9IyTAvrOqgc/ED/
myp/FyjV/zWBfhv3g/TedOuHpv+SQE8L9S7QCzCm3bFSn3xZD6//nqJF31XmzUi979B/XkuJbVGd
WdabpWR/IFqbMkSJ8TuhIvKvCfXbuB8k+N8t1NMSvQv1/5Wv4GeO1Sevlvm/qUy/L/B/XaaGiW3G
dPx3vZ9lgXtkhvl7mRr/oky/jvuflSks0QeZFk1a/Y8p6N93sd+Rh3NUR/cMWT542T/v/eaefxr6
A/L5qMxvZnT18ttnEzFsgCYajFLTJiY7uc3vqOj0vJ9t7rsr/7vjwdKp3z6f8RDTkaUbBjwWGRR8
9fj6vcvWbUoNijHD1ADbXtVSJb99Pnl4C1sGjNOpSXXYTF3df+0hpgmenSIK+BJb+ndkeVEXc1xX
31fpa/1T1ZcXdVqp7rfPGIM9bt7ue5+5RWxm6PA627IAtDXPxyuAr6fb/6Nvo1bFSVvsomY4qqUp
eG/YTkaqNZ1ST8sHfyHYIWbuzHW00w3l6bZ6GrPIlWr50o7NtrKo6I3E0yL6EpfEK/PiSje6A5kT
EaVuY+Zc4lfSRCJNlmBE/WqajaDq6pTXWeeUGvVUeTB6dTUgTfQz8VSWOT01BbORpydbWvVipFnp
GboVO5RMNs/kGNRWNXMVM6/JjJAo+oLNoXNGnKeuZWWWr3VtzKc4iQUumWfPpqvrEeIEta6ptx2P
yqby6Fh1fOzT3JPd6BmNXjn2RJ7svtdFk/a7rmacqdxX9eQpRkQtI8pL29rKapQik8SVpL1mCk8C
wxd0hb4rhsSv8PwiScabrLltYHFbvDjWkDo4G4KcjF6eDKLH+l72tVhi7MXx7KRo5iMuhI2YM6TF
Ws8sp067INGUmBV1csV21EydJa+cMppSQQcyi6y5KamHOloJyfaFpYm2y9X1RzT8w755rptZpnHy
NSj5Xv3boS7h7xkevzf+WH1Hzyed+Q6lf1LIt5jn72jrn3b+J1XZhK1sG5aBbYosBKrzp6r8DuW+
KcTvxn9QZWoSgkxkEgsDAv9BlS3LIIYJLt82bB3U7IMqE6abNtYNQHoA2X/QZYPYFAbCYAODAfi2
LD/IBKLGP9Dl08R/UmVTR2C+LIgLEIYp/qjKbUPnSMc03xXY7ERmsslrx/lS09jNaLKSw+YpVrQY
55YXU3csqiHm5YSDstCEZr5U02uWtciNUTW4oy0TD6NU+UNctNyO5j7mhSUh6qy4VSMxJSTUGqhH
r3Z9m9r5mi2zW86DKK1mTyvPtuGVxZJIp8HtY0QnHrdLxqt2EdNg7kds35ZWuxsU3ieLcRybdmXj
xlMdo9xoq5SXc7bPpea2tRnUczBTDdRZlzXMLbvAVZ3zasydCaVC2ovAuLsox/TSSK1CUEaN9f9p
FcAYIUIYWHQMDuQfqAD6Do++q8DP4z+ogAnhPexjAh7zZxUAWMQsaurgQZn9gzczLeAEIJAhFBOd
Qde7OzMIRsSykc6Ijsg/pQK6Dk/6WQd+mDpg7o/uLJ6NyqxgX+x0VfCmPBKZCxxXK2R0L602i7bp
n+KJpdzW2iAZw65YwqZr/Ih0LulsbmVaMNmJSKpRcWq0gTm267Gw1zMGF5Hh0NBa35yzKytHV8yY
/Wh4skp7h3PkVcbkxDK5iBB4Pb2+7/voCVn9erKxr5nzqtIiTst+b5mFaw1TUOvRaxPpQWFUV8lU
7bLYCrPIfmAwPmuVa6SpIy09GPFjXNNVFT+lJNnF5SjMdLrOZuz1GXrMuqjnFrOu1DCukZa4hjTW
KFI1H4qRZ9nCC2ZtpoTt7El3Kj0OQQXdGqFtpZhXtPNtU6Mn2VtiQGbH0yL7YmXSHRsk+pbuUBQF
Zd9NnLJ4PyN526s+LEt5WehGyjOz2eA4EfFk+jMdc3CN5Rb4o4GraXzEuHIkNrg5l/6U6Ve0LsEk
pfKiNMf1hIZtYqcbbSx5Yyw5vFne5hPyac+eksm+GyK0G/Q9y0ohcxU2lQomZq+q2rguZXyVRLPb
j72Tk8wZ+t4jMRPxEIkxUsLWC27YSuiLWll2o/HBnGKeTmxDNLnSMmCgLlUrHVPVIqrHg1ZJP89n
x7DRw2wRXrfaRqXRSs6pzYu23cfI8uGfU2sllyna6d0sLGx6mDU3BHbEpHWXmRZ5S7lnpdejxE/1
9tBY/baaS29MhoeyrSxeyN7VlkhgM12RdNjZHdkuY2/yJZmctJFuOyV8yOl2mFW8HohcdZFR8EWr
RNJPnixiYWvzijbFsQOrmKKM8G7RhF2oR9MopaOl872F4W3p6M9DFlI8r2W0iCpDrtLz69pCymn7
2WMWJo4tacph6j1Iesa8nbpr1HV80HKH4dE3KNrIvog5WkjDuza5Slobc5Wabq2PTp0TrlsVj6jF
OyvdDgp5RUJXtLKcVmre/2n7C36W2TpwOoAFTubuTyHIO+Xw3f7+PP6D/QWkwIA0AGaB2iYEKh+i
CUYooYB8wDADq/QDBKEEm2CaCUOAQMDev9tfolOEYZYnRHMa9U9AELDlv7e/H6duwyQ+2t+0pHrZ
1ka+i5k65KgLonQwxax3Bs9rxdtycqIuejAaE/FxGLa4G1OvH/NLHfz3kIEfl5kowa8nQDbwATy9
mqbaXU7Of2wDCbue9bFXATYwTyChP8EFBrhhOuGHwjqOZzxx15RaMMbxXaGsfZYjoTWAPTJsrlpb
07mCx1igRAyUifQa1EcPgZKpk7aNoHYZyuP1CIooQSGlsbja1DropKlJaW4hjLqxKSjSlAWdXQSz
1W+aLhGmzMDshG3R8xnFPKetiOfyphjrmktSr6dsAvReXhWaWvXULRjjU5fcN0N9w8ji6Zohmip1
yk73LCMSydTeE7P3jVhBG4RLI8RNA8RPGcRRsrcFKV5NVqwwBFt4mlYDHrihYS+CQExBQCZjKiQE
aMMyfolj240a+dQvnTedAjkI6DQDOZIpnyoI3rJyrSDwMyETwnXSHeu6ENiK1loszLzCDpL0mBDZ
OGOXP0dmwzPjNkoeJqx7WaJ4qc03tQ3QsGwERq8mrfxML72saC3AfeY1nTQwq9Lu+f9+s/ADT/ON
BTppNjFAZ//MFnxMkXwY8E35kf0LxB7spP3Y1InxMf4wfkEU6baJweIwZAD2/xZ/6L8gwIAAeZFN
sX0KMr4pP7F+OVHKENBgy7QYBprhn1B+QHlgfX5EX4YN4RExTpQmEBvkJzKhbus0qWc2bynWEl7k
cV1wy2RN+KFIrb4q+JD2bfhW/PkGo/BJya3eg522lKK2los0MRnv7Fr5ldWLko727VCbo9fXxiae
29SvZu0isfAIasE2UmpjaEQGczW8fJlqLb2o5kUKPM+p3015BkSmRoVmLAmnU2wJIvXZz6x4V4Iz
Dscke0i05T7BGXjsaEyDxtByno+Tr5d965UQAArbwJ1ftDR3yj5HvEtHcxHnL2GlXdWA8eCrNVyz
5fpcNMqlGCBEqkdniFTHE62hXwekffFtKT485jzqwyqd7zo3Isr8tFuw32fJgFxrieoQ5y0d7s/F
qB8LzzCSg3nqODedL3ms1yGqquYP24xRZSCr05DCiL4VDW3IC34eee46D3+vntveX1OdB57rvyv+
+dvfJ3guxWljruZUTis1yiZELG3Cc2k4Vc+l944uR1/b3u+LzaYo+E9D3rvPQ87VpCgSgdICiT+6
GZt0Wd56PjzxrfU83IwteM+5mFp8WNrkbbI/zen9fe9z/+lTktOm0HRjcN7HNpMBq3+uJxHTRdUM
EW/mOYLI93xN56UKRyOD3XkuFgWrQlq2YRHL2j83vd1YnTreb3l7xvnut5tO3e/VD915l8DbeiOv
w7fi+a6fHneu/v3u8ys+zDJWUcwB+dcjt4uq5ZnWVmF++pTznW2ssZzbo9Y4UoFHe6vXXfr1pvPt
5+qiJVk4Xp2Hnhven7RQBQ8514vT48+l95FVOdo5fx/DtJ7yvtQzLhNtTxqtDRWuZMHN92IfVTIs
sd6G5/6pKnOnMW2AMVoMPhLnBMIQy3BGTRuc3LgsTdNc4arswoj1XVil3caaB82zlDYHSzqJZqlg
EiyNyvCtiHFZhSasZs5RPXwrnlsTZa2NLE78c+18OQ883/de/fDIc+O5+3zj+7hzW6Tng6izKvHa
eGFgjsv6aZjbxFkiuV76moClKAxgjKyURxBcsJM5O19IN4FRr8+mnZ5acSkbUQOtLYx+GsPRTqfQ
sCIaVAty8rndLUZ7qM1idvRBWiDZcipDam5k2c2rJIOvZ6fvPpfeL+e2ipLGqfVl4NppPRZJqkWU
bQaGXZI7I2sL8BOYBolsiR8n4xRGMVwKilsvXfAhLScILlncoTAaooNNzcsujXrRSKVClUrC07FN
nXO1lC03FHyFPvSZmKd8CTN9VCVPGa5FPmS9oGlTh40+gVWVre3Hdu+ptB1XuL81yXAkrMde2cXt
Oq36Zm13QD3YtgIPgUjkTXi5jgomaNOjoG2XLrRR24WmZn0tdUwagaX3gpxsNEtl4pq0S/ncKbDJ
J+PdNSwt+Ln43pgOaE/GZPGmkwadL4kJ6vpePZfkDMCQlMZuOCnS+ZInsvOtCq9sq5hLnlCEQi3e
t0hpPpW0cbRmBBWYyw4LGned0NDgVLK/0O1hfNuI5CS59+13Lp3b2kLO3BqMwikstNYATPrspAXN
TOCbpT0W/L1+LrV6P8HLbDkHjBSOBgRJmDfWScKkAYNXJZmbnusJg66pjUAqoz6IyrCU4QIJ0joz
qhbes1HDAi3GFL4VVRvYfaevkmXxolEaYSxZy+MGUR7HoIBJZYd5jdnbpe1XBjCkIe0zFirZsbAj
i+GkrJK8ViQu+LSQzrFiyI04yeQSUOSJywkQTYDnyy7z5mtUcZKsuuvpkSV+H3FW87QSy20RaF/q
xI+J05YC6Ry2Yv6SZjy/SAe/ie/7Ep7lSBTM/b37TJpdC4C+C/TEQYk7TLoA2ih19c41gXKZraBi
Il12MbrAs9saL310HMrTozMpiC1w5RaTo27HxAEWFSXHkmz6lFdFyKZ1z4Ii9pLKyWyH1vfJvCqX
V113M3PkTRKmo2fGq4EKyMjkjI+5GNjgjcYNNQLDXBGyHuI765U2q9m8MW237l2JA5lta3qbEL8t
NlHiMh043LWRb6pkK9GqQQGTTqfcehBG4i8LX3rlNMTvYDl1jXdgcAyYVrrFrejtlcYEWYT2ZWo6
bukVZGnu5eTgxYUnRs0+KXlZeQmEdv1mZldV4Y/9Xal1vI8vGvVCB1+GbG3lTttwNvhmGmbA2UxO
VawSDXJLLDD6UJVhnF9Zp6SXALopHkLKgq4UEQvIcYwXXtU+6sMmX+n5puxWQytqtEts0Q08gfUl
h5TcLgUvL+bYn3XAqD6qufqiFwLdy1umhRMKyJeMcgx4bY+3ZedoRRCZLk3cNOK17ReLGG4zIAnd
cR9DhuhGbVOHMDdWIo+8mvBcrWa6mojfJKsy46Z8VZZYinVcbxmQm2lQRx5dNkx/yhaA1GAmeyCF
Nsi+rDWnpj6TfrKE0rrI+3WWhsMCekH4VEA8nH+p41uj28awj9YNBJSLAL4QxX4G30a59qWKAb87
YMM02KZTEjaxiIlLQYCQF2zW5hfQWcN8SRYXCKxWd5gK8ZdaXlb5qlkEQacFg3XS2oxHKoTdqVtB
y1aZ5palIC2ksDg8TD3W/dqcRDp5deXNSmgtN20grbZp71a2GA1hsTVSAZ4ctGmuTM3FxsEuwgUF
RuJ0q1IFkXSmzrPqdbG4owTosLHGhXeQfaC86LixWfKZu9PjdJNIngXYdgvzUumrMQF2cNiYypsz
b/LhM2Mac7MIerUalzWtOH7NHqkGU5342Pk6ckb9aiw3FmTdDrrmGNoDqraptU/vzYmTxadDiCkg
cFE+2AQI5k0U+yW+aIAcQOnVMpV8MWoOWiuzFUobEScONjwDSNxZFKUzjms9dgaTR5jLPIQynsVM
RN9zpW0y+aRKP48NIDMOPdurwpFZUNp8mQV9aUpu3zAlTJfsaMKjhFvgm20eyTCJ3Mbwxod85NTy
s5n3ldeUPoRF9b02cRsMZ8MJdVDrwFM6zc8SoBUdWPMdbGZra+/IuvSroO5cTXngx1nPIfvKO1gw
IiZLwExSjZPaHdQNBE4k5s26vzfJfdsHVuGqoL/SXyLi5jKAqVkLbyIDqOmdbHyYU9T5rNzohFPC
bRHfNHedKYzUJ/a6WKPejZBX69dVJBQSNphiPG6GcUORlzz16W6xnb5faccCxNUqxGfN79LdwG2p
A6Mv0pvqrty2YbI3Dpqrlqsk9RaL6+0jIfskcvq655A/NbGLgEtufVJs8bTRjK2M1nHLy+Zmrr2W
uZa2tovLIeFTLsrLtOTYCDTEZcPnIlAX9l0J6/9c31rrwgimwHDldZUAub2KL5d1bvAFu9Od3Qk2
+6hyxtwdGC9BlzUnu0ckpIubVjqQXkFXgK+D5LmwEydfuAYoGLRv02gHEzLky8FYwnm+BLo97442
2igJjkEkGScmCFnA7WbmxVLMCzfq60OfHOYlZMzkSok0C3tIP1C/6q/j7Ms4PwwGhA/dwtPkrjyx
v2qrx/shmQSCCvLIIFDhF+wKQSahDfJoQ6dgAMuShg1y0hYydxusrbvchxXKwRUy3rbAtfOK8SIB
2pjbii9Qxnx4YUeY5T65TyFF0fF8DQFNQjikC3LKkwMVrT9e1R3HurMot8o4MGkVxNkOaYEa5+oJ
W7z2EyDre+eAWk4FDXWh8cyzBKj6s5mJ5q6ZHXqRu3JlXJLcW7zMqdbzBZUueYwClYnaFJYLO81y
81GglwbMwW18yFKBrq3dmLkwcyxAGZK7yXYg+2F3PL4xLthLE8TbePsq74AxNHeZ4jjmMhJzJTTY
sVDRXE0obl51ziQgayJgTXkiME888+qZvzZu/9x51FkliOsXZFcF+sUMRgEAwI0xnjSmusvuEOEY
kgx35hUkM4jFS8OZGjc60IbD76TYwq1j7XXDChjI3Ce1E11EljvoN0XqscxXnTAjYZbcBOZtEolj
A4SqHTV48eiuCthxSZAoUT92frNP3annCPlxdwXhUs0ryBXE0pvdNDScQRQgCVNIwxuq3RISS5TY
ebJ5K5Yg091e9/Ddyuid8TGKBdnMbhxYNe922jO6xZB/Snl3jEENyrC+NIPyEt3EYb61M3AJvKQi
yiD7y+ub2s9gVn56yR6A5YU+fFfmkPYVy5MFs3ZzmFrFk3pVC4i0EgawTUAbZJ+c9LLLuam4Bct+
h0DDgCaC6OkGH/RYDNf6bbernMobLkzIgPHhIl9TQRzY7B7QpwYsmjA3ZNPthgu5ivxHrebLZtm0
O+Ix4G4DDap24m5BvcsFlA2q08DlQUXgM7i3AECYq2u4o+Yah0hnY3rJg1qZA3z47LIwCh+747Qp
d5Nj1pz5gD42elhtEp0vXgfrmAvNLRybl7zn2TYSJYdbnHpbeLanCyC/V5SJ5pDvmoN2n15NTn/M
DnD85WBx9KW9Hd1mZfLGoTlXD/EdXbjp2Ac4dwIpGTNz4FoqLh3sgde4A0sGWwdW2AC9QmBlYcdC
Vgxs+HixXMkNS0SzyndaYDrWxjw0juVEovLti0qknvWgwVjlwGkcKZaHXuhi4poAC4WEGXP6oJGg
Fgycy0MJX+XHPoCSVbGG7XCbHdRm/JLvmD9s2mMBqAeYr3v05b7cpVezG31JHqqXMkCwEmBjzLW5
7re2JpaKg/28hhSaLrz+Ed2kl7QWFGwL70CpUn5Ar3BaRxNoEvMN5pCjPNhP/aPSQbL5ur0sA3Y0
buTDvANDCAbSOMqH7NkQI2Ranek6X+dr/YaK4aK9NG5yFwlYVF/fwlUsjgYveGpyAdbH60TlAFdo
bqyAijpM7k+bLtDupupk3nqIaSGz8WhAcZtyCY0TLy9xUO3BJYbtK+zV+qao+GpZZ153s6xjsDHq
rs7degveKX8973t1l+2ThMPfCbTImdYlyCtzlOKKhgQOT9WiQTyqBOhz+qoWR91BHyhT2jsUrxnE
KLA0BodhJSyTBklMPj0tT9m1FoksF9HI8QBHOjgkrSH5ohioifaEtmCXqTC9aQXZadCWCxrGwbSa
QCDzbnqRDy1EoJx4sN+rwwiQ/DmmfBb1rbZfPDi4FNTgkTIcdJKj25Hc5z5axat0Nbngi4fWW1w4
J7IlW1XDsayr8hUOn5idk9gvOSTj4fyJDi5zusjvmMWp7SWX8xXyrf2y6efLfCvXACnMKQddQQ+1
sN0hiC5e08sRlnoSZc7hWNUIUDnM9unlcgcH1sAAnq1EBOgWHJHBu5v6FU6ugFFB3HzqYWDLVQUE
BuSbXetp3FIwBLdqVTnTCkOodlT7NrSfysLVNDFe2blgRyjJh+Te3Ax7Op1mvWziTHRXgxK9FCD3
4dq6QzdynzciX/zy8oQPHvFT+whTzBonNZ32dZg3yx04xOFpATFmXKtOxhgMG0CEcduBWZpdjeuS
z+HsPg0BIDyINa/Ijjkxj8FWQJbdlXuwpeAmH5dyO85+d1PsweQV+3EL65oHSLSutoaTOnivhwlo
KEAggR/RqpCcbmyXrUDxjQYaG7d1qmACc0N9e498tKsDpRzzEN9Jr3Fm4Kt4AmbsNg6eEqdxTX+C
03zBdEk3A6/B4WV7mPfUuhiMJJwG8iAauzvlep6sl+VBwRGFF/xg7hn47syzd9Vds6YrtU46YV/p
mTtabp+54NL0C4CDwMPApr2ZAgLmWa5GAYnsNb5mfusDQoUn+xfMMa8AU4yv7PT1cTisa38J+tcB
7ERQBp1oBQ4yL7tOL/NLc11545UndYHvdNgCOSS5Hf1mAM28BJ2NboFbBAEaryR1qtRFt/NxPjYX
8pBflTu1qcAKWs/2PjlY13gvC7GsopD65Y5dIjdzsoenzNGupvUA6kyC0x843JSMPJWC3urH4kIz
3azhYxHAKUM1CO0eFQFJeQ4QSmgpv2fJFjwNuu2iDVMe4OKQhrmb+jbQuyuIFy4zD+8AZsKu1W8g
4154YKfrcTUd4tBY2YtTZZ7O3MV6RXMqWHyZ0xmkuCjHOqiDbTtxSGEfSdDY+sq+g0k8xT4A/Cwb
vP7Mtg4ArCj87xGIjSA+OtNu2omIrEf89fLW1kUczrZR4AqAf2Ln7MCphE8U1bntjY1iuPfqMbuE
KARIKONEJ58vZybqvXouxfPIuD4SQ5xZqPN8GCrCPrEhuWjh63xcplUSj7yNxmZFmlFg1VkrPAIW
HNJ1pz0OQObgZfAgpeK2g54GM6rjkIFWn6afamOArbwOEIr3OnDyPpybgAD4dIHQhSKNruKW1qE8
UXnnUtcRGSxkdPQJEgxddmL1cXHKK8gO8qHnYq4QnL1MRjCXRVevqoRyPWXAYLKbmMnSXWICDElV
XdVLaxa8IhDwLhnkk2bSXkgDuMGUAuOAT00TnAgJkwR3jprzJ6wosC864lkCiLqZYkhQTdMJlJdi
yovt3FCAQacZA6sFGQGUIQuSsnA0RUVN6k9LvdMJAYPbanvgaAMZywIMJ8yJxERys76bBssSfT6X
wrRPuRTIfQO3fSr2EySp69T4/8xc2W6jMBT9IiSWsL30Ic3SErWzj9S+8FSRAAFslhC+fo4vSZ04
oQqjkaYv1rV9fL0kMeLce1LgNhXROuJ4idcly6Vg3Y6x1TaMtsvYAv1NxV7E70wOoly2FVq9eeDr
aBFl+waUirHjQcVsHjSioCoVegHiqtnhDYx4UCoKTWPmnEwnDL9V9bZZEC/bc7Vmh4wek21Q7taO
9rAp0mKquxYYT8EMI2fnYNl1BO5TtFGhVAlHwxKtQGBjm+1fDS8H0V2+JXr5prfePWKruACSGj9V
Hc+ZyshXRmWagc+f06rAvlqQlMHe13nADKtdxnn3vA0fd3UUz8zawk00ASteiKhUWyKyR1bi+asu
WyezuGu/5rqTGfOQgWXcstptVoZVf6kZNxaN5rCgMwsWMLDq+DSc367p1Y99jTqQHezONhE4+5NG
GtfXyWzauZ+5xcrqwLnauPBNDhK5ijj449K214iNkU3NVGSIVQapKGRV9rIyBOPapEuCyfbei1Vz
jhSj98HIqf7m1W61yJlrIatsY9w3e91+2viIgk6ROpWAZWimYTtxcLz4DYY5vtvapDHnvtG+5KnN
l7k/eZR9ZEUFUF7XYQ80wHJYiawm4YAKZmr40CZlmk/zojFnBKJBYK8rZJZQGFHAWzcFsnclW/s6
DaCh5DR2EzyGyZT+eiQ1yuFyTO9ehbd2lC04b34oQ2jCncv5/Y6D05ZuJE5d2Un96srk1MxO0qXp
x4g8i3MjlyerP9ldb9LIUJ7xyUy9SYB+g36N90wnBWsr1zx4JjSzW26OH97JzHKfymbI7cUK5BTd
a1dNfiFM91KKoEYmLv/Otg+F0qZUCae0IQYAXktxY1DQSsLJkhhykTMHb2ASI7uvtanTkAvFbY9x
re57hXjbohb78ygWG8X7fMnKOKjEg7wWz1vqVaouRThxP2c90KOoKsF7k/A5uCbTQ4rRNReEoEK6
6WeRqxkcpyxs0A3h5EzkT7a1Igr2rxKGhNj7KH64ezrqus8VDpQeI1HLt1zIMEsVJARO76hxqoiD
NuqqZuJd2SN6SdLzM/9YJDUEOqb5XHd0o87iY8kUTU3irUF3UlU+TtGMZMqTY/q7PV4KTS79DC78
XDp2oRc5S/Ycew5IwRwnB/58p/FB6uvo07hdQfvZzuFMh6BKMMaewwjV6X85h1E5jwObV3zI22Hc
f07cuv8brpDD1U3/AXL3BwAA//8=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2"/>
              </a:solidFill>
            </a:defRPr>
          </a:pPr>
          <a:endParaRPr lang="en-US" sz="900" b="0" i="0" u="none" strike="noStrike" baseline="0">
            <a:solidFill>
              <a:schemeClr val="bg2"/>
            </a:solidFill>
            <a:latin typeface="Calibri" panose="020F0502020204030204"/>
          </a:endParaRPr>
        </a:p>
      </cx:txPr>
    </cx:legend>
  </cx:chart>
  <cx:spPr>
    <a:solidFill>
      <a:schemeClr val="tx1">
        <a:lumMod val="65000"/>
        <a:lumOff val="35000"/>
      </a:schemeClr>
    </a:solidFill>
  </cx:spPr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_xlchart.v5.21</cx:f>
        <cx:nf>_xlchart.v5.20</cx:nf>
      </cx:strDim>
      <cx:numDim type="colorVal">
        <cx:f>_xlchart.v5.23</cx:f>
        <cx:nf>_xlchart.v5.22</cx:nf>
      </cx:numDim>
    </cx:data>
  </cx:chartData>
  <cx:chart>
    <cx:title pos="t" align="ctr" overlay="0">
      <cx:tx>
        <cx:txData>
          <cx:v>Hemandez Geographic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>
              <a:solidFill>
                <a:schemeClr val="bg1"/>
              </a:solidFill>
            </a:rPr>
            <a:t>Hemandez Geographic</a:t>
          </a:r>
        </a:p>
      </cx:txPr>
    </cx:title>
    <cx:plotArea>
      <cx:plotAreaRegion>
        <cx:series layoutId="regionMap" uniqueId="{42A12BF0-DAB5-1A46-9000-F38C43990004}"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850" b="0" i="0">
                    <a:solidFill>
                      <a:schemeClr val="tx1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>
                  <a:solidFill>
                    <a:schemeClr val="tx1"/>
                  </a:solidFill>
                </a:endParaRPr>
              </a:p>
            </cx:txPr>
          </cx:dataLabels>
          <cx:dataId val="0"/>
          <cx:layoutPr>
            <cx:regionLabelLayout val="showAll"/>
            <cx:geography viewedRegionType="dataOnly" cultureLanguage="en-US" cultureRegion="US" attribution="Powered by Bing">
              <cx:geoCache provider="{E9337A44-BEBE-4D9F-B70C-5C5E7DAFC167}">
                <cx:binary>3Htnk9w4kvZfUejzcQYgSBDc2NmIF6ArlmtTbb8wqo3oHQjaX/9mVUvqlmZ29nbvLmLvWhIbhiBB
JDLzySehvz5Pf3kuXo/y01QWVfeX5+m3z4lSzV9+/bV7Tl7LY/dLmT7Luqu/qF+e6/LX+suX9Pn1
1xd5HNMq/lVH2Pj1OTlK9Tp9/ttf4Wnxa72pn48qravL/lXOV69dX6juT/r+sOvTc91X6jQ8hif9
9vmmStXry6drdVSv3edPx5cyrZy0UzJ9Vhi6D58/vVYqVfNhbl5/+/xD/+dPv/78jt/N51MBU1b9
C4wl9i9EJxZDyLTPP9bnT0VdxV+7NYzxL9Riuq5T+u2tu2MJI2/UMfnW8kfzOM/i+PIiX7sOPuH8
+9uoH2b89kF/vgRpV4u3NRL1ado31+fv/PVHGfztrz81wJf/1PJBTD8v0z/q+tTUnToWbxNgBjLI
j5//3v1PysBAvxjINpjBvsrA/r0MGGU60a3vr3yTwXkW//Hp5w3xYSZ/LIUP4/5AFD806W8y+3Re
/vnzP9iq72/+7fPXJSpAQQrYq7993rwm6edP/46ipPp/nyiJZZo6NQg6/+Dfi9IyTAvrOqgc/ED/
myp/FyjV/zWBfhv3g/TedOuHpv+SQE8L9S7QCzCm3bFSn3xZD6//nqJF31XmzUi979B/XkuJbVGd
WdabpWR/IFqbMkSJ8TuhIvKvCfXbuB8k+N8t1NMSvQv1/5Wv4GeO1Sevlvm/qUy/L/B/XaaGiW3G
dPx3vZ9lgXtkhvl7mRr/oky/jvuflSks0QeZFk1a/Y8p6N93sd+Rh3NUR/cMWT542T/v/eaefxr6
A/L5qMxvZnT18ttnEzFsgCYajFLTJiY7uc3vqOj0vJ9t7rsr/7vjwdKp3z6f8RDTkaUbBjwWGRR8
9fj6vcvWbUoNijHD1ADbXtVSJb99Pnl4C1sGjNOpSXXYTF3df+0hpgmenSIK+BJb+ndkeVEXc1xX
31fpa/1T1ZcXdVqp7rfPGIM9bt7ue5+5RWxm6PA627IAtDXPxyuAr6fb/6Nvo1bFSVvsomY4qqUp
eG/YTkaqNZ1ST8sHfyHYIWbuzHW00w3l6bZ6GrPIlWr50o7NtrKo6I3E0yL6EpfEK/PiSje6A5kT
EaVuY+Zc4lfSRCJNlmBE/WqajaDq6pTXWeeUGvVUeTB6dTUgTfQz8VSWOT01BbORpydbWvVipFnp
GboVO5RMNs/kGNRWNXMVM6/JjJAo+oLNoXNGnKeuZWWWr3VtzKc4iQUumWfPpqvrEeIEta6ptx2P
yqby6Fh1fOzT3JPd6BmNXjn2RJ7svtdFk/a7rmacqdxX9eQpRkQtI8pL29rKapQik8SVpL1mCk8C
wxd0hb4rhsSv8PwiScabrLltYHFbvDjWkDo4G4KcjF6eDKLH+l72tVhi7MXx7KRo5iMuhI2YM6TF
Ws8sp067INGUmBV1csV21EydJa+cMppSQQcyi6y5KamHOloJyfaFpYm2y9X1RzT8w755rptZpnHy
NSj5Xv3boS7h7xkevzf+WH1Hzyed+Q6lf1LIt5jn72jrn3b+J1XZhK1sG5aBbYosBKrzp6r8DuW+
KcTvxn9QZWoSgkxkEgsDAv9BlS3LIIYJLt82bB3U7IMqE6abNtYNQHoA2X/QZYPYFAbCYAODAfi2
LD/IBKLGP9Dl08R/UmVTR2C+LIgLEIYp/qjKbUPnSMc03xXY7ERmsslrx/lS09jNaLKSw+YpVrQY
55YXU3csqiHm5YSDstCEZr5U02uWtciNUTW4oy0TD6NU+UNctNyO5j7mhSUh6qy4VSMxJSTUGqhH
r3Z9m9r5mi2zW86DKK1mTyvPtuGVxZJIp8HtY0QnHrdLxqt2EdNg7kds35ZWuxsU3ieLcRybdmXj
xlMdo9xoq5SXc7bPpea2tRnUczBTDdRZlzXMLbvAVZ3zasydCaVC2ovAuLsox/TSSK1CUEaN9f9p
FcAYIUIYWHQMDuQfqAD6Do++q8DP4z+ogAnhPexjAh7zZxUAWMQsaurgQZn9gzczLeAEIJAhFBOd
Qde7OzMIRsSykc6Ijsg/pQK6Dk/6WQd+mDpg7o/uLJ6NyqxgX+x0VfCmPBKZCxxXK2R0L602i7bp
n+KJpdzW2iAZw65YwqZr/Ih0LulsbmVaMNmJSKpRcWq0gTm267Gw1zMGF5Hh0NBa35yzKytHV8yY
/Wh4skp7h3PkVcbkxDK5iBB4Pb2+7/voCVn9erKxr5nzqtIiTst+b5mFaw1TUOvRaxPpQWFUV8lU
7bLYCrPIfmAwPmuVa6SpIy09GPFjXNNVFT+lJNnF5SjMdLrOZuz1GXrMuqjnFrOu1DCukZa4hjTW
KFI1H4qRZ9nCC2ZtpoTt7El3Kj0OQQXdGqFtpZhXtPNtU6Mn2VtiQGbH0yL7YmXSHRsk+pbuUBQF
Zd9NnLJ4PyN526s+LEt5WehGyjOz2eA4EfFk+jMdc3CN5Rb4o4GraXzEuHIkNrg5l/6U6Ve0LsEk
pfKiNMf1hIZtYqcbbSx5Yyw5vFne5hPyac+eksm+GyK0G/Q9y0ohcxU2lQomZq+q2rguZXyVRLPb
j72Tk8wZ+t4jMRPxEIkxUsLWC27YSuiLWll2o/HBnGKeTmxDNLnSMmCgLlUrHVPVIqrHg1ZJP89n
x7DRw2wRXrfaRqXRSs6pzYu23cfI8uGfU2sllyna6d0sLGx6mDU3BHbEpHWXmRZ5S7lnpdejxE/1
9tBY/baaS29MhoeyrSxeyN7VlkhgM12RdNjZHdkuY2/yJZmctJFuOyV8yOl2mFW8HohcdZFR8EWr
RNJPnixiYWvzijbFsQOrmKKM8G7RhF2oR9MopaOl872F4W3p6M9DFlI8r2W0iCpDrtLz69pCymn7
2WMWJo4tacph6j1Iesa8nbpr1HV80HKH4dE3KNrIvog5WkjDuza5Slobc5Wabq2PTp0TrlsVj6jF
OyvdDgp5RUJXtLKcVmre/2n7C36W2TpwOoAFTubuTyHIO+Xw3f7+PP6D/QWkwIA0AGaB2iYEKh+i
CUYooYB8wDADq/QDBKEEm2CaCUOAQMDev9tfolOEYZYnRHMa9U9AELDlv7e/H6duwyQ+2t+0pHrZ
1ka+i5k65KgLonQwxax3Bs9rxdtycqIuejAaE/FxGLa4G1OvH/NLHfz3kIEfl5kowa8nQDbwATy9
mqbaXU7Of2wDCbue9bFXATYwTyChP8EFBrhhOuGHwjqOZzxx15RaMMbxXaGsfZYjoTWAPTJsrlpb
07mCx1igRAyUifQa1EcPgZKpk7aNoHYZyuP1CIooQSGlsbja1DropKlJaW4hjLqxKSjSlAWdXQSz
1W+aLhGmzMDshG3R8xnFPKetiOfyphjrmktSr6dsAvReXhWaWvXULRjjU5fcN0N9w8ji6Zohmip1
yk73LCMSydTeE7P3jVhBG4RLI8RNA8RPGcRRsrcFKV5NVqwwBFt4mlYDHrihYS+CQExBQCZjKiQE
aMMyfolj240a+dQvnTedAjkI6DQDOZIpnyoI3rJyrSDwMyETwnXSHeu6ENiK1loszLzCDpL0mBDZ
OGOXP0dmwzPjNkoeJqx7WaJ4qc03tQ3QsGwERq8mrfxML72saC3AfeY1nTQwq9Lu+f9+s/ADT/ON
BTppNjFAZ//MFnxMkXwY8E35kf0LxB7spP3Y1InxMf4wfkEU6baJweIwZAD2/xZ/6L8gwIAAeZFN
sX0KMr4pP7F+OVHKENBgy7QYBprhn1B+QHlgfX5EX4YN4RExTpQmEBvkJzKhbus0qWc2bynWEl7k
cV1wy2RN+KFIrb4q+JD2bfhW/PkGo/BJya3eg522lKK2los0MRnv7Fr5ldWLko727VCbo9fXxiae
29SvZu0isfAIasE2UmpjaEQGczW8fJlqLb2o5kUKPM+p3015BkSmRoVmLAmnU2wJIvXZz6x4V4Iz
Dscke0i05T7BGXjsaEyDxtByno+Tr5d965UQAArbwJ1ftDR3yj5HvEtHcxHnL2GlXdWA8eCrNVyz
5fpcNMqlGCBEqkdniFTHE62hXwekffFtKT485jzqwyqd7zo3Isr8tFuw32fJgFxrieoQ5y0d7s/F
qB8LzzCSg3nqODedL3ms1yGqquYP24xRZSCr05DCiL4VDW3IC34eee46D3+vntveX1OdB57rvyv+
+dvfJ3guxWljruZUTis1yiZELG3Cc2k4Vc+l944uR1/b3u+LzaYo+E9D3rvPQ87VpCgSgdICiT+6
GZt0Wd56PjzxrfU83IwteM+5mFp8WNrkbbI/zen9fe9z/+lTktOm0HRjcN7HNpMBq3+uJxHTRdUM
EW/mOYLI93xN56UKRyOD3XkuFgWrQlq2YRHL2j83vd1YnTreb3l7xvnut5tO3e/VD915l8DbeiOv
w7fi+a6fHneu/v3u8ys+zDJWUcwB+dcjt4uq5ZnWVmF++pTznW2ssZzbo9Y4UoFHe6vXXfr1pvPt
5+qiJVk4Xp2Hnhven7RQBQ8514vT48+l95FVOdo5fx/DtJ7yvtQzLhNtTxqtDRWuZMHN92IfVTIs
sd6G5/6pKnOnMW2AMVoMPhLnBMIQy3BGTRuc3LgsTdNc4arswoj1XVil3caaB82zlDYHSzqJZqlg
EiyNyvCtiHFZhSasZs5RPXwrnlsTZa2NLE78c+18OQ883/de/fDIc+O5+3zj+7hzW6Tng6izKvHa
eGFgjsv6aZjbxFkiuV76moClKAxgjKyURxBcsJM5O19IN4FRr8+mnZ5acSkbUQOtLYx+GsPRTqfQ
sCIaVAty8rndLUZ7qM1idvRBWiDZcipDam5k2c2rJIOvZ6fvPpfeL+e2ipLGqfVl4NppPRZJqkWU
bQaGXZI7I2sL8BOYBolsiR8n4xRGMVwKilsvXfAhLScILlncoTAaooNNzcsujXrRSKVClUrC07FN
nXO1lC03FHyFPvSZmKd8CTN9VCVPGa5FPmS9oGlTh40+gVWVre3Hdu+ptB1XuL81yXAkrMde2cXt
Oq36Zm13QD3YtgIPgUjkTXi5jgomaNOjoG2XLrRR24WmZn0tdUwagaX3gpxsNEtl4pq0S/ncKbDJ
J+PdNSwt+Ln43pgOaE/GZPGmkwadL4kJ6vpePZfkDMCQlMZuOCnS+ZInsvOtCq9sq5hLnlCEQi3e
t0hpPpW0cbRmBBWYyw4LGned0NDgVLK/0O1hfNuI5CS59+13Lp3b2kLO3BqMwikstNYATPrspAXN
TOCbpT0W/L1+LrV6P8HLbDkHjBSOBgRJmDfWScKkAYNXJZmbnusJg66pjUAqoz6IyrCU4QIJ0joz
qhbes1HDAi3GFL4VVRvYfaevkmXxolEaYSxZy+MGUR7HoIBJZYd5jdnbpe1XBjCkIe0zFirZsbAj
i+GkrJK8ViQu+LSQzrFiyI04yeQSUOSJywkQTYDnyy7z5mtUcZKsuuvpkSV+H3FW87QSy20RaF/q
xI+J05YC6Ry2Yv6SZjy/SAe/ie/7Ep7lSBTM/b37TJpdC4C+C/TEQYk7TLoA2ih19c41gXKZraBi
Il12MbrAs9saL310HMrTozMpiC1w5RaTo27HxAEWFSXHkmz6lFdFyKZ1z4Ii9pLKyWyH1vfJvCqX
V113M3PkTRKmo2fGq4EKyMjkjI+5GNjgjcYNNQLDXBGyHuI765U2q9m8MW237l2JA5lta3qbEL8t
NlHiMh043LWRb6pkK9GqQQGTTqfcehBG4i8LX3rlNMTvYDl1jXdgcAyYVrrFrejtlcYEWYT2ZWo6
bukVZGnu5eTgxYUnRs0+KXlZeQmEdv1mZldV4Y/9Xal1vI8vGvVCB1+GbG3lTttwNvhmGmbA2UxO
VawSDXJLLDD6UJVhnF9Zp6SXALopHkLKgq4UEQvIcYwXXtU+6sMmX+n5puxWQytqtEts0Q08gfUl
h5TcLgUvL+bYn3XAqD6qufqiFwLdy1umhRMKyJeMcgx4bY+3ZedoRRCZLk3cNOK17ReLGG4zIAnd
cR9DhuhGbVOHMDdWIo+8mvBcrWa6mojfJKsy46Z8VZZYinVcbxmQm2lQRx5dNkx/yhaA1GAmeyCF
Nsi+rDWnpj6TfrKE0rrI+3WWhsMCekH4VEA8nH+p41uj28awj9YNBJSLAL4QxX4G30a59qWKAb87
YMM02KZTEjaxiIlLQYCQF2zW5hfQWcN8SRYXCKxWd5gK8ZdaXlb5qlkEQacFg3XS2oxHKoTdqVtB
y1aZ5palIC2ksDg8TD3W/dqcRDp5deXNSmgtN20grbZp71a2GA1hsTVSAZ4ctGmuTM3FxsEuwgUF
RuJ0q1IFkXSmzrPqdbG4owTosLHGhXeQfaC86LixWfKZu9PjdJNIngXYdgvzUumrMQF2cNiYypsz
b/LhM2Mac7MIerUalzWtOH7NHqkGU5342Pk6ckb9aiw3FmTdDrrmGNoDqraptU/vzYmTxadDiCkg
cFE+2AQI5k0U+yW+aIAcQOnVMpV8MWoOWiuzFUobEScONjwDSNxZFKUzjms9dgaTR5jLPIQynsVM
RN9zpW0y+aRKP48NIDMOPdurwpFZUNp8mQV9aUpu3zAlTJfsaMKjhFvgm20eyTCJ3Mbwxod85NTy
s5n3ldeUPoRF9b02cRsMZ8MJdVDrwFM6zc8SoBUdWPMdbGZra+/IuvSroO5cTXngx1nPIfvKO1gw
IiZLwExSjZPaHdQNBE4k5s26vzfJfdsHVuGqoL/SXyLi5jKAqVkLbyIDqOmdbHyYU9T5rNzohFPC
bRHfNHedKYzUJ/a6WKPejZBX69dVJBQSNphiPG6GcUORlzz16W6xnb5faccCxNUqxGfN79LdwG2p
A6Mv0pvqrty2YbI3Dpqrlqsk9RaL6+0jIfskcvq655A/NbGLgEtufVJs8bTRjK2M1nHLy+Zmrr2W
uZa2tovLIeFTLsrLtOTYCDTEZcPnIlAX9l0J6/9c31rrwgimwHDldZUAub2KL5d1bvAFu9Od3Qk2
+6hyxtwdGC9BlzUnu0ckpIubVjqQXkFXgK+D5LmwEydfuAYoGLRv02gHEzLky8FYwnm+BLo97442
2igJjkEkGScmCFnA7WbmxVLMCzfq60OfHOYlZMzkSok0C3tIP1C/6q/j7Ms4PwwGhA/dwtPkrjyx
v2qrx/shmQSCCvLIIFDhF+wKQSahDfJoQ6dgAMuShg1y0hYydxusrbvchxXKwRUy3rbAtfOK8SIB
2pjbii9Qxnx4YUeY5T65TyFF0fF8DQFNQjikC3LKkwMVrT9e1R3HurMot8o4MGkVxNkOaYEa5+oJ
W7z2EyDre+eAWk4FDXWh8cyzBKj6s5mJ5q6ZHXqRu3JlXJLcW7zMqdbzBZUueYwClYnaFJYLO81y
81GglwbMwW18yFKBrq3dmLkwcyxAGZK7yXYg+2F3PL4xLthLE8TbePsq74AxNHeZ4jjmMhJzJTTY
sVDRXE0obl51ziQgayJgTXkiME888+qZvzZu/9x51FkliOsXZFcF+sUMRgEAwI0xnjSmusvuEOEY
kgx35hUkM4jFS8OZGjc60IbD76TYwq1j7XXDChjI3Ce1E11EljvoN0XqscxXnTAjYZbcBOZtEolj
A4SqHTV48eiuCthxSZAoUT92frNP3annCPlxdwXhUs0ryBXE0pvdNDScQRQgCVNIwxuq3RISS5TY
ebJ5K5Yg091e9/Ddyuid8TGKBdnMbhxYNe922jO6xZB/Snl3jEENyrC+NIPyEt3EYb61M3AJvKQi
yiD7y+ub2s9gVn56yR6A5YU+fFfmkPYVy5MFs3ZzmFrFk3pVC4i0EgawTUAbZJ+c9LLLuam4Bct+
h0DDgCaC6OkGH/RYDNf6bbernMobLkzIgPHhIl9TQRzY7B7QpwYsmjA3ZNPthgu5ivxHrebLZtm0
O+Ix4G4DDap24m5BvcsFlA2q08DlQUXgM7i3AECYq2u4o+Yah0hnY3rJg1qZA3z47LIwCh+747Qp
d5Nj1pz5gD42elhtEp0vXgfrmAvNLRybl7zn2TYSJYdbnHpbeLanCyC/V5SJ5pDvmoN2n15NTn/M
DnD85WBx9KW9Hd1mZfLGoTlXD/EdXbjp2Ac4dwIpGTNz4FoqLh3sgde4A0sGWwdW2AC9QmBlYcdC
Vgxs+HixXMkNS0SzyndaYDrWxjw0juVEovLti0qknvWgwVjlwGkcKZaHXuhi4poAC4WEGXP6oJGg
Fgycy0MJX+XHPoCSVbGG7XCbHdRm/JLvmD9s2mMBqAeYr3v05b7cpVezG31JHqqXMkCwEmBjzLW5
7re2JpaKg/28hhSaLrz+Ed2kl7QWFGwL70CpUn5Ar3BaRxNoEvMN5pCjPNhP/aPSQbL5ur0sA3Y0
buTDvANDCAbSOMqH7NkQI2Ranek6X+dr/YaK4aK9NG5yFwlYVF/fwlUsjgYveGpyAdbH60TlAFdo
bqyAijpM7k+bLtDupupk3nqIaSGz8WhAcZtyCY0TLy9xUO3BJYbtK+zV+qao+GpZZ153s6xjsDHq
rs7degveKX8973t1l+2ThMPfCbTImdYlyCtzlOKKhgQOT9WiQTyqBOhz+qoWR91BHyhT2jsUrxnE
KLA0BodhJSyTBklMPj0tT9m1FoksF9HI8QBHOjgkrSH5ohioifaEtmCXqTC9aQXZadCWCxrGwbSa
QCDzbnqRDy1EoJx4sN+rwwiQ/DmmfBb1rbZfPDi4FNTgkTIcdJKj25Hc5z5axat0Nbngi4fWW1w4
J7IlW1XDsayr8hUOn5idk9gvOSTj4fyJDi5zusjvmMWp7SWX8xXyrf2y6efLfCvXACnMKQddQQ+1
sN0hiC5e08sRlnoSZc7hWNUIUDnM9unlcgcH1sAAnq1EBOgWHJHBu5v6FU6ugFFB3HzqYWDLVQUE
BuSbXetp3FIwBLdqVTnTCkOodlT7NrSfysLVNDFe2blgRyjJh+Te3Ax7Op1mvWziTHRXgxK9FCD3
4dq6QzdynzciX/zy8oQPHvFT+whTzBonNZ32dZg3yx04xOFpATFmXKtOxhgMG0CEcduBWZpdjeuS
z+HsPg0BIDyINa/Ijjkxj8FWQJbdlXuwpeAmH5dyO85+d1PsweQV+3EL65oHSLSutoaTOnivhwlo
KEAggR/RqpCcbmyXrUDxjQYaG7d1qmACc0N9e498tKsDpRzzEN9Jr3Fm4Kt4AmbsNg6eEqdxTX+C
03zBdEk3A6/B4WV7mPfUuhiMJJwG8iAauzvlep6sl+VBwRGFF/xg7hn47syzd9Vds6YrtU46YV/p
mTtabp+54NL0C4CDwMPApr2ZAgLmWa5GAYnsNb5mfusDQoUn+xfMMa8AU4yv7PT1cTisa38J+tcB
7ERQBp1oBQ4yL7tOL/NLc11545UndYHvdNgCOSS5Hf1mAM28BJ2NboFbBAEaryR1qtRFt/NxPjYX
8pBflTu1qcAKWs/2PjlY13gvC7GsopD65Y5dIjdzsoenzNGupvUA6kyC0x843JSMPJWC3urH4kIz
3azhYxHAKUM1CO0eFQFJeQ4QSmgpv2fJFjwNuu2iDVMe4OKQhrmb+jbQuyuIFy4zD+8AZsKu1W8g
4154YKfrcTUd4tBY2YtTZZ7O3MV6RXMqWHyZ0xmkuCjHOqiDbTtxSGEfSdDY+sq+g0k8xT4A/Cwb
vP7Mtg4ArCj87xGIjSA+OtNu2omIrEf89fLW1kUczrZR4AqAf2Ln7MCphE8U1bntjY1iuPfqMbuE
KARIKONEJ58vZybqvXouxfPIuD4SQ5xZqPN8GCrCPrEhuWjh63xcplUSj7yNxmZFmlFg1VkrPAIW
HNJ1pz0OQObgZfAgpeK2g54GM6rjkIFWn6afamOArbwOEIr3OnDyPpybgAD4dIHQhSKNruKW1qE8
UXnnUtcRGSxkdPQJEgxddmL1cXHKK8gO8qHnYq4QnL1MRjCXRVevqoRyPWXAYLKbmMnSXWICDElV
XdVLaxa8IhDwLhnkk2bSXkgDuMGUAuOAT00TnAgJkwR3jprzJ6wosC864lkCiLqZYkhQTdMJlJdi
yovt3FCAQacZA6sFGQGUIQuSsnA0RUVN6k9LvdMJAYPbanvgaAMZywIMJ8yJxERys76bBssSfT6X
wrRPuRTIfQO3fSr2EySp69T4/8xc2W6jMBT9IiSWsL30Ic3SErWzj9S+8FSRAAFslhC+fo4vSZ04
oQqjkaYv1rV9fL0kMeLce1LgNhXROuJ4idcly6Vg3Y6x1TaMtsvYAv1NxV7E70wOoly2FVq9eeDr
aBFl+waUirHjQcVsHjSioCoVegHiqtnhDYx4UCoKTWPmnEwnDL9V9bZZEC/bc7Vmh4wek21Q7taO
9rAp0mKquxYYT8EMI2fnYNl1BO5TtFGhVAlHwxKtQGBjm+1fDS8H0V2+JXr5prfePWKruACSGj9V
Hc+ZyshXRmWagc+f06rAvlqQlMHe13nADKtdxnn3vA0fd3UUz8zawk00ASteiKhUWyKyR1bi+asu
WyezuGu/5rqTGfOQgWXcstptVoZVf6kZNxaN5rCgMwsWMLDq+DSc367p1Y99jTqQHezONhE4+5NG
GtfXyWzauZ+5xcrqwLnauPBNDhK5ijj449K214iNkU3NVGSIVQapKGRV9rIyBOPapEuCyfbei1Vz
jhSj98HIqf7m1W61yJlrIatsY9w3e91+2viIgk6ROpWAZWimYTtxcLz4DYY5vtvapDHnvtG+5KnN
l7k/eZR9ZEUFUF7XYQ80wHJYiawm4YAKZmr40CZlmk/zojFnBKJBYK8rZJZQGFHAWzcFsnclW/s6
DaCh5DR2EzyGyZT+eiQ1yuFyTO9ehbd2lC04b34oQ2jCncv5/Y6D05ZuJE5d2Un96srk1MxO0qXp
x4g8i3MjlyerP9ldb9LIUJ7xyUy9SYB+g36N90wnBWsr1zx4JjSzW26OH97JzHKfymbI7cUK5BTd
a1dNfiFM91KKoEYmLv/Otg+F0qZUCae0IQYAXktxY1DQSsLJkhhykTMHb2ASI7uvtanTkAvFbY9x
re57hXjbohb78ygWG8X7fMnKOKjEg7wWz1vqVaouRThxP2c90KOoKsF7k/A5uCbTQ4rRNReEoEK6
6WeRqxkcpyxs0A3h5EzkT7a1Igr2rxKGhNj7KH64ezrqus8VDpQeI1HLt1zIMEsVJARO76hxqoiD
NuqqZuJd2SN6SdLzM/9YJDUEOqb5XHd0o87iY8kUTU3irUF3UlU+TtGMZMqTY/q7PV4KTS79DC78
XDp2oRc5S/Ycew5IwRwnB/58p/FB6uvo07hdQfvZzuFMh6BKMMaewwjV6X85h1E5jwObV3zI22Hc
f07cuv8brpDD1U3/AXL3BwAA//8=</cx:binary>
              </cx:geoCache>
            </cx:geography>
          </cx:layoutPr>
        </cx:series>
      </cx:plotAreaRegion>
    </cx:plotArea>
    <cx:legend pos="r" align="min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chemeClr val="bg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>
            <a:solidFill>
              <a:schemeClr val="bg1"/>
            </a:solidFill>
          </a:endParaRPr>
        </a:p>
      </cx:txPr>
    </cx:legend>
  </cx:chart>
  <cx:spPr>
    <a:solidFill>
      <a:schemeClr val="tx1">
        <a:lumMod val="65000"/>
        <a:lumOff val="35000"/>
      </a:schemeClr>
    </a:solidFill>
  </cx:spPr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_xlchart.v5.9</cx:f>
        <cx:nf>_xlchart.v5.8</cx:nf>
      </cx:strDim>
      <cx:numDim type="colorVal">
        <cx:f>_xlchart.v5.11</cx:f>
        <cx:nf>_xlchart.v5.10</cx:nf>
      </cx:numDim>
    </cx:data>
  </cx:chartData>
  <cx:chart>
    <cx:title pos="t" align="ctr" overlay="0">
      <cx:tx>
        <cx:txData>
          <cx:v>Pijuan Geograoghic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rPr>
            <a:t>Pijuan Geograoghic</a:t>
          </a:r>
        </a:p>
      </cx:txPr>
    </cx:title>
    <cx:plotArea>
      <cx:plotAreaRegion>
        <cx:series layoutId="regionMap" uniqueId="{DFD87D00-D866-2144-83D7-AB5D296EDD95}">
          <cx:dataLabels/>
          <cx:dataId val="0"/>
          <cx:layoutPr>
            <cx:regionLabelLayout val="showAll"/>
            <cx:geography viewedRegionType="dataOnly" cultureLanguage="en-US" cultureRegion="US" attribution="Powered by Bing">
              <cx:geoCache provider="{E9337A44-BEBE-4D9F-B70C-5C5E7DAFC167}">
                <cx:binary>3Htnk9w4kvZfUejzcQYgSBDc2NmIF6ArlmtTbb8wqo3oHQjaX/9mVUvqlmZ29nbvLmLvWhIbhiBB
JDLzySehvz5Pf3kuXo/y01QWVfeX5+m3z4lSzV9+/bV7Tl7LY/dLmT7Luqu/qF+e6/LX+suX9Pn1
1xd5HNMq/lVH2Pj1OTlK9Tp9/ttf4Wnxa72pn48qravL/lXOV69dX6juT/r+sOvTc91X6jQ8hif9
9vmmStXry6drdVSv3edPx5cyrZy0UzJ9Vhi6D58/vVYqVfNhbl5/+/xD/+dPv/78jt/N51MBU1b9
C4wl9i9EJxZDyLTPP9bnT0VdxV+7NYzxL9Riuq5T+u2tu2MJI2/UMfnW8kfzOM/i+PIiX7sOPuH8
+9uoH2b89kF/vgRpV4u3NRL1ado31+fv/PVHGfztrz81wJf/1PJBTD8v0z/q+tTUnToWbxNgBjLI
j5//3v1PysBAvxjINpjBvsrA/r0MGGU60a3vr3yTwXkW//Hp5w3xYSZ/LIUP4/5AFD806W8y+3Re
/vnzP9iq72/+7fPXJSpAQQrYq7993rwm6edP/46ipPp/nyiJZZo6NQg6/+Dfi9IyTAvrOqgc/ED/
myp/FyjV/zWBfhv3g/TedOuHpv+SQE8L9S7QCzCm3bFSn3xZD6//nqJF31XmzUi979B/XkuJbVGd
WdabpWR/IFqbMkSJ8TuhIvKvCfXbuB8k+N8t1NMSvQv1/5Wv4GeO1Sevlvm/qUy/L/B/XaaGiW3G
dPx3vZ9lgXtkhvl7mRr/oky/jvuflSks0QeZFk1a/Y8p6N93sd+Rh3NUR/cMWT542T/v/eaefxr6
A/L5qMxvZnT18ttnEzFsgCYajFLTJiY7uc3vqOj0vJ9t7rsr/7vjwdKp3z6f8RDTkaUbBjwWGRR8
9fj6vcvWbUoNijHD1ADbXtVSJb99Pnl4C1sGjNOpSXXYTF3df+0hpgmenSIK+BJb+ndkeVEXc1xX
31fpa/1T1ZcXdVqp7rfPGIM9bt7ue5+5RWxm6PA627IAtDXPxyuAr6fb/6Nvo1bFSVvsomY4qqUp
eG/YTkaqNZ1ST8sHfyHYIWbuzHW00w3l6bZ6GrPIlWr50o7NtrKo6I3E0yL6EpfEK/PiSje6A5kT
EaVuY+Zc4lfSRCJNlmBE/WqajaDq6pTXWeeUGvVUeTB6dTUgTfQz8VSWOT01BbORpydbWvVipFnp
GboVO5RMNs/kGNRWNXMVM6/JjJAo+oLNoXNGnKeuZWWWr3VtzKc4iQUumWfPpqvrEeIEta6ptx2P
yqby6Fh1fOzT3JPd6BmNXjn2RJ7svtdFk/a7rmacqdxX9eQpRkQtI8pL29rKapQik8SVpL1mCk8C
wxd0hb4rhsSv8PwiScabrLltYHFbvDjWkDo4G4KcjF6eDKLH+l72tVhi7MXx7KRo5iMuhI2YM6TF
Ws8sp067INGUmBV1csV21EydJa+cMppSQQcyi6y5KamHOloJyfaFpYm2y9X1RzT8w755rptZpnHy
NSj5Xv3boS7h7xkevzf+WH1Hzyed+Q6lf1LIt5jn72jrn3b+J1XZhK1sG5aBbYosBKrzp6r8DuW+
KcTvxn9QZWoSgkxkEgsDAv9BlS3LIIYJLt82bB3U7IMqE6abNtYNQHoA2X/QZYPYFAbCYAODAfi2
LD/IBKLGP9Dl08R/UmVTR2C+LIgLEIYp/qjKbUPnSMc03xXY7ERmsslrx/lS09jNaLKSw+YpVrQY
55YXU3csqiHm5YSDstCEZr5U02uWtciNUTW4oy0TD6NU+UNctNyO5j7mhSUh6qy4VSMxJSTUGqhH
r3Z9m9r5mi2zW86DKK1mTyvPtuGVxZJIp8HtY0QnHrdLxqt2EdNg7kds35ZWuxsU3ieLcRybdmXj
xlMdo9xoq5SXc7bPpea2tRnUczBTDdRZlzXMLbvAVZ3zasydCaVC2ovAuLsox/TSSK1CUEaN9f9p
FcAYIUIYWHQMDuQfqAD6Do++q8DP4z+ogAnhPexjAh7zZxUAWMQsaurgQZn9gzczLeAEIJAhFBOd
Qde7OzMIRsSykc6Ijsg/pQK6Dk/6WQd+mDpg7o/uLJ6NyqxgX+x0VfCmPBKZCxxXK2R0L602i7bp
n+KJpdzW2iAZw65YwqZr/Ih0LulsbmVaMNmJSKpRcWq0gTm267Gw1zMGF5Hh0NBa35yzKytHV8yY
/Wh4skp7h3PkVcbkxDK5iBB4Pb2+7/voCVn9erKxr5nzqtIiTst+b5mFaw1TUOvRaxPpQWFUV8lU
7bLYCrPIfmAwPmuVa6SpIy09GPFjXNNVFT+lJNnF5SjMdLrOZuz1GXrMuqjnFrOu1DCukZa4hjTW
KFI1H4qRZ9nCC2ZtpoTt7El3Kj0OQQXdGqFtpZhXtPNtU6Mn2VtiQGbH0yL7YmXSHRsk+pbuUBQF
Zd9NnLJ4PyN526s+LEt5WehGyjOz2eA4EfFk+jMdc3CN5Rb4o4GraXzEuHIkNrg5l/6U6Ve0LsEk
pfKiNMf1hIZtYqcbbSx5Yyw5vFne5hPyac+eksm+GyK0G/Q9y0ohcxU2lQomZq+q2rguZXyVRLPb
j72Tk8wZ+t4jMRPxEIkxUsLWC27YSuiLWll2o/HBnGKeTmxDNLnSMmCgLlUrHVPVIqrHg1ZJP89n
x7DRw2wRXrfaRqXRSs6pzYu23cfI8uGfU2sllyna6d0sLGx6mDU3BHbEpHWXmRZ5S7lnpdejxE/1
9tBY/baaS29MhoeyrSxeyN7VlkhgM12RdNjZHdkuY2/yJZmctJFuOyV8yOl2mFW8HohcdZFR8EWr
RNJPnixiYWvzijbFsQOrmKKM8G7RhF2oR9MopaOl872F4W3p6M9DFlI8r2W0iCpDrtLz69pCymn7
2WMWJo4tacph6j1Iesa8nbpr1HV80HKH4dE3KNrIvog5WkjDuza5Slobc5Wabq2PTp0TrlsVj6jF
OyvdDgp5RUJXtLKcVmre/2n7C36W2TpwOoAFTubuTyHIO+Xw3f7+PP6D/QWkwIA0AGaB2iYEKh+i
CUYooYB8wDADq/QDBKEEm2CaCUOAQMDev9tfolOEYZYnRHMa9U9AELDlv7e/H6duwyQ+2t+0pHrZ
1ka+i5k65KgLonQwxax3Bs9rxdtycqIuejAaE/FxGLa4G1OvH/NLHfz3kIEfl5kowa8nQDbwATy9
mqbaXU7Of2wDCbue9bFXATYwTyChP8EFBrhhOuGHwjqOZzxx15RaMMbxXaGsfZYjoTWAPTJsrlpb
07mCx1igRAyUifQa1EcPgZKpk7aNoHYZyuP1CIooQSGlsbja1DropKlJaW4hjLqxKSjSlAWdXQSz
1W+aLhGmzMDshG3R8xnFPKetiOfyphjrmktSr6dsAvReXhWaWvXULRjjU5fcN0N9w8ji6Zohmip1
yk73LCMSydTeE7P3jVhBG4RLI8RNA8RPGcRRsrcFKV5NVqwwBFt4mlYDHrihYS+CQExBQCZjKiQE
aMMyfolj240a+dQvnTedAjkI6DQDOZIpnyoI3rJyrSDwMyETwnXSHeu6ENiK1loszLzCDpL0mBDZ
OGOXP0dmwzPjNkoeJqx7WaJ4qc03tQ3QsGwERq8mrfxML72saC3AfeY1nTQwq9Lu+f9+s/ADT/ON
BTppNjFAZ//MFnxMkXwY8E35kf0LxB7spP3Y1InxMf4wfkEU6baJweIwZAD2/xZ/6L8gwIAAeZFN
sX0KMr4pP7F+OVHKENBgy7QYBprhn1B+QHlgfX5EX4YN4RExTpQmEBvkJzKhbus0qWc2bynWEl7k
cV1wy2RN+KFIrb4q+JD2bfhW/PkGo/BJya3eg522lKK2los0MRnv7Fr5ldWLko727VCbo9fXxiae
29SvZu0isfAIasE2UmpjaEQGczW8fJlqLb2o5kUKPM+p3015BkSmRoVmLAmnU2wJIvXZz6x4V4Iz
Dscke0i05T7BGXjsaEyDxtByno+Tr5d965UQAArbwJ1ftDR3yj5HvEtHcxHnL2GlXdWA8eCrNVyz
5fpcNMqlGCBEqkdniFTHE62hXwekffFtKT485jzqwyqd7zo3Isr8tFuw32fJgFxrieoQ5y0d7s/F
qB8LzzCSg3nqODedL3ms1yGqquYP24xRZSCr05DCiL4VDW3IC34eee46D3+vntveX1OdB57rvyv+
+dvfJ3guxWljruZUTis1yiZELG3Cc2k4Vc+l944uR1/b3u+LzaYo+E9D3rvPQ87VpCgSgdICiT+6
GZt0Wd56PjzxrfU83IwteM+5mFp8WNrkbbI/zen9fe9z/+lTktOm0HRjcN7HNpMBq3+uJxHTRdUM
EW/mOYLI93xN56UKRyOD3XkuFgWrQlq2YRHL2j83vd1YnTreb3l7xvnut5tO3e/VD915l8DbeiOv
w7fi+a6fHneu/v3u8ys+zDJWUcwB+dcjt4uq5ZnWVmF++pTznW2ssZzbo9Y4UoFHe6vXXfr1pvPt
5+qiJVk4Xp2Hnhven7RQBQ8514vT48+l95FVOdo5fx/DtJ7yvtQzLhNtTxqtDRWuZMHN92IfVTIs
sd6G5/6pKnOnMW2AMVoMPhLnBMIQy3BGTRuc3LgsTdNc4arswoj1XVil3caaB82zlDYHSzqJZqlg
EiyNyvCtiHFZhSasZs5RPXwrnlsTZa2NLE78c+18OQ883/de/fDIc+O5+3zj+7hzW6Tng6izKvHa
eGFgjsv6aZjbxFkiuV76moClKAxgjKyURxBcsJM5O19IN4FRr8+mnZ5acSkbUQOtLYx+GsPRTqfQ
sCIaVAty8rndLUZ7qM1idvRBWiDZcipDam5k2c2rJIOvZ6fvPpfeL+e2ipLGqfVl4NppPRZJqkWU
bQaGXZI7I2sL8BOYBolsiR8n4xRGMVwKilsvXfAhLScILlncoTAaooNNzcsujXrRSKVClUrC07FN
nXO1lC03FHyFPvSZmKd8CTN9VCVPGa5FPmS9oGlTh40+gVWVre3Hdu+ptB1XuL81yXAkrMde2cXt
Oq36Zm13QD3YtgIPgUjkTXi5jgomaNOjoG2XLrRR24WmZn0tdUwagaX3gpxsNEtl4pq0S/ncKbDJ
J+PdNSwt+Ln43pgOaE/GZPGmkwadL4kJ6vpePZfkDMCQlMZuOCnS+ZInsvOtCq9sq5hLnlCEQi3e
t0hpPpW0cbRmBBWYyw4LGned0NDgVLK/0O1hfNuI5CS59+13Lp3b2kLO3BqMwikstNYATPrspAXN
TOCbpT0W/L1+LrV6P8HLbDkHjBSOBgRJmDfWScKkAYNXJZmbnusJg66pjUAqoz6IyrCU4QIJ0joz
qhbes1HDAi3GFL4VVRvYfaevkmXxolEaYSxZy+MGUR7HoIBJZYd5jdnbpe1XBjCkIe0zFirZsbAj
i+GkrJK8ViQu+LSQzrFiyI04yeQSUOSJywkQTYDnyy7z5mtUcZKsuuvpkSV+H3FW87QSy20RaF/q
xI+J05YC6Ry2Yv6SZjy/SAe/ie/7Ep7lSBTM/b37TJpdC4C+C/TEQYk7TLoA2ih19c41gXKZraBi
Il12MbrAs9saL310HMrTozMpiC1w5RaTo27HxAEWFSXHkmz6lFdFyKZ1z4Ii9pLKyWyH1vfJvCqX
V113M3PkTRKmo2fGq4EKyMjkjI+5GNjgjcYNNQLDXBGyHuI765U2q9m8MW237l2JA5lta3qbEL8t
NlHiMh043LWRb6pkK9GqQQGTTqfcehBG4i8LX3rlNMTvYDl1jXdgcAyYVrrFrejtlcYEWYT2ZWo6
bukVZGnu5eTgxYUnRs0+KXlZeQmEdv1mZldV4Y/9Xal1vI8vGvVCB1+GbG3lTttwNvhmGmbA2UxO
VawSDXJLLDD6UJVhnF9Zp6SXALopHkLKgq4UEQvIcYwXXtU+6sMmX+n5puxWQytqtEts0Q08gfUl
h5TcLgUvL+bYn3XAqD6qufqiFwLdy1umhRMKyJeMcgx4bY+3ZedoRRCZLk3cNOK17ReLGG4zIAnd
cR9DhuhGbVOHMDdWIo+8mvBcrWa6mojfJKsy46Z8VZZYinVcbxmQm2lQRx5dNkx/yhaA1GAmeyCF
Nsi+rDWnpj6TfrKE0rrI+3WWhsMCekH4VEA8nH+p41uj28awj9YNBJSLAL4QxX4G30a59qWKAb87
YMM02KZTEjaxiIlLQYCQF2zW5hfQWcN8SRYXCKxWd5gK8ZdaXlb5qlkEQacFg3XS2oxHKoTdqVtB
y1aZ5palIC2ksDg8TD3W/dqcRDp5deXNSmgtN20grbZp71a2GA1hsTVSAZ4ctGmuTM3FxsEuwgUF
RuJ0q1IFkXSmzrPqdbG4owTosLHGhXeQfaC86LixWfKZu9PjdJNIngXYdgvzUumrMQF2cNiYypsz
b/LhM2Mac7MIerUalzWtOH7NHqkGU5342Pk6ckb9aiw3FmTdDrrmGNoDqraptU/vzYmTxadDiCkg
cFE+2AQI5k0U+yW+aIAcQOnVMpV8MWoOWiuzFUobEScONjwDSNxZFKUzjms9dgaTR5jLPIQynsVM
RN9zpW0y+aRKP48NIDMOPdurwpFZUNp8mQV9aUpu3zAlTJfsaMKjhFvgm20eyTCJ3Mbwxod85NTy
s5n3ldeUPoRF9b02cRsMZ8MJdVDrwFM6zc8SoBUdWPMdbGZra+/IuvSroO5cTXngx1nPIfvKO1gw
IiZLwExSjZPaHdQNBE4k5s26vzfJfdsHVuGqoL/SXyLi5jKAqVkLbyIDqOmdbHyYU9T5rNzohFPC
bRHfNHedKYzUJ/a6WKPejZBX69dVJBQSNphiPG6GcUORlzz16W6xnb5faccCxNUqxGfN79LdwG2p
A6Mv0pvqrty2YbI3Dpqrlqsk9RaL6+0jIfskcvq655A/NbGLgEtufVJs8bTRjK2M1nHLy+Zmrr2W
uZa2tovLIeFTLsrLtOTYCDTEZcPnIlAX9l0J6/9c31rrwgimwHDldZUAub2KL5d1bvAFu9Od3Qk2
+6hyxtwdGC9BlzUnu0ckpIubVjqQXkFXgK+D5LmwEydfuAYoGLRv02gHEzLky8FYwnm+BLo97442
2igJjkEkGScmCFnA7WbmxVLMCzfq60OfHOYlZMzkSok0C3tIP1C/6q/j7Ms4PwwGhA/dwtPkrjyx
v2qrx/shmQSCCvLIIFDhF+wKQSahDfJoQ6dgAMuShg1y0hYydxusrbvchxXKwRUy3rbAtfOK8SIB
2pjbii9Qxnx4YUeY5T65TyFF0fF8DQFNQjikC3LKkwMVrT9e1R3HurMot8o4MGkVxNkOaYEa5+oJ
W7z2EyDre+eAWk4FDXWh8cyzBKj6s5mJ5q6ZHXqRu3JlXJLcW7zMqdbzBZUueYwClYnaFJYLO81y
81GglwbMwW18yFKBrq3dmLkwcyxAGZK7yXYg+2F3PL4xLthLE8TbePsq74AxNHeZ4jjmMhJzJTTY
sVDRXE0obl51ziQgayJgTXkiME888+qZvzZu/9x51FkliOsXZFcF+sUMRgEAwI0xnjSmusvuEOEY
kgx35hUkM4jFS8OZGjc60IbD76TYwq1j7XXDChjI3Ce1E11EljvoN0XqscxXnTAjYZbcBOZtEolj
A4SqHTV48eiuCthxSZAoUT92frNP3annCPlxdwXhUs0ryBXE0pvdNDScQRQgCVNIwxuq3RISS5TY
ebJ5K5Yg091e9/Ddyuid8TGKBdnMbhxYNe922jO6xZB/Snl3jEENyrC+NIPyEt3EYb61M3AJvKQi
yiD7y+ub2s9gVn56yR6A5YU+fFfmkPYVy5MFs3ZzmFrFk3pVC4i0EgawTUAbZJ+c9LLLuam4Bct+
h0DDgCaC6OkGH/RYDNf6bbernMobLkzIgPHhIl9TQRzY7B7QpwYsmjA3ZNPthgu5ivxHrebLZtm0
O+Ix4G4DDap24m5BvcsFlA2q08DlQUXgM7i3AECYq2u4o+Yah0hnY3rJg1qZA3z47LIwCh+747Qp
d5Nj1pz5gD42elhtEp0vXgfrmAvNLRybl7zn2TYSJYdbnHpbeLanCyC/V5SJ5pDvmoN2n15NTn/M
DnD85WBx9KW9Hd1mZfLGoTlXD/EdXbjp2Ac4dwIpGTNz4FoqLh3sgde4A0sGWwdW2AC9QmBlYcdC
Vgxs+HixXMkNS0SzyndaYDrWxjw0juVEovLti0qknvWgwVjlwGkcKZaHXuhi4poAC4WEGXP6oJGg
Fgycy0MJX+XHPoCSVbGG7XCbHdRm/JLvmD9s2mMBqAeYr3v05b7cpVezG31JHqqXMkCwEmBjzLW5
7re2JpaKg/28hhSaLrz+Ed2kl7QWFGwL70CpUn5Ar3BaRxNoEvMN5pCjPNhP/aPSQbL5ur0sA3Y0
buTDvANDCAbSOMqH7NkQI2Ranek6X+dr/YaK4aK9NG5yFwlYVF/fwlUsjgYveGpyAdbH60TlAFdo
bqyAijpM7k+bLtDupupk3nqIaSGz8WhAcZtyCY0TLy9xUO3BJYbtK+zV+qao+GpZZ153s6xjsDHq
rs7degveKX8973t1l+2ThMPfCbTImdYlyCtzlOKKhgQOT9WiQTyqBOhz+qoWR91BHyhT2jsUrxnE
KLA0BodhJSyTBklMPj0tT9m1FoksF9HI8QBHOjgkrSH5ohioifaEtmCXqTC9aQXZadCWCxrGwbSa
QCDzbnqRDy1EoJx4sN+rwwiQ/DmmfBb1rbZfPDi4FNTgkTIcdJKj25Hc5z5axat0Nbngi4fWW1w4
J7IlW1XDsayr8hUOn5idk9gvOSTj4fyJDi5zusjvmMWp7SWX8xXyrf2y6efLfCvXACnMKQddQQ+1
sN0hiC5e08sRlnoSZc7hWNUIUDnM9unlcgcH1sAAnq1EBOgWHJHBu5v6FU6ugFFB3HzqYWDLVQUE
BuSbXetp3FIwBLdqVTnTCkOodlT7NrSfysLVNDFe2blgRyjJh+Te3Ax7Op1mvWziTHRXgxK9FCD3
4dq6QzdynzciX/zy8oQPHvFT+whTzBonNZ32dZg3yx04xOFpATFmXKtOxhgMG0CEcduBWZpdjeuS
z+HsPg0BIDyINa/Ijjkxj8FWQJbdlXuwpeAmH5dyO85+d1PsweQV+3EL65oHSLSutoaTOnivhwlo
KEAggR/RqpCcbmyXrUDxjQYaG7d1qmACc0N9e498tKsDpRzzEN9Jr3Fm4Kt4AmbsNg6eEqdxTX+C
03zBdEk3A6/B4WV7mPfUuhiMJJwG8iAauzvlep6sl+VBwRGFF/xg7hn47syzd9Vds6YrtU46YV/p
mTtabp+54NL0C4CDwMPApr2ZAgLmWa5GAYnsNb5mfusDQoUn+xfMMa8AU4yv7PT1cTisa38J+tcB
7ERQBp1oBQ4yL7tOL/NLc11545UndYHvdNgCOSS5Hf1mAM28BJ2NboFbBAEaryR1qtRFt/NxPjYX
8pBflTu1qcAKWs/2PjlY13gvC7GsopD65Y5dIjdzsoenzNGupvUA6kyC0x843JSMPJWC3urH4kIz
3azhYxHAKUM1CO0eFQFJeQ4QSmgpv2fJFjwNuu2iDVMe4OKQhrmb+jbQuyuIFy4zD+8AZsKu1W8g
4154YKfrcTUd4tBY2YtTZZ7O3MV6RXMqWHyZ0xmkuCjHOqiDbTtxSGEfSdDY+sq+g0k8xT4A/Cwb
vP7Mtg4ArCj87xGIjSA+OtNu2omIrEf89fLW1kUczrZR4AqAf2Ln7MCphE8U1bntjY1iuPfqMbuE
KARIKONEJ58vZybqvXouxfPIuD4SQ5xZqPN8GCrCPrEhuWjh63xcplUSj7yNxmZFmlFg1VkrPAIW
HNJ1pz0OQObgZfAgpeK2g54GM6rjkIFWn6afamOArbwOEIr3OnDyPpybgAD4dIHQhSKNruKW1qE8
UXnnUtcRGSxkdPQJEgxddmL1cXHKK8gO8qHnYq4QnL1MRjCXRVevqoRyPWXAYLKbmMnSXWICDElV
XdVLaxa8IhDwLhnkk2bSXkgDuMGUAuOAT00TnAgJkwR3jprzJ6wosC864lkCiLqZYkhQTdMJlJdi
yovt3FCAQacZA6sFGQGUIQuSsnA0RUVN6k9LvdMJAYPbanvgaAMZywIMJ8yJxERys76bBssSfT6X
wrRPuRTIfQO3fSr2EySp69T4/8xc2W6jMBT9IiSWsL30Ic3SErWzj9S+8FSRAAFslhC+fo4vSZ04
oQqjkaYv1rV9fL0kMeLce1LgNhXROuJ4idcly6Vg3Y6x1TaMtsvYAv1NxV7E70wOoly2FVq9eeDr
aBFl+waUirHjQcVsHjSioCoVegHiqtnhDYx4UCoKTWPmnEwnDL9V9bZZEC/bc7Vmh4wek21Q7taO
9rAp0mKquxYYT8EMI2fnYNl1BO5TtFGhVAlHwxKtQGBjm+1fDS8H0V2+JXr5prfePWKruACSGj9V
Hc+ZyshXRmWagc+f06rAvlqQlMHe13nADKtdxnn3vA0fd3UUz8zawk00ASteiKhUWyKyR1bi+asu
WyezuGu/5rqTGfOQgWXcstptVoZVf6kZNxaN5rCgMwsWMLDq+DSc367p1Y99jTqQHezONhE4+5NG
GtfXyWzauZ+5xcrqwLnauPBNDhK5ijj449K214iNkU3NVGSIVQapKGRV9rIyBOPapEuCyfbei1Vz
jhSj98HIqf7m1W61yJlrIatsY9w3e91+2viIgk6ROpWAZWimYTtxcLz4DYY5vtvapDHnvtG+5KnN
l7k/eZR9ZEUFUF7XYQ80wHJYiawm4YAKZmr40CZlmk/zojFnBKJBYK8rZJZQGFHAWzcFsnclW/s6
DaCh5DR2EzyGyZT+eiQ1yuFyTO9ehbd2lC04b34oQ2jCncv5/Y6D05ZuJE5d2Un96srk1MxO0qXp
x4g8i3MjlyerP9ldb9LIUJ7xyUy9SYB+g36N90wnBWsr1zx4JjSzW26OH97JzHKfymbI7cUK5BTd
a1dNfiFM91KKoEYmLv/Otg+F0qZUCae0IQYAXktxY1DQSsLJkhhykTMHb2ASI7uvtanTkAvFbY9x
re57hXjbohb78ygWG8X7fMnKOKjEg7wWz1vqVaouRThxP2c90KOoKsF7k/A5uCbTQ4rRNReEoEK6
6WeRqxkcpyxs0A3h5EzkT7a1Igr2rxKGhNj7KH64ezrqus8VDpQeI1HLt1zIMEsVJARO76hxqoiD
NuqqZuJd2SN6SdLzM/9YJDUEOqb5XHd0o87iY8kUTU3irUF3UlU+TtGMZMqTY/q7PV4KTS79DC78
XDp2oRc5S/Ycew5IwRwnB/58p/FB6uvo07hdQfvZzuFMh6BKMMaewwjV6X85h1E5jwObV3zI22Hc
f07cuv8brpDD1U3/AXL3BwAA//8=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29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Relationship Id="rId5" Type="http://schemas.microsoft.com/office/2014/relationships/chartEx" Target="../charts/chartEx7.xml"/><Relationship Id="rId4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3</xdr:col>
      <xdr:colOff>249428</xdr:colOff>
      <xdr:row>18</xdr:row>
      <xdr:rowOff>131064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D391EA0-4706-9846-B2B0-CAADA44488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81100"/>
              <a:ext cx="3310128" cy="21122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25400</xdr:colOff>
      <xdr:row>26</xdr:row>
      <xdr:rowOff>19050</xdr:rowOff>
    </xdr:from>
    <xdr:to>
      <xdr:col>5</xdr:col>
      <xdr:colOff>190500</xdr:colOff>
      <xdr:row>42</xdr:row>
      <xdr:rowOff>120650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E165E41-E391-C836-19CF-B3897D32D8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00" y="4692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50800</xdr:rowOff>
    </xdr:from>
    <xdr:to>
      <xdr:col>4</xdr:col>
      <xdr:colOff>663222</xdr:colOff>
      <xdr:row>23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662F7-5EBE-1844-A4BB-37CAF41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12700</xdr:rowOff>
    </xdr:from>
    <xdr:to>
      <xdr:col>10</xdr:col>
      <xdr:colOff>14111</xdr:colOff>
      <xdr:row>40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B8B6EA-1268-8C49-BF88-DFDE297EC5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714375</xdr:colOff>
      <xdr:row>6</xdr:row>
      <xdr:rowOff>56444</xdr:rowOff>
    </xdr:from>
    <xdr:to>
      <xdr:col>10</xdr:col>
      <xdr:colOff>14110</xdr:colOff>
      <xdr:row>23</xdr:row>
      <xdr:rowOff>125589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4B0772-D0EE-D94F-831A-955A4F261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41</xdr:row>
      <xdr:rowOff>1</xdr:rowOff>
    </xdr:from>
    <xdr:to>
      <xdr:col>10</xdr:col>
      <xdr:colOff>14111</xdr:colOff>
      <xdr:row>57</xdr:row>
      <xdr:rowOff>105834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839455-5782-424C-AEA9-B8E1511C0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41413</xdr:rowOff>
    </xdr:from>
    <xdr:to>
      <xdr:col>5</xdr:col>
      <xdr:colOff>13805</xdr:colOff>
      <xdr:row>22</xdr:row>
      <xdr:rowOff>138044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6E625A3-F52D-9246-B659-05A7D01E00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32013"/>
              <a:ext cx="4141305" cy="27382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36444</xdr:colOff>
      <xdr:row>6</xdr:row>
      <xdr:rowOff>41413</xdr:rowOff>
    </xdr:from>
    <xdr:to>
      <xdr:col>10</xdr:col>
      <xdr:colOff>27608</xdr:colOff>
      <xdr:row>22</xdr:row>
      <xdr:rowOff>143013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DB59E34-FC2C-2E4D-830A-93770932D2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3944" y="1032013"/>
              <a:ext cx="4118664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23</xdr:row>
      <xdr:rowOff>0</xdr:rowOff>
    </xdr:from>
    <xdr:to>
      <xdr:col>10</xdr:col>
      <xdr:colOff>0</xdr:colOff>
      <xdr:row>39</xdr:row>
      <xdr:rowOff>155003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132CEEE-A613-5143-9A52-9F0165D7F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797300"/>
              <a:ext cx="8255000" cy="27966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40</xdr:row>
      <xdr:rowOff>13803</xdr:rowOff>
    </xdr:from>
    <xdr:to>
      <xdr:col>9</xdr:col>
      <xdr:colOff>828260</xdr:colOff>
      <xdr:row>56</xdr:row>
      <xdr:rowOff>29460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2D379B7E-369E-504A-B564-56929131BF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617803"/>
              <a:ext cx="8257760" cy="26572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56</xdr:row>
      <xdr:rowOff>55218</xdr:rowOff>
    </xdr:from>
    <xdr:to>
      <xdr:col>9</xdr:col>
      <xdr:colOff>828260</xdr:colOff>
      <xdr:row>73</xdr:row>
      <xdr:rowOff>45831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D020BDB-51D4-BA41-AF4A-95A0854051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300818"/>
              <a:ext cx="8257760" cy="2797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5"/>
  <sheetViews>
    <sheetView tabSelected="1" workbookViewId="0">
      <selection activeCell="D50" sqref="D50"/>
    </sheetView>
  </sheetViews>
  <sheetFormatPr baseColWidth="10" defaultColWidth="8.83203125" defaultRowHeight="13" x14ac:dyDescent="0.15"/>
  <cols>
    <col min="1" max="1" width="13" customWidth="1"/>
    <col min="2" max="2" width="14.83203125" customWidth="1"/>
    <col min="3" max="3" width="13.5" bestFit="1" customWidth="1"/>
    <col min="4" max="4" width="11.33203125" style="2" bestFit="1" customWidth="1"/>
    <col min="5" max="5" width="13.5" customWidth="1"/>
    <col min="6" max="7" width="12.5" customWidth="1"/>
    <col min="8" max="8" width="12.33203125" bestFit="1" customWidth="1"/>
    <col min="9" max="9" width="10.1640625" bestFit="1" customWidth="1"/>
    <col min="10" max="10" width="10.1640625" customWidth="1"/>
    <col min="11" max="11" width="14.1640625" customWidth="1"/>
    <col min="12" max="12" width="10" customWidth="1"/>
  </cols>
  <sheetData>
    <row r="1" spans="1:12" ht="25.5" customHeight="1" x14ac:dyDescent="0.15">
      <c r="A1" s="14" t="s">
        <v>23</v>
      </c>
      <c r="B1" s="15" t="s">
        <v>34</v>
      </c>
      <c r="C1" s="16" t="s">
        <v>25</v>
      </c>
      <c r="E1" s="14" t="s">
        <v>30</v>
      </c>
      <c r="F1" s="17" t="s">
        <v>32</v>
      </c>
      <c r="G1" s="15" t="s">
        <v>36</v>
      </c>
      <c r="H1" s="18" t="s">
        <v>35</v>
      </c>
      <c r="J1" s="14" t="s">
        <v>29</v>
      </c>
      <c r="K1" s="19"/>
      <c r="L1" s="20"/>
    </row>
    <row r="2" spans="1:12" x14ac:dyDescent="0.15">
      <c r="A2" s="49" t="s">
        <v>10</v>
      </c>
      <c r="B2" s="50" cm="1">
        <f t="array" ref="B2:B5">AVERAGEIF(B12:B39,$A$2:$A$5,G12:G39)</f>
        <v>601385.71428571432</v>
      </c>
      <c r="C2" s="51">
        <f>COUNTIF(B$12:B$39,A2)</f>
        <v>7</v>
      </c>
      <c r="E2" s="54" t="s">
        <v>4</v>
      </c>
      <c r="F2" s="2">
        <f>COUNTIFS(C12:C39,$E2,D12:D39,$J$3)</f>
        <v>3</v>
      </c>
      <c r="G2" s="50">
        <f>SUMIFS(G12:G39,C12:C39,$E2,D12:D39,$J$3)</f>
        <v>1343000</v>
      </c>
      <c r="H2" s="55">
        <f>_xlfn.MAXIFS(G12:G39,C12:C39,$E2,D12:D39,$J$3)</f>
        <v>643000</v>
      </c>
      <c r="J2" s="5" t="s">
        <v>20</v>
      </c>
      <c r="K2" s="1" t="s">
        <v>17</v>
      </c>
      <c r="L2" s="21">
        <v>2.75E-2</v>
      </c>
    </row>
    <row r="3" spans="1:12" x14ac:dyDescent="0.15">
      <c r="A3" s="49" t="s">
        <v>11</v>
      </c>
      <c r="B3" s="50">
        <v>385794.44444444444</v>
      </c>
      <c r="C3" s="51">
        <f t="shared" ref="C3:C5" si="0">COUNTIF(B$12:B$39,A3)</f>
        <v>9</v>
      </c>
      <c r="E3" s="54" t="s">
        <v>6</v>
      </c>
      <c r="F3" s="2">
        <f t="shared" ref="F3:F4" si="1">COUNTIFS(C13:C40,$E3,D13:D40,$J$3)</f>
        <v>5</v>
      </c>
      <c r="G3" s="50">
        <f>SUMIFS(G13:G40,C13:C40,$E3,D13:D40,$J$3)</f>
        <v>2385000</v>
      </c>
      <c r="H3" s="55">
        <f t="shared" ref="H3:H4" si="2">_xlfn.MAXIFS(G13:G40,C13:C40,$E3,D13:D40,$J$3)</f>
        <v>595000</v>
      </c>
      <c r="J3" s="6" t="s">
        <v>18</v>
      </c>
      <c r="K3" s="1" t="s">
        <v>15</v>
      </c>
      <c r="L3" s="22">
        <v>5.5E-2</v>
      </c>
    </row>
    <row r="4" spans="1:12" ht="14" thickBot="1" x14ac:dyDescent="0.2">
      <c r="A4" s="49" t="s">
        <v>8</v>
      </c>
      <c r="B4" s="50">
        <v>640958.33333333337</v>
      </c>
      <c r="C4" s="51">
        <f t="shared" si="0"/>
        <v>6</v>
      </c>
      <c r="E4" s="56" t="s">
        <v>5</v>
      </c>
      <c r="F4" s="11">
        <f t="shared" si="1"/>
        <v>3</v>
      </c>
      <c r="G4" s="53">
        <f>SUMIFS(G14:G41,C14:C41,$E4,D14:D41,$J$3)</f>
        <v>1816800</v>
      </c>
      <c r="H4" s="3">
        <f t="shared" si="2"/>
        <v>725900</v>
      </c>
      <c r="J4" s="7" t="s">
        <v>19</v>
      </c>
      <c r="K4" s="8" t="s">
        <v>16</v>
      </c>
      <c r="L4" s="23">
        <v>3.2500000000000001E-2</v>
      </c>
    </row>
    <row r="5" spans="1:12" ht="14" thickBot="1" x14ac:dyDescent="0.2">
      <c r="A5" s="52" t="s">
        <v>9</v>
      </c>
      <c r="B5" s="53">
        <v>334666.66666666669</v>
      </c>
      <c r="C5" s="57">
        <f t="shared" si="0"/>
        <v>6</v>
      </c>
    </row>
    <row r="6" spans="1:12" x14ac:dyDescent="0.15">
      <c r="A6" s="33" t="s">
        <v>22</v>
      </c>
      <c r="B6" s="16"/>
      <c r="K6" s="14" t="s">
        <v>27</v>
      </c>
      <c r="L6" s="16"/>
    </row>
    <row r="7" spans="1:12" x14ac:dyDescent="0.15">
      <c r="A7" s="54" t="s">
        <v>4</v>
      </c>
      <c r="B7" s="55" cm="1">
        <f t="array" ref="B7:B9">SUMIF(C12:C39,$A$7:$A$9,K12:K39)</f>
        <v>204921.625</v>
      </c>
      <c r="K7" s="5" t="s">
        <v>28</v>
      </c>
      <c r="L7" s="34">
        <v>1</v>
      </c>
    </row>
    <row r="8" spans="1:12" x14ac:dyDescent="0.15">
      <c r="A8" s="54" t="s">
        <v>6</v>
      </c>
      <c r="B8" s="55">
        <v>155347.5</v>
      </c>
      <c r="K8" s="5" t="s">
        <v>12</v>
      </c>
      <c r="L8" s="35">
        <v>30</v>
      </c>
    </row>
    <row r="9" spans="1:12" ht="14" thickBot="1" x14ac:dyDescent="0.2">
      <c r="A9" s="56" t="s">
        <v>5</v>
      </c>
      <c r="B9" s="3">
        <v>215045.875</v>
      </c>
      <c r="K9" s="7" t="s">
        <v>51</v>
      </c>
      <c r="L9" s="3">
        <v>1000</v>
      </c>
    </row>
    <row r="11" spans="1:12" ht="28" x14ac:dyDescent="0.15">
      <c r="A11" s="12" t="s">
        <v>7</v>
      </c>
      <c r="B11" s="12" t="s">
        <v>0</v>
      </c>
      <c r="C11" s="12" t="s">
        <v>1</v>
      </c>
      <c r="D11" s="12" t="s">
        <v>14</v>
      </c>
      <c r="E11" s="12" t="s">
        <v>14</v>
      </c>
      <c r="F11" s="12" t="s">
        <v>13</v>
      </c>
      <c r="G11" s="12" t="s">
        <v>33</v>
      </c>
      <c r="H11" s="12" t="s">
        <v>3</v>
      </c>
      <c r="I11" s="12" t="s">
        <v>2</v>
      </c>
      <c r="J11" s="13" t="s">
        <v>12</v>
      </c>
      <c r="K11" s="13" t="s">
        <v>21</v>
      </c>
      <c r="L11" s="13" t="s">
        <v>26</v>
      </c>
    </row>
    <row r="12" spans="1:12" x14ac:dyDescent="0.15">
      <c r="A12" s="38">
        <v>1</v>
      </c>
      <c r="B12" s="37" t="s">
        <v>8</v>
      </c>
      <c r="C12" s="37" t="s">
        <v>5</v>
      </c>
      <c r="D12" s="44" t="s">
        <v>18</v>
      </c>
      <c r="E12" s="37" t="str" cm="1">
        <f t="array" ref="E12">_xlfn.SWITCH(D12,$J$2,$K$2,$J$3,$K$3,$J$4,$K$4)</f>
        <v>Dual Agency</v>
      </c>
      <c r="F12" s="39">
        <v>725000</v>
      </c>
      <c r="G12" s="39">
        <v>705000</v>
      </c>
      <c r="H12" s="10">
        <v>44287</v>
      </c>
      <c r="I12" s="40">
        <v>44363</v>
      </c>
      <c r="J12" s="47">
        <f>_xlfn.DAYS(I12,H12)</f>
        <v>76</v>
      </c>
      <c r="K12" s="9" cm="1">
        <f t="array" ref="K12">_xlfn.IFS(D12= "BA", $L$2,D12= "DA",$L$3,D12= "SA",$L$4)*G12</f>
        <v>38775</v>
      </c>
      <c r="L12" s="48">
        <f>IF(AND(G12/F12&gt;= $L$7,J12&lt;=$L$8) =TRUE,$L$9,0)</f>
        <v>0</v>
      </c>
    </row>
    <row r="13" spans="1:12" x14ac:dyDescent="0.15">
      <c r="A13" s="38">
        <v>4</v>
      </c>
      <c r="B13" s="37" t="s">
        <v>9</v>
      </c>
      <c r="C13" s="37" t="s">
        <v>5</v>
      </c>
      <c r="D13" s="44" t="s">
        <v>18</v>
      </c>
      <c r="E13" s="37" t="str" cm="1">
        <f t="array" ref="E13">_xlfn.SWITCH(D13,$J$2,$K$2,$J$3,$K$3,$J$4,$K$4)</f>
        <v>Dual Agency</v>
      </c>
      <c r="F13" s="39">
        <v>350799</v>
      </c>
      <c r="G13" s="39">
        <v>350000</v>
      </c>
      <c r="H13" s="10">
        <v>44287</v>
      </c>
      <c r="I13" s="40">
        <v>44341</v>
      </c>
      <c r="J13" s="47">
        <f t="shared" ref="J13:J39" si="3">_xlfn.DAYS(I13,H13)</f>
        <v>54</v>
      </c>
      <c r="K13" s="9" cm="1">
        <f t="array" ref="K13">_xlfn.IFS(D13= "BA", $L$2,D13= "DA",$L$3,D13= "SA",$L$4)*G13</f>
        <v>19250</v>
      </c>
      <c r="L13" s="48">
        <f t="shared" ref="L13:L39" si="4">IF(AND(G13/F13&gt;= $L$7,J13&lt;=$L$8) =TRUE,$L$9,0)</f>
        <v>0</v>
      </c>
    </row>
    <row r="14" spans="1:12" x14ac:dyDescent="0.15">
      <c r="A14" s="38">
        <v>5</v>
      </c>
      <c r="B14" s="37" t="s">
        <v>11</v>
      </c>
      <c r="C14" s="37" t="s">
        <v>5</v>
      </c>
      <c r="D14" s="44" t="s">
        <v>18</v>
      </c>
      <c r="E14" s="37" t="str" cm="1">
        <f t="array" ref="E14">_xlfn.SWITCH(D14,$J$2,$K$2,$J$3,$K$3,$J$4,$K$4)</f>
        <v>Dual Agency</v>
      </c>
      <c r="F14" s="39">
        <v>385900</v>
      </c>
      <c r="G14" s="39">
        <v>385900</v>
      </c>
      <c r="H14" s="10">
        <v>44287</v>
      </c>
      <c r="I14" s="40">
        <v>44316</v>
      </c>
      <c r="J14" s="47">
        <f t="shared" si="3"/>
        <v>29</v>
      </c>
      <c r="K14" s="9" cm="1">
        <f t="array" ref="K14">_xlfn.IFS(D14= "BA", $L$2,D14= "DA",$L$3,D14= "SA",$L$4)*G14</f>
        <v>21224.5</v>
      </c>
      <c r="L14" s="48">
        <f t="shared" si="4"/>
        <v>1000</v>
      </c>
    </row>
    <row r="15" spans="1:12" x14ac:dyDescent="0.15">
      <c r="A15" s="38">
        <v>6</v>
      </c>
      <c r="B15" s="37" t="s">
        <v>10</v>
      </c>
      <c r="C15" s="37" t="s">
        <v>4</v>
      </c>
      <c r="D15" s="44" t="s">
        <v>19</v>
      </c>
      <c r="E15" s="37" t="str" cm="1">
        <f t="array" ref="E15">_xlfn.SWITCH(D15,$J$2,$K$2,$J$3,$K$3,$J$4,$K$4)</f>
        <v>Seller's Agent</v>
      </c>
      <c r="F15" s="39">
        <v>500000</v>
      </c>
      <c r="G15" s="39">
        <v>495800</v>
      </c>
      <c r="H15" s="40">
        <v>44289</v>
      </c>
      <c r="I15" s="40">
        <v>44357</v>
      </c>
      <c r="J15" s="47">
        <f t="shared" si="3"/>
        <v>68</v>
      </c>
      <c r="K15" s="9" cm="1">
        <f t="array" ref="K15">_xlfn.IFS(D15= "BA", $L$2,D15= "DA",$L$3,D15= "SA",$L$4)*G15</f>
        <v>16113.5</v>
      </c>
      <c r="L15" s="48">
        <f t="shared" si="4"/>
        <v>0</v>
      </c>
    </row>
    <row r="16" spans="1:12" x14ac:dyDescent="0.15">
      <c r="A16" s="38">
        <v>7</v>
      </c>
      <c r="B16" s="37" t="s">
        <v>9</v>
      </c>
      <c r="C16" s="37" t="s">
        <v>5</v>
      </c>
      <c r="D16" s="44" t="s">
        <v>20</v>
      </c>
      <c r="E16" s="37" t="str" cm="1">
        <f t="array" ref="E16">_xlfn.SWITCH(D16,$J$2,$K$2,$J$3,$K$3,$J$4,$K$4)</f>
        <v>Buyer's Agent</v>
      </c>
      <c r="F16" s="39">
        <v>345999</v>
      </c>
      <c r="G16" s="39">
        <v>345000</v>
      </c>
      <c r="H16" s="40">
        <v>44289</v>
      </c>
      <c r="I16" s="40">
        <v>44348</v>
      </c>
      <c r="J16" s="47">
        <f t="shared" si="3"/>
        <v>59</v>
      </c>
      <c r="K16" s="9" cm="1">
        <f t="array" ref="K16">_xlfn.IFS(D16= "BA", $L$2,D16= "DA",$L$3,D16= "SA",$L$4)*G16</f>
        <v>9487.5</v>
      </c>
      <c r="L16" s="48">
        <f t="shared" si="4"/>
        <v>0</v>
      </c>
    </row>
    <row r="17" spans="1:12" x14ac:dyDescent="0.15">
      <c r="A17" s="38">
        <v>11</v>
      </c>
      <c r="B17" s="37" t="s">
        <v>11</v>
      </c>
      <c r="C17" s="37" t="s">
        <v>6</v>
      </c>
      <c r="D17" s="44" t="s">
        <v>18</v>
      </c>
      <c r="E17" s="37" t="str" cm="1">
        <f t="array" ref="E17">_xlfn.SWITCH(D17,$J$2,$K$2,$J$3,$K$3,$J$4,$K$4)</f>
        <v>Dual Agency</v>
      </c>
      <c r="F17" s="39">
        <v>325000</v>
      </c>
      <c r="G17" s="39">
        <v>320000</v>
      </c>
      <c r="H17" s="40">
        <v>44298</v>
      </c>
      <c r="I17" s="40">
        <v>44346</v>
      </c>
      <c r="J17" s="47">
        <f t="shared" si="3"/>
        <v>48</v>
      </c>
      <c r="K17" s="9" cm="1">
        <f t="array" ref="K17">_xlfn.IFS(D17= "BA", $L$2,D17= "DA",$L$3,D17= "SA",$L$4)*G17</f>
        <v>17600</v>
      </c>
      <c r="L17" s="48">
        <f t="shared" si="4"/>
        <v>0</v>
      </c>
    </row>
    <row r="18" spans="1:12" x14ac:dyDescent="0.15">
      <c r="A18" s="38">
        <v>12</v>
      </c>
      <c r="B18" s="37" t="s">
        <v>10</v>
      </c>
      <c r="C18" s="37" t="s">
        <v>5</v>
      </c>
      <c r="D18" s="44" t="s">
        <v>18</v>
      </c>
      <c r="E18" s="37" t="str" cm="1">
        <f t="array" ref="E18">_xlfn.SWITCH(D18,$J$2,$K$2,$J$3,$K$3,$J$4,$K$4)</f>
        <v>Dual Agency</v>
      </c>
      <c r="F18" s="39">
        <v>750250</v>
      </c>
      <c r="G18" s="39">
        <v>725900</v>
      </c>
      <c r="H18" s="40">
        <v>44298</v>
      </c>
      <c r="I18" s="40">
        <v>44501</v>
      </c>
      <c r="J18" s="47">
        <f t="shared" si="3"/>
        <v>203</v>
      </c>
      <c r="K18" s="9" cm="1">
        <f t="array" ref="K18">_xlfn.IFS(D18= "BA", $L$2,D18= "DA",$L$3,D18= "SA",$L$4)*G18</f>
        <v>39924.5</v>
      </c>
      <c r="L18" s="48">
        <f t="shared" si="4"/>
        <v>0</v>
      </c>
    </row>
    <row r="19" spans="1:12" x14ac:dyDescent="0.15">
      <c r="A19" s="38">
        <v>17</v>
      </c>
      <c r="B19" s="37" t="s">
        <v>10</v>
      </c>
      <c r="C19" s="37" t="s">
        <v>4</v>
      </c>
      <c r="D19" s="44" t="s">
        <v>18</v>
      </c>
      <c r="E19" s="37" t="str" cm="1">
        <f t="array" ref="E19">_xlfn.SWITCH(D19,$J$2,$K$2,$J$3,$K$3,$J$4,$K$4)</f>
        <v>Dual Agency</v>
      </c>
      <c r="F19" s="39">
        <v>645000</v>
      </c>
      <c r="G19" s="39">
        <v>643000</v>
      </c>
      <c r="H19" s="40">
        <v>44304</v>
      </c>
      <c r="I19" s="40">
        <v>44370</v>
      </c>
      <c r="J19" s="47">
        <f t="shared" si="3"/>
        <v>66</v>
      </c>
      <c r="K19" s="9" cm="1">
        <f t="array" ref="K19">_xlfn.IFS(D19= "BA", $L$2,D19= "DA",$L$3,D19= "SA",$L$4)*G19</f>
        <v>35365</v>
      </c>
      <c r="L19" s="48">
        <f t="shared" si="4"/>
        <v>0</v>
      </c>
    </row>
    <row r="20" spans="1:12" x14ac:dyDescent="0.15">
      <c r="A20" s="38">
        <v>19</v>
      </c>
      <c r="B20" s="37" t="s">
        <v>11</v>
      </c>
      <c r="C20" s="37" t="s">
        <v>5</v>
      </c>
      <c r="D20" s="44" t="s">
        <v>20</v>
      </c>
      <c r="E20" s="37" t="str" cm="1">
        <f t="array" ref="E20">_xlfn.SWITCH(D20,$J$2,$K$2,$J$3,$K$3,$J$4,$K$4)</f>
        <v>Buyer's Agent</v>
      </c>
      <c r="F20" s="39">
        <v>425000</v>
      </c>
      <c r="G20" s="39">
        <v>415000</v>
      </c>
      <c r="H20" s="40">
        <v>44304</v>
      </c>
      <c r="I20" s="40">
        <v>44377</v>
      </c>
      <c r="J20" s="47">
        <f t="shared" si="3"/>
        <v>73</v>
      </c>
      <c r="K20" s="9" cm="1">
        <f t="array" ref="K20">_xlfn.IFS(D20= "BA", $L$2,D20= "DA",$L$3,D20= "SA",$L$4)*G20</f>
        <v>11412.5</v>
      </c>
      <c r="L20" s="48">
        <f t="shared" si="4"/>
        <v>0</v>
      </c>
    </row>
    <row r="21" spans="1:12" x14ac:dyDescent="0.15">
      <c r="A21" s="38">
        <v>21</v>
      </c>
      <c r="B21" s="37" t="s">
        <v>9</v>
      </c>
      <c r="C21" s="37" t="s">
        <v>5</v>
      </c>
      <c r="D21" s="44" t="s">
        <v>19</v>
      </c>
      <c r="E21" s="37" t="str" cm="1">
        <f t="array" ref="E21">_xlfn.SWITCH(D21,$J$2,$K$2,$J$3,$K$3,$J$4,$K$4)</f>
        <v>Seller's Agent</v>
      </c>
      <c r="F21" s="39">
        <v>325000</v>
      </c>
      <c r="G21" s="39">
        <v>330000</v>
      </c>
      <c r="H21" s="40">
        <v>44314</v>
      </c>
      <c r="I21" s="40">
        <v>44348</v>
      </c>
      <c r="J21" s="47">
        <f t="shared" si="3"/>
        <v>34</v>
      </c>
      <c r="K21" s="9" cm="1">
        <f t="array" ref="K21">_xlfn.IFS(D21= "BA", $L$2,D21= "DA",$L$3,D21= "SA",$L$4)*G21</f>
        <v>10725</v>
      </c>
      <c r="L21" s="48">
        <f t="shared" si="4"/>
        <v>0</v>
      </c>
    </row>
    <row r="22" spans="1:12" x14ac:dyDescent="0.15">
      <c r="A22" s="38">
        <v>24</v>
      </c>
      <c r="B22" s="37" t="s">
        <v>11</v>
      </c>
      <c r="C22" s="37" t="s">
        <v>5</v>
      </c>
      <c r="D22" s="44" t="s">
        <v>19</v>
      </c>
      <c r="E22" s="37" t="str" cm="1">
        <f t="array" ref="E22">_xlfn.SWITCH(D22,$J$2,$K$2,$J$3,$K$3,$J$4,$K$4)</f>
        <v>Seller's Agent</v>
      </c>
      <c r="F22" s="39">
        <v>425815</v>
      </c>
      <c r="G22" s="39">
        <v>418000</v>
      </c>
      <c r="H22" s="40">
        <v>44314</v>
      </c>
      <c r="I22" s="40">
        <v>44454</v>
      </c>
      <c r="J22" s="47">
        <f t="shared" si="3"/>
        <v>140</v>
      </c>
      <c r="K22" s="9" cm="1">
        <f t="array" ref="K22">_xlfn.IFS(D22= "BA", $L$2,D22= "DA",$L$3,D22= "SA",$L$4)*G22</f>
        <v>13585</v>
      </c>
      <c r="L22" s="48">
        <f t="shared" si="4"/>
        <v>0</v>
      </c>
    </row>
    <row r="23" spans="1:12" x14ac:dyDescent="0.15">
      <c r="A23" s="38">
        <v>27</v>
      </c>
      <c r="B23" s="37" t="s">
        <v>10</v>
      </c>
      <c r="C23" s="37" t="s">
        <v>5</v>
      </c>
      <c r="D23" s="44" t="s">
        <v>18</v>
      </c>
      <c r="E23" s="37" t="str" cm="1">
        <f t="array" ref="E23">_xlfn.SWITCH(D23,$J$2,$K$2,$J$3,$K$3,$J$4,$K$4)</f>
        <v>Dual Agency</v>
      </c>
      <c r="F23" s="39">
        <v>700000</v>
      </c>
      <c r="G23" s="39">
        <v>705000</v>
      </c>
      <c r="H23" s="40">
        <v>44316</v>
      </c>
      <c r="I23" s="40">
        <v>44366</v>
      </c>
      <c r="J23" s="47">
        <f t="shared" si="3"/>
        <v>50</v>
      </c>
      <c r="K23" s="9" cm="1">
        <f t="array" ref="K23">_xlfn.IFS(D23= "BA", $L$2,D23= "DA",$L$3,D23= "SA",$L$4)*G23</f>
        <v>38775</v>
      </c>
      <c r="L23" s="48">
        <f t="shared" si="4"/>
        <v>0</v>
      </c>
    </row>
    <row r="24" spans="1:12" x14ac:dyDescent="0.15">
      <c r="A24" s="38">
        <v>30</v>
      </c>
      <c r="B24" s="37" t="s">
        <v>9</v>
      </c>
      <c r="C24" s="37" t="s">
        <v>6</v>
      </c>
      <c r="D24" s="44" t="s">
        <v>19</v>
      </c>
      <c r="E24" s="37" t="str" cm="1">
        <f t="array" ref="E24">_xlfn.SWITCH(D24,$J$2,$K$2,$J$3,$K$3,$J$4,$K$4)</f>
        <v>Seller's Agent</v>
      </c>
      <c r="F24" s="39">
        <v>365000</v>
      </c>
      <c r="G24" s="39">
        <v>363000</v>
      </c>
      <c r="H24" s="40">
        <v>44317</v>
      </c>
      <c r="I24" s="40">
        <v>44365</v>
      </c>
      <c r="J24" s="47">
        <f t="shared" si="3"/>
        <v>48</v>
      </c>
      <c r="K24" s="9" cm="1">
        <f t="array" ref="K24">_xlfn.IFS(D24= "BA", $L$2,D24= "DA",$L$3,D24= "SA",$L$4)*G24</f>
        <v>11797.5</v>
      </c>
      <c r="L24" s="48">
        <f t="shared" si="4"/>
        <v>0</v>
      </c>
    </row>
    <row r="25" spans="1:12" x14ac:dyDescent="0.15">
      <c r="A25" s="38">
        <v>32</v>
      </c>
      <c r="B25" s="37" t="s">
        <v>8</v>
      </c>
      <c r="C25" s="37" t="s">
        <v>4</v>
      </c>
      <c r="D25" s="44" t="s">
        <v>19</v>
      </c>
      <c r="E25" s="37" t="str" cm="1">
        <f t="array" ref="E25">_xlfn.SWITCH(D25,$J$2,$K$2,$J$3,$K$3,$J$4,$K$4)</f>
        <v>Seller's Agent</v>
      </c>
      <c r="F25" s="39">
        <v>885500</v>
      </c>
      <c r="G25" s="39">
        <v>800000</v>
      </c>
      <c r="H25" s="40">
        <v>44317</v>
      </c>
      <c r="I25" s="40">
        <v>44353</v>
      </c>
      <c r="J25" s="47">
        <f t="shared" si="3"/>
        <v>36</v>
      </c>
      <c r="K25" s="9" cm="1">
        <f t="array" ref="K25">_xlfn.IFS(D25= "BA", $L$2,D25= "DA",$L$3,D25= "SA",$L$4)*G25</f>
        <v>26000</v>
      </c>
      <c r="L25" s="48">
        <f t="shared" si="4"/>
        <v>0</v>
      </c>
    </row>
    <row r="26" spans="1:12" x14ac:dyDescent="0.15">
      <c r="A26" s="38">
        <v>34</v>
      </c>
      <c r="B26" s="37" t="s">
        <v>8</v>
      </c>
      <c r="C26" s="37" t="s">
        <v>4</v>
      </c>
      <c r="D26" s="44" t="s">
        <v>19</v>
      </c>
      <c r="E26" s="37" t="str" cm="1">
        <f t="array" ref="E26">_xlfn.SWITCH(D26,$J$2,$K$2,$J$3,$K$3,$J$4,$K$4)</f>
        <v>Seller's Agent</v>
      </c>
      <c r="F26" s="39">
        <v>610000</v>
      </c>
      <c r="G26" s="39">
        <v>600000</v>
      </c>
      <c r="H26" s="40">
        <v>44317</v>
      </c>
      <c r="I26" s="40">
        <v>44373</v>
      </c>
      <c r="J26" s="47">
        <f t="shared" si="3"/>
        <v>56</v>
      </c>
      <c r="K26" s="9" cm="1">
        <f t="array" ref="K26">_xlfn.IFS(D26= "BA", $L$2,D26= "DA",$L$3,D26= "SA",$L$4)*G26</f>
        <v>19500</v>
      </c>
      <c r="L26" s="48">
        <f t="shared" si="4"/>
        <v>0</v>
      </c>
    </row>
    <row r="27" spans="1:12" x14ac:dyDescent="0.15">
      <c r="A27" s="38">
        <v>35</v>
      </c>
      <c r="B27" s="37" t="s">
        <v>8</v>
      </c>
      <c r="C27" s="37" t="s">
        <v>6</v>
      </c>
      <c r="D27" s="44" t="s">
        <v>18</v>
      </c>
      <c r="E27" s="37" t="str" cm="1">
        <f t="array" ref="E27">_xlfn.SWITCH(D27,$J$2,$K$2,$J$3,$K$3,$J$4,$K$4)</f>
        <v>Dual Agency</v>
      </c>
      <c r="F27" s="39">
        <v>560700</v>
      </c>
      <c r="G27" s="39">
        <v>565000</v>
      </c>
      <c r="H27" s="40">
        <v>44317</v>
      </c>
      <c r="I27" s="40">
        <v>44346</v>
      </c>
      <c r="J27" s="47">
        <f t="shared" si="3"/>
        <v>29</v>
      </c>
      <c r="K27" s="9" cm="1">
        <f t="array" ref="K27">_xlfn.IFS(D27= "BA", $L$2,D27= "DA",$L$3,D27= "SA",$L$4)*G27</f>
        <v>31075</v>
      </c>
      <c r="L27" s="48">
        <f t="shared" si="4"/>
        <v>1000</v>
      </c>
    </row>
    <row r="28" spans="1:12" x14ac:dyDescent="0.15">
      <c r="A28" s="38">
        <v>36</v>
      </c>
      <c r="B28" s="37" t="s">
        <v>11</v>
      </c>
      <c r="C28" s="37" t="s">
        <v>6</v>
      </c>
      <c r="D28" s="44" t="s">
        <v>20</v>
      </c>
      <c r="E28" s="37" t="str" cm="1">
        <f t="array" ref="E28">_xlfn.SWITCH(D28,$J$2,$K$2,$J$3,$K$3,$J$4,$K$4)</f>
        <v>Buyer's Agent</v>
      </c>
      <c r="F28" s="39">
        <v>450000</v>
      </c>
      <c r="G28" s="39">
        <v>450000</v>
      </c>
      <c r="H28" s="40">
        <v>44318</v>
      </c>
      <c r="I28" s="40">
        <v>44469</v>
      </c>
      <c r="J28" s="47">
        <f t="shared" si="3"/>
        <v>151</v>
      </c>
      <c r="K28" s="9" cm="1">
        <f t="array" ref="K28">_xlfn.IFS(D28= "BA", $L$2,D28= "DA",$L$3,D28= "SA",$L$4)*G28</f>
        <v>12375</v>
      </c>
      <c r="L28" s="48">
        <f t="shared" si="4"/>
        <v>0</v>
      </c>
    </row>
    <row r="29" spans="1:12" x14ac:dyDescent="0.15">
      <c r="A29" s="38">
        <v>43</v>
      </c>
      <c r="B29" s="37" t="s">
        <v>11</v>
      </c>
      <c r="C29" s="37" t="s">
        <v>4</v>
      </c>
      <c r="D29" s="44" t="s">
        <v>20</v>
      </c>
      <c r="E29" s="37" t="str" cm="1">
        <f t="array" ref="E29">_xlfn.SWITCH(D29,$J$2,$K$2,$J$3,$K$3,$J$4,$K$4)</f>
        <v>Buyer's Agent</v>
      </c>
      <c r="F29" s="39">
        <v>375000</v>
      </c>
      <c r="G29" s="39">
        <v>372500</v>
      </c>
      <c r="H29" s="40">
        <v>44322</v>
      </c>
      <c r="I29" s="40">
        <v>44331</v>
      </c>
      <c r="J29" s="47">
        <f t="shared" si="3"/>
        <v>9</v>
      </c>
      <c r="K29" s="9" cm="1">
        <f t="array" ref="K29">_xlfn.IFS(D29= "BA", $L$2,D29= "DA",$L$3,D29= "SA",$L$4)*G29</f>
        <v>10243.75</v>
      </c>
      <c r="L29" s="48">
        <f t="shared" si="4"/>
        <v>0</v>
      </c>
    </row>
    <row r="30" spans="1:12" x14ac:dyDescent="0.15">
      <c r="A30" s="38">
        <v>46</v>
      </c>
      <c r="B30" s="37" t="s">
        <v>8</v>
      </c>
      <c r="C30" s="37" t="s">
        <v>4</v>
      </c>
      <c r="D30" s="44" t="s">
        <v>19</v>
      </c>
      <c r="E30" s="37" t="str" cm="1">
        <f t="array" ref="E30">_xlfn.SWITCH(D30,$J$2,$K$2,$J$3,$K$3,$J$4,$K$4)</f>
        <v>Seller's Agent</v>
      </c>
      <c r="F30" s="39">
        <v>650000</v>
      </c>
      <c r="G30" s="39">
        <v>625750</v>
      </c>
      <c r="H30" s="40">
        <v>44331</v>
      </c>
      <c r="I30" s="40">
        <v>44356</v>
      </c>
      <c r="J30" s="47">
        <f t="shared" si="3"/>
        <v>25</v>
      </c>
      <c r="K30" s="9" cm="1">
        <f t="array" ref="K30">_xlfn.IFS(D30= "BA", $L$2,D30= "DA",$L$3,D30= "SA",$L$4)*G30</f>
        <v>20336.875</v>
      </c>
      <c r="L30" s="48">
        <f t="shared" si="4"/>
        <v>0</v>
      </c>
    </row>
    <row r="31" spans="1:12" x14ac:dyDescent="0.15">
      <c r="A31" s="38">
        <v>48</v>
      </c>
      <c r="B31" s="37" t="s">
        <v>10</v>
      </c>
      <c r="C31" s="37" t="s">
        <v>6</v>
      </c>
      <c r="D31" s="44" t="s">
        <v>18</v>
      </c>
      <c r="E31" s="37" t="str" cm="1">
        <f t="array" ref="E31">_xlfn.SWITCH(D31,$J$2,$K$2,$J$3,$K$3,$J$4,$K$4)</f>
        <v>Dual Agency</v>
      </c>
      <c r="F31" s="39">
        <v>545000</v>
      </c>
      <c r="G31" s="39">
        <v>560000</v>
      </c>
      <c r="H31" s="40">
        <v>44338</v>
      </c>
      <c r="I31" s="40">
        <v>44363</v>
      </c>
      <c r="J31" s="47">
        <f t="shared" si="3"/>
        <v>25</v>
      </c>
      <c r="K31" s="9" cm="1">
        <f t="array" ref="K31">_xlfn.IFS(D31= "BA", $L$2,D31= "DA",$L$3,D31= "SA",$L$4)*G31</f>
        <v>30800</v>
      </c>
      <c r="L31" s="48">
        <f t="shared" si="4"/>
        <v>1000</v>
      </c>
    </row>
    <row r="32" spans="1:12" x14ac:dyDescent="0.15">
      <c r="A32" s="38">
        <v>53</v>
      </c>
      <c r="B32" s="37" t="s">
        <v>9</v>
      </c>
      <c r="C32" s="37" t="s">
        <v>4</v>
      </c>
      <c r="D32" s="44" t="s">
        <v>19</v>
      </c>
      <c r="E32" s="37" t="str" cm="1">
        <f t="array" ref="E32">_xlfn.SWITCH(D32,$J$2,$K$2,$J$3,$K$3,$J$4,$K$4)</f>
        <v>Seller's Agent</v>
      </c>
      <c r="F32" s="39">
        <v>315750</v>
      </c>
      <c r="G32" s="39">
        <v>320000</v>
      </c>
      <c r="H32" s="40">
        <v>44344</v>
      </c>
      <c r="I32" s="40">
        <v>44365</v>
      </c>
      <c r="J32" s="47">
        <f t="shared" si="3"/>
        <v>21</v>
      </c>
      <c r="K32" s="9" cm="1">
        <f t="array" ref="K32">_xlfn.IFS(D32= "BA", $L$2,D32= "DA",$L$3,D32= "SA",$L$4)*G32</f>
        <v>10400</v>
      </c>
      <c r="L32" s="48">
        <f t="shared" si="4"/>
        <v>1000</v>
      </c>
    </row>
    <row r="33" spans="1:12" x14ac:dyDescent="0.15">
      <c r="A33" s="38">
        <v>61</v>
      </c>
      <c r="B33" s="37" t="s">
        <v>9</v>
      </c>
      <c r="C33" s="37" t="s">
        <v>4</v>
      </c>
      <c r="D33" s="44" t="s">
        <v>18</v>
      </c>
      <c r="E33" s="37" t="str" cm="1">
        <f t="array" ref="E33">_xlfn.SWITCH(D33,$J$2,$K$2,$J$3,$K$3,$J$4,$K$4)</f>
        <v>Dual Agency</v>
      </c>
      <c r="F33" s="39">
        <v>300000</v>
      </c>
      <c r="G33" s="39">
        <v>300000</v>
      </c>
      <c r="H33" s="40">
        <v>44349</v>
      </c>
      <c r="I33" s="40">
        <v>44441</v>
      </c>
      <c r="J33" s="47">
        <f t="shared" si="3"/>
        <v>92</v>
      </c>
      <c r="K33" s="9" cm="1">
        <f t="array" ref="K33">_xlfn.IFS(D33= "BA", $L$2,D33= "DA",$L$3,D33= "SA",$L$4)*G33</f>
        <v>16500</v>
      </c>
      <c r="L33" s="48">
        <f t="shared" si="4"/>
        <v>0</v>
      </c>
    </row>
    <row r="34" spans="1:12" x14ac:dyDescent="0.15">
      <c r="A34" s="38">
        <v>69</v>
      </c>
      <c r="B34" s="37" t="s">
        <v>10</v>
      </c>
      <c r="C34" s="37" t="s">
        <v>6</v>
      </c>
      <c r="D34" s="44" t="s">
        <v>18</v>
      </c>
      <c r="E34" s="37" t="str" cm="1">
        <f t="array" ref="E34">_xlfn.SWITCH(D34,$J$2,$K$2,$J$3,$K$3,$J$4,$K$4)</f>
        <v>Dual Agency</v>
      </c>
      <c r="F34" s="39">
        <v>589000</v>
      </c>
      <c r="G34" s="39">
        <v>595000</v>
      </c>
      <c r="H34" s="40">
        <v>44365</v>
      </c>
      <c r="I34" s="40">
        <v>44385</v>
      </c>
      <c r="J34" s="47">
        <f t="shared" si="3"/>
        <v>20</v>
      </c>
      <c r="K34" s="9" cm="1">
        <f t="array" ref="K34">_xlfn.IFS(D34= "BA", $L$2,D34= "DA",$L$3,D34= "SA",$L$4)*G34</f>
        <v>32725</v>
      </c>
      <c r="L34" s="48">
        <f t="shared" si="4"/>
        <v>1000</v>
      </c>
    </row>
    <row r="35" spans="1:12" x14ac:dyDescent="0.15">
      <c r="A35" s="38">
        <v>70</v>
      </c>
      <c r="B35" s="37" t="s">
        <v>11</v>
      </c>
      <c r="C35" s="37" t="s">
        <v>6</v>
      </c>
      <c r="D35" s="44" t="s">
        <v>18</v>
      </c>
      <c r="E35" s="37" t="str" cm="1">
        <f t="array" ref="E35">_xlfn.SWITCH(D35,$J$2,$K$2,$J$3,$K$3,$J$4,$K$4)</f>
        <v>Dual Agency</v>
      </c>
      <c r="F35" s="39">
        <v>345670</v>
      </c>
      <c r="G35" s="39">
        <v>345000</v>
      </c>
      <c r="H35" s="40">
        <v>44367</v>
      </c>
      <c r="I35" s="40">
        <v>44469</v>
      </c>
      <c r="J35" s="47">
        <f t="shared" si="3"/>
        <v>102</v>
      </c>
      <c r="K35" s="9" cm="1">
        <f t="array" ref="K35">_xlfn.IFS(D35= "BA", $L$2,D35= "DA",$L$3,D35= "SA",$L$4)*G35</f>
        <v>18975</v>
      </c>
      <c r="L35" s="48">
        <f t="shared" si="4"/>
        <v>0</v>
      </c>
    </row>
    <row r="36" spans="1:12" x14ac:dyDescent="0.15">
      <c r="A36" s="38">
        <v>73</v>
      </c>
      <c r="B36" s="37" t="s">
        <v>8</v>
      </c>
      <c r="C36" s="37" t="s">
        <v>4</v>
      </c>
      <c r="D36" s="44" t="s">
        <v>20</v>
      </c>
      <c r="E36" s="37" t="str" cm="1">
        <f t="array" ref="E36">_xlfn.SWITCH(D36,$J$2,$K$2,$J$3,$K$3,$J$4,$K$4)</f>
        <v>Buyer's Agent</v>
      </c>
      <c r="F36" s="39">
        <v>555000</v>
      </c>
      <c r="G36" s="39">
        <v>550000</v>
      </c>
      <c r="H36" s="40">
        <v>44371</v>
      </c>
      <c r="I36" s="40">
        <v>44377</v>
      </c>
      <c r="J36" s="47">
        <f t="shared" si="3"/>
        <v>6</v>
      </c>
      <c r="K36" s="9" cm="1">
        <f t="array" ref="K36">_xlfn.IFS(D36= "BA", $L$2,D36= "DA",$L$3,D36= "SA",$L$4)*G36</f>
        <v>15125</v>
      </c>
      <c r="L36" s="48">
        <f t="shared" si="4"/>
        <v>0</v>
      </c>
    </row>
    <row r="37" spans="1:12" x14ac:dyDescent="0.15">
      <c r="A37" s="38">
        <v>75</v>
      </c>
      <c r="B37" s="37" t="s">
        <v>10</v>
      </c>
      <c r="C37" s="37" t="s">
        <v>4</v>
      </c>
      <c r="D37" s="44" t="s">
        <v>20</v>
      </c>
      <c r="E37" s="37" t="str" cm="1">
        <f t="array" ref="E37">_xlfn.SWITCH(D37,$J$2,$K$2,$J$3,$K$3,$J$4,$K$4)</f>
        <v>Buyer's Agent</v>
      </c>
      <c r="F37" s="39">
        <v>475000</v>
      </c>
      <c r="G37" s="39">
        <v>485000</v>
      </c>
      <c r="H37" s="40">
        <v>44371</v>
      </c>
      <c r="I37" s="40">
        <v>44457</v>
      </c>
      <c r="J37" s="47">
        <f t="shared" si="3"/>
        <v>86</v>
      </c>
      <c r="K37" s="9" cm="1">
        <f t="array" ref="K37">_xlfn.IFS(D37= "BA", $L$2,D37= "DA",$L$3,D37= "SA",$L$4)*G37</f>
        <v>13337.5</v>
      </c>
      <c r="L37" s="48">
        <f t="shared" si="4"/>
        <v>0</v>
      </c>
    </row>
    <row r="38" spans="1:12" x14ac:dyDescent="0.15">
      <c r="A38" s="38">
        <v>78</v>
      </c>
      <c r="B38" s="37" t="s">
        <v>11</v>
      </c>
      <c r="C38" s="37" t="s">
        <v>4</v>
      </c>
      <c r="D38" s="44" t="s">
        <v>18</v>
      </c>
      <c r="E38" s="37" t="str" cm="1">
        <f t="array" ref="E38">_xlfn.SWITCH(D38,$J$2,$K$2,$J$3,$K$3,$J$4,$K$4)</f>
        <v>Dual Agency</v>
      </c>
      <c r="F38" s="39">
        <v>400000</v>
      </c>
      <c r="G38" s="39">
        <v>400000</v>
      </c>
      <c r="H38" s="40">
        <v>44377</v>
      </c>
      <c r="I38" s="40">
        <v>44392</v>
      </c>
      <c r="J38" s="47">
        <f t="shared" si="3"/>
        <v>15</v>
      </c>
      <c r="K38" s="9" cm="1">
        <f t="array" ref="K38">_xlfn.IFS(D38= "BA", $L$2,D38= "DA",$L$3,D38= "SA",$L$4)*G38</f>
        <v>22000</v>
      </c>
      <c r="L38" s="48">
        <f t="shared" si="4"/>
        <v>1000</v>
      </c>
    </row>
    <row r="39" spans="1:12" x14ac:dyDescent="0.15">
      <c r="A39" s="38">
        <v>80</v>
      </c>
      <c r="B39" s="37" t="s">
        <v>11</v>
      </c>
      <c r="C39" s="37" t="s">
        <v>5</v>
      </c>
      <c r="D39" s="44" t="s">
        <v>19</v>
      </c>
      <c r="E39" s="37" t="str" cm="1">
        <f t="array" ref="E39">_xlfn.SWITCH(D39,$J$2,$K$2,$J$3,$K$3,$J$4,$K$4)</f>
        <v>Seller's Agent</v>
      </c>
      <c r="F39" s="39">
        <v>380500</v>
      </c>
      <c r="G39" s="39">
        <v>365750</v>
      </c>
      <c r="H39" s="40">
        <v>44377</v>
      </c>
      <c r="I39" s="40">
        <v>44440</v>
      </c>
      <c r="J39" s="47">
        <f t="shared" si="3"/>
        <v>63</v>
      </c>
      <c r="K39" s="9" cm="1">
        <f t="array" ref="K39">_xlfn.IFS(D39= "BA", $L$2,D39= "DA",$L$3,D39= "SA",$L$4)*G39</f>
        <v>11886.875</v>
      </c>
      <c r="L39" s="48">
        <f t="shared" si="4"/>
        <v>0</v>
      </c>
    </row>
    <row r="40" spans="1:12" ht="14" thickBot="1" x14ac:dyDescent="0.2">
      <c r="A40" s="45"/>
      <c r="D40" s="36"/>
    </row>
    <row r="41" spans="1:12" x14ac:dyDescent="0.15">
      <c r="A41" s="63" t="s">
        <v>23</v>
      </c>
      <c r="B41" s="17" t="s">
        <v>55</v>
      </c>
      <c r="C41" s="17" t="s">
        <v>4</v>
      </c>
      <c r="D41" s="17" t="s">
        <v>54</v>
      </c>
      <c r="E41" s="16" t="s">
        <v>5</v>
      </c>
      <c r="F41" s="37"/>
    </row>
    <row r="42" spans="1:12" x14ac:dyDescent="0.15">
      <c r="A42" s="49" t="s">
        <v>10</v>
      </c>
      <c r="B42" s="31">
        <v>84004</v>
      </c>
      <c r="C42">
        <f>COUNTIFS($B$12:$B$39,A42,$C$12:$C$39,$A$7)</f>
        <v>3</v>
      </c>
      <c r="D42">
        <f>COUNTIFS($B$12:$B$39,A42,$C$12:$C$39,$A$8)</f>
        <v>2</v>
      </c>
      <c r="E42" s="60">
        <f>COUNTIFS($B$12:$B$39,A42,$C$12:$C$39,$A$9)</f>
        <v>2</v>
      </c>
      <c r="F42" s="37"/>
    </row>
    <row r="43" spans="1:12" x14ac:dyDescent="0.15">
      <c r="A43" s="49" t="s">
        <v>11</v>
      </c>
      <c r="B43" s="31">
        <v>84003</v>
      </c>
      <c r="C43">
        <f>COUNTIFS($B$12:$B$39,A43,$C$12:$C$39,$A$7)</f>
        <v>2</v>
      </c>
      <c r="D43">
        <f t="shared" ref="D43:D45" si="5">COUNTIFS($B$12:$B$39,A43,$C$12:$C$39,$A$8)</f>
        <v>3</v>
      </c>
      <c r="E43" s="60">
        <f t="shared" ref="E43:E45" si="6">COUNTIFS($B$12:$B$39,A43,$C$12:$C$39,$A$9)</f>
        <v>4</v>
      </c>
    </row>
    <row r="44" spans="1:12" x14ac:dyDescent="0.15">
      <c r="A44" s="49" t="s">
        <v>8</v>
      </c>
      <c r="B44" s="31">
        <v>84062</v>
      </c>
      <c r="C44">
        <f>COUNTIFS($B$12:$B$39,A44,$C$12:$C$39,$A$7)</f>
        <v>4</v>
      </c>
      <c r="D44">
        <f t="shared" si="5"/>
        <v>1</v>
      </c>
      <c r="E44" s="60">
        <f t="shared" si="6"/>
        <v>1</v>
      </c>
    </row>
    <row r="45" spans="1:12" ht="14" thickBot="1" x14ac:dyDescent="0.2">
      <c r="A45" s="52" t="s">
        <v>9</v>
      </c>
      <c r="B45" s="66">
        <v>84043</v>
      </c>
      <c r="C45" s="61">
        <f>COUNTIFS($B$12:$B$39,A45,$C$12:$C$39,$A$7)</f>
        <v>2</v>
      </c>
      <c r="D45" s="61">
        <f t="shared" si="5"/>
        <v>1</v>
      </c>
      <c r="E45" s="62">
        <f t="shared" si="6"/>
        <v>3</v>
      </c>
    </row>
  </sheetData>
  <sortState xmlns:xlrd2="http://schemas.microsoft.com/office/spreadsheetml/2017/richdata2" ref="A12:L39">
    <sortCondition ref="A12:A39"/>
  </sortState>
  <pageMargins left="0.2" right="0.2" top="0.3" bottom="0.3" header="0.3" footer="0.3"/>
  <pageSetup scale="82" fitToHeight="2" orientation="landscape" horizontalDpi="200" verticalDpi="200" r:id="rId1"/>
  <headerFooter>
    <oddFooter>&amp;L&amp;K000000Jamal Khidir&amp;C&amp;K000000&amp;A&amp;R&amp;K000000&amp;F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AC9B-1EE9-4D8E-B6BF-EBA495582F9D}">
  <sheetPr>
    <pageSetUpPr fitToPage="1"/>
  </sheetPr>
  <dimension ref="A1:C25"/>
  <sheetViews>
    <sheetView zoomScaleNormal="100" workbookViewId="0">
      <selection activeCell="C4" sqref="C4"/>
    </sheetView>
  </sheetViews>
  <sheetFormatPr baseColWidth="10" defaultColWidth="8.83203125" defaultRowHeight="13" x14ac:dyDescent="0.15"/>
  <cols>
    <col min="1" max="1" width="13.33203125" bestFit="1" customWidth="1"/>
    <col min="2" max="2" width="13.33203125" customWidth="1"/>
    <col min="3" max="3" width="13.5" customWidth="1"/>
  </cols>
  <sheetData>
    <row r="1" spans="1:3" ht="28" x14ac:dyDescent="0.15">
      <c r="A1" s="30" t="s">
        <v>23</v>
      </c>
      <c r="B1" s="30" t="s">
        <v>31</v>
      </c>
      <c r="C1" s="32" t="s">
        <v>24</v>
      </c>
    </row>
    <row r="2" spans="1:3" x14ac:dyDescent="0.15">
      <c r="A2" s="4" t="s">
        <v>10</v>
      </c>
      <c r="B2" s="31">
        <v>84004</v>
      </c>
      <c r="C2" s="50">
        <v>601385.71428571432</v>
      </c>
    </row>
    <row r="3" spans="1:3" x14ac:dyDescent="0.15">
      <c r="A3" s="4" t="s">
        <v>11</v>
      </c>
      <c r="B3" s="31">
        <v>84003</v>
      </c>
      <c r="C3" s="50">
        <v>385794.44444444444</v>
      </c>
    </row>
    <row r="4" spans="1:3" x14ac:dyDescent="0.15">
      <c r="A4" s="4" t="s">
        <v>8</v>
      </c>
      <c r="B4" s="31">
        <v>84062</v>
      </c>
      <c r="C4" s="50">
        <v>640958.33333333337</v>
      </c>
    </row>
    <row r="5" spans="1:3" x14ac:dyDescent="0.15">
      <c r="A5" s="4" t="s">
        <v>9</v>
      </c>
      <c r="B5" s="31">
        <v>84043</v>
      </c>
      <c r="C5" s="50">
        <v>334666.66666666669</v>
      </c>
    </row>
    <row r="21" spans="1:3" ht="28" x14ac:dyDescent="0.15">
      <c r="A21" s="30" t="s">
        <v>23</v>
      </c>
      <c r="B21" s="30" t="s">
        <v>31</v>
      </c>
      <c r="C21" s="32" t="s">
        <v>52</v>
      </c>
    </row>
    <row r="22" spans="1:3" x14ac:dyDescent="0.15">
      <c r="A22" s="4" t="s">
        <v>10</v>
      </c>
      <c r="B22" s="31">
        <v>84004</v>
      </c>
      <c r="C22" s="59">
        <v>7</v>
      </c>
    </row>
    <row r="23" spans="1:3" x14ac:dyDescent="0.15">
      <c r="A23" s="4" t="s">
        <v>11</v>
      </c>
      <c r="B23" s="31">
        <v>84003</v>
      </c>
      <c r="C23" s="59">
        <v>9</v>
      </c>
    </row>
    <row r="24" spans="1:3" x14ac:dyDescent="0.15">
      <c r="A24" s="4" t="s">
        <v>8</v>
      </c>
      <c r="B24" s="31">
        <v>84062</v>
      </c>
      <c r="C24" s="59">
        <v>6</v>
      </c>
    </row>
    <row r="25" spans="1:3" x14ac:dyDescent="0.15">
      <c r="A25" s="4" t="s">
        <v>9</v>
      </c>
      <c r="B25" s="31">
        <v>84043</v>
      </c>
      <c r="C25" s="59">
        <v>6</v>
      </c>
    </row>
  </sheetData>
  <printOptions horizontalCentered="1"/>
  <pageMargins left="1" right="1" top="1" bottom="0.75" header="0.3" footer="0.3"/>
  <pageSetup fitToHeight="2" orientation="portrait" r:id="rId1"/>
  <headerFooter>
    <oddFooter>&amp;LJamal Khidir&amp;C&amp;A&amp;R&amp;F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8E2-5581-4C0B-B8EE-1D8251AFDD5B}">
  <sheetPr>
    <pageSetUpPr fitToPage="1"/>
  </sheetPr>
  <dimension ref="A1:E28"/>
  <sheetViews>
    <sheetView zoomScaleNormal="100" workbookViewId="0">
      <selection activeCell="B29" sqref="B29"/>
    </sheetView>
  </sheetViews>
  <sheetFormatPr baseColWidth="10" defaultColWidth="8.83203125" defaultRowHeight="13" x14ac:dyDescent="0.15"/>
  <cols>
    <col min="1" max="1" width="19.1640625" customWidth="1"/>
    <col min="2" max="2" width="12.33203125" bestFit="1" customWidth="1"/>
    <col min="3" max="3" width="10.1640625" bestFit="1" customWidth="1"/>
    <col min="4" max="4" width="11.6640625" bestFit="1" customWidth="1"/>
    <col min="5" max="5" width="12.33203125" bestFit="1" customWidth="1"/>
  </cols>
  <sheetData>
    <row r="1" spans="1:5" x14ac:dyDescent="0.15">
      <c r="A1" s="41" t="s">
        <v>47</v>
      </c>
      <c r="B1" s="45">
        <v>300000</v>
      </c>
    </row>
    <row r="2" spans="1:5" x14ac:dyDescent="0.15">
      <c r="A2" s="41" t="s">
        <v>37</v>
      </c>
      <c r="B2" s="42">
        <v>4.4999999999999998E-2</v>
      </c>
    </row>
    <row r="3" spans="1:5" x14ac:dyDescent="0.15">
      <c r="A3" s="41" t="s">
        <v>43</v>
      </c>
      <c r="B3" s="42">
        <f>B2/12</f>
        <v>3.7499999999999999E-3</v>
      </c>
    </row>
    <row r="4" spans="1:5" x14ac:dyDescent="0.15">
      <c r="A4" s="41" t="s">
        <v>38</v>
      </c>
      <c r="B4" s="25">
        <f>12*30</f>
        <v>360</v>
      </c>
    </row>
    <row r="5" spans="1:5" x14ac:dyDescent="0.15">
      <c r="A5" s="41" t="s">
        <v>39</v>
      </c>
      <c r="B5" s="24">
        <f>PMT(B3,B4,-B1)</f>
        <v>1520.0559294776419</v>
      </c>
    </row>
    <row r="7" spans="1:5" x14ac:dyDescent="0.15">
      <c r="A7" s="27" t="s">
        <v>40</v>
      </c>
      <c r="B7" s="27" t="s">
        <v>41</v>
      </c>
      <c r="C7" s="27" t="s">
        <v>42</v>
      </c>
      <c r="D7" s="27" t="s">
        <v>44</v>
      </c>
      <c r="E7" s="41"/>
    </row>
    <row r="8" spans="1:5" x14ac:dyDescent="0.15">
      <c r="A8" s="26">
        <v>1</v>
      </c>
      <c r="B8" s="46">
        <f>B1</f>
        <v>300000</v>
      </c>
      <c r="C8" s="58">
        <f>IPMT($B$3,A8,$B$4,-$B$1)</f>
        <v>1125</v>
      </c>
      <c r="D8" s="24">
        <f>PPMT($B$3,A8,$B$4,-$B$1)</f>
        <v>395.05592947764205</v>
      </c>
      <c r="E8" s="46"/>
    </row>
    <row r="9" spans="1:5" x14ac:dyDescent="0.15">
      <c r="A9" s="26">
        <v>2</v>
      </c>
      <c r="B9" s="46">
        <f>B8-D8</f>
        <v>299604.94407052238</v>
      </c>
      <c r="C9" s="58">
        <f t="shared" ref="C9:C19" si="0">IPMT($B$3,A9,$B$4,-$B$1)</f>
        <v>1123.5185402644586</v>
      </c>
      <c r="D9" s="24">
        <f t="shared" ref="D9:D19" si="1">PPMT($B$3,A9,$B$4,-$B$1)</f>
        <v>396.5373892131833</v>
      </c>
    </row>
    <row r="10" spans="1:5" x14ac:dyDescent="0.15">
      <c r="A10" s="26">
        <v>3</v>
      </c>
      <c r="B10" s="46">
        <f t="shared" ref="B10:B19" si="2">B9-D9</f>
        <v>299208.40668130922</v>
      </c>
      <c r="C10" s="58">
        <f t="shared" si="0"/>
        <v>1122.0315250549093</v>
      </c>
      <c r="D10" s="24">
        <f t="shared" si="1"/>
        <v>398.02440442273274</v>
      </c>
    </row>
    <row r="11" spans="1:5" x14ac:dyDescent="0.15">
      <c r="A11" s="26">
        <v>4</v>
      </c>
      <c r="B11" s="46">
        <f t="shared" si="2"/>
        <v>298810.38227688649</v>
      </c>
      <c r="C11" s="58">
        <f t="shared" si="0"/>
        <v>1120.538933538324</v>
      </c>
      <c r="D11" s="24">
        <f t="shared" si="1"/>
        <v>399.51699593931789</v>
      </c>
    </row>
    <row r="12" spans="1:5" x14ac:dyDescent="0.15">
      <c r="A12" s="26">
        <v>5</v>
      </c>
      <c r="B12" s="46">
        <f t="shared" si="2"/>
        <v>298410.86528094718</v>
      </c>
      <c r="C12" s="58">
        <f t="shared" si="0"/>
        <v>1119.0407448035517</v>
      </c>
      <c r="D12" s="24">
        <f t="shared" si="1"/>
        <v>401.01518467409045</v>
      </c>
    </row>
    <row r="13" spans="1:5" x14ac:dyDescent="0.15">
      <c r="A13" s="26">
        <v>6</v>
      </c>
      <c r="B13" s="46">
        <f t="shared" si="2"/>
        <v>298009.85009627312</v>
      </c>
      <c r="C13" s="58">
        <f t="shared" si="0"/>
        <v>1117.5369378610237</v>
      </c>
      <c r="D13" s="24">
        <f t="shared" si="1"/>
        <v>402.51899161661828</v>
      </c>
    </row>
    <row r="14" spans="1:5" x14ac:dyDescent="0.15">
      <c r="A14" s="26">
        <v>7</v>
      </c>
      <c r="B14" s="46">
        <f t="shared" si="2"/>
        <v>297607.33110465651</v>
      </c>
      <c r="C14" s="58">
        <f t="shared" si="0"/>
        <v>1116.0274916424614</v>
      </c>
      <c r="D14" s="24">
        <f t="shared" si="1"/>
        <v>404.02843783518057</v>
      </c>
    </row>
    <row r="15" spans="1:5" x14ac:dyDescent="0.15">
      <c r="A15" s="26">
        <v>8</v>
      </c>
      <c r="B15" s="46">
        <f t="shared" si="2"/>
        <v>297203.30266682134</v>
      </c>
      <c r="C15" s="58">
        <f t="shared" si="0"/>
        <v>1114.5123850005796</v>
      </c>
      <c r="D15" s="24">
        <f t="shared" si="1"/>
        <v>405.54354447706248</v>
      </c>
    </row>
    <row r="16" spans="1:5" x14ac:dyDescent="0.15">
      <c r="A16" s="26">
        <v>9</v>
      </c>
      <c r="B16" s="46">
        <f t="shared" si="2"/>
        <v>296797.75912234426</v>
      </c>
      <c r="C16" s="58">
        <f t="shared" si="0"/>
        <v>1112.9915967087907</v>
      </c>
      <c r="D16" s="24">
        <f t="shared" si="1"/>
        <v>407.06433276885139</v>
      </c>
    </row>
    <row r="17" spans="1:4" x14ac:dyDescent="0.15">
      <c r="A17" s="26">
        <v>10</v>
      </c>
      <c r="B17" s="46">
        <f t="shared" si="2"/>
        <v>296390.69478957541</v>
      </c>
      <c r="C17" s="58">
        <f t="shared" si="0"/>
        <v>1111.4651054609074</v>
      </c>
      <c r="D17" s="24">
        <f t="shared" si="1"/>
        <v>408.59082401673476</v>
      </c>
    </row>
    <row r="18" spans="1:4" x14ac:dyDescent="0.15">
      <c r="A18" s="26">
        <v>11</v>
      </c>
      <c r="B18" s="46">
        <f t="shared" si="2"/>
        <v>295982.10396555869</v>
      </c>
      <c r="C18" s="58">
        <f t="shared" si="0"/>
        <v>1109.9328898708445</v>
      </c>
      <c r="D18" s="24">
        <f t="shared" si="1"/>
        <v>410.12303960679742</v>
      </c>
    </row>
    <row r="19" spans="1:4" x14ac:dyDescent="0.15">
      <c r="A19" s="26">
        <v>12</v>
      </c>
      <c r="B19" s="46">
        <f t="shared" si="2"/>
        <v>295571.98092595191</v>
      </c>
      <c r="C19" s="58">
        <f t="shared" si="0"/>
        <v>1108.3949284723192</v>
      </c>
      <c r="D19" s="24">
        <f t="shared" si="1"/>
        <v>411.66100100532282</v>
      </c>
    </row>
    <row r="21" spans="1:4" x14ac:dyDescent="0.15">
      <c r="A21" s="27" t="s">
        <v>45</v>
      </c>
      <c r="B21" s="28"/>
    </row>
    <row r="22" spans="1:4" x14ac:dyDescent="0.15">
      <c r="A22" s="41" t="s">
        <v>42</v>
      </c>
      <c r="B22" s="45">
        <f>CUMIPMT($B$3,$B$4,$B$1,A8,A19,0)*-1</f>
        <v>13400.991078678169</v>
      </c>
    </row>
    <row r="23" spans="1:4" x14ac:dyDescent="0.15">
      <c r="A23" s="41" t="s">
        <v>46</v>
      </c>
      <c r="B23" s="45">
        <f>CUMPRINC($B$3,$B$4,$B$1,A8,A19,0)*-1</f>
        <v>4839.6800750535322</v>
      </c>
    </row>
    <row r="25" spans="1:4" x14ac:dyDescent="0.15">
      <c r="A25" s="29" t="s">
        <v>48</v>
      </c>
      <c r="B25" s="28"/>
      <c r="C25" s="28"/>
    </row>
    <row r="26" spans="1:4" x14ac:dyDescent="0.15">
      <c r="A26" s="41" t="s">
        <v>39</v>
      </c>
      <c r="B26" s="45">
        <v>1400</v>
      </c>
    </row>
    <row r="27" spans="1:4" x14ac:dyDescent="0.15">
      <c r="A27" s="41" t="s">
        <v>49</v>
      </c>
      <c r="B27" s="43">
        <f>RATE($B$4,B26,-$B$1)</f>
        <v>3.177046024446122E-3</v>
      </c>
    </row>
    <row r="28" spans="1:4" x14ac:dyDescent="0.15">
      <c r="A28" s="41" t="s">
        <v>50</v>
      </c>
      <c r="B28" s="43">
        <f>B27*12</f>
        <v>3.8124552293353466E-2</v>
      </c>
    </row>
  </sheetData>
  <pageMargins left="0.2" right="0.2" top="0.75" bottom="0.75" header="0.3" footer="0.3"/>
  <pageSetup fitToHeight="2" orientation="portrait" r:id="rId1"/>
  <headerFooter>
    <oddFooter>&amp;LJamal Khidir&amp;C&amp;A&amp;R&amp;F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3C5B-85F3-5E42-903C-1CD3B9F7ABBB}">
  <dimension ref="A1:S6"/>
  <sheetViews>
    <sheetView showGridLines="0" zoomScale="90" zoomScaleNormal="90" workbookViewId="0">
      <selection activeCell="K10" sqref="K10"/>
    </sheetView>
  </sheetViews>
  <sheetFormatPr baseColWidth="10" defaultRowHeight="13" x14ac:dyDescent="0.15"/>
  <sheetData>
    <row r="1" spans="1:19" ht="13" customHeight="1" x14ac:dyDescent="0.15">
      <c r="A1" s="64" t="s">
        <v>53</v>
      </c>
      <c r="B1" s="64"/>
      <c r="C1" s="64"/>
      <c r="D1" s="64"/>
      <c r="E1" s="64"/>
      <c r="F1" s="64"/>
      <c r="G1" s="64"/>
      <c r="H1" s="64"/>
      <c r="I1" s="64"/>
      <c r="J1" s="64"/>
      <c r="M1" s="65"/>
      <c r="N1" s="65"/>
      <c r="O1" s="65"/>
      <c r="P1" s="65"/>
      <c r="Q1" s="65"/>
      <c r="R1" s="65"/>
      <c r="S1" s="65"/>
    </row>
    <row r="2" spans="1:19" ht="13" customHeight="1" x14ac:dyDescent="0.15">
      <c r="A2" s="64"/>
      <c r="B2" s="64"/>
      <c r="C2" s="64"/>
      <c r="D2" s="64"/>
      <c r="E2" s="64"/>
      <c r="F2" s="64"/>
      <c r="G2" s="64"/>
      <c r="H2" s="64"/>
      <c r="I2" s="64"/>
      <c r="J2" s="64"/>
      <c r="M2" s="65"/>
      <c r="N2" s="65"/>
      <c r="O2" s="65"/>
      <c r="P2" s="65"/>
      <c r="Q2" s="65"/>
      <c r="R2" s="65"/>
      <c r="S2" s="65"/>
    </row>
    <row r="3" spans="1:19" ht="13" customHeight="1" x14ac:dyDescent="0.15">
      <c r="A3" s="64"/>
      <c r="B3" s="64"/>
      <c r="C3" s="64"/>
      <c r="D3" s="64"/>
      <c r="E3" s="64"/>
      <c r="F3" s="64"/>
      <c r="G3" s="64"/>
      <c r="H3" s="64"/>
      <c r="I3" s="64"/>
      <c r="J3" s="64"/>
      <c r="M3" s="65"/>
      <c r="N3" s="65"/>
      <c r="O3" s="65"/>
      <c r="P3" s="65"/>
      <c r="Q3" s="65"/>
      <c r="R3" s="65"/>
      <c r="S3" s="65"/>
    </row>
    <row r="4" spans="1:19" ht="13" customHeight="1" x14ac:dyDescent="0.15">
      <c r="A4" s="64"/>
      <c r="B4" s="64"/>
      <c r="C4" s="64"/>
      <c r="D4" s="64"/>
      <c r="E4" s="64"/>
      <c r="F4" s="64"/>
      <c r="G4" s="64"/>
      <c r="H4" s="64"/>
      <c r="I4" s="64"/>
      <c r="J4" s="64"/>
      <c r="M4" s="65"/>
      <c r="N4" s="65"/>
      <c r="O4" s="65"/>
      <c r="P4" s="65"/>
      <c r="Q4" s="65"/>
      <c r="R4" s="65"/>
      <c r="S4" s="65"/>
    </row>
    <row r="5" spans="1:19" ht="13" customHeight="1" x14ac:dyDescent="0.15">
      <c r="A5" s="64"/>
      <c r="B5" s="64"/>
      <c r="C5" s="64"/>
      <c r="D5" s="64"/>
      <c r="E5" s="64"/>
      <c r="F5" s="64"/>
      <c r="G5" s="64"/>
      <c r="H5" s="64"/>
      <c r="I5" s="64"/>
      <c r="J5" s="64"/>
      <c r="M5" s="65"/>
      <c r="N5" s="65"/>
      <c r="O5" s="65"/>
      <c r="P5" s="65"/>
      <c r="Q5" s="65"/>
      <c r="R5" s="65"/>
      <c r="S5" s="65"/>
    </row>
    <row r="6" spans="1:19" ht="13" customHeight="1" x14ac:dyDescent="0.15">
      <c r="A6" s="64"/>
      <c r="B6" s="64"/>
      <c r="C6" s="64"/>
      <c r="D6" s="64"/>
      <c r="E6" s="64"/>
      <c r="F6" s="64"/>
      <c r="G6" s="64"/>
      <c r="H6" s="64"/>
      <c r="I6" s="64"/>
      <c r="J6" s="64"/>
      <c r="M6" s="65"/>
      <c r="N6" s="65"/>
      <c r="O6" s="65"/>
      <c r="P6" s="65"/>
      <c r="Q6" s="65"/>
      <c r="R6" s="65"/>
      <c r="S6" s="65"/>
    </row>
  </sheetData>
  <mergeCells count="2">
    <mergeCell ref="A1:J6"/>
    <mergeCell ref="M1:S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BBD9-B52A-B842-BD39-DDEE7A3E4C48}">
  <dimension ref="A1:J6"/>
  <sheetViews>
    <sheetView showGridLines="0" zoomScale="90" zoomScaleNormal="90" workbookViewId="0">
      <selection activeCell="L26" sqref="L26"/>
    </sheetView>
  </sheetViews>
  <sheetFormatPr baseColWidth="10" defaultRowHeight="13" x14ac:dyDescent="0.15"/>
  <sheetData>
    <row r="1" spans="1:10" x14ac:dyDescent="0.15">
      <c r="A1" s="64" t="s">
        <v>56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x14ac:dyDescent="0.15">
      <c r="A2" s="64"/>
      <c r="B2" s="64"/>
      <c r="C2" s="64"/>
      <c r="D2" s="64"/>
      <c r="E2" s="64"/>
      <c r="F2" s="64"/>
      <c r="G2" s="64"/>
      <c r="H2" s="64"/>
      <c r="I2" s="64"/>
      <c r="J2" s="64"/>
    </row>
    <row r="3" spans="1:10" x14ac:dyDescent="0.15">
      <c r="A3" s="64"/>
      <c r="B3" s="64"/>
      <c r="C3" s="64"/>
      <c r="D3" s="64"/>
      <c r="E3" s="64"/>
      <c r="F3" s="64"/>
      <c r="G3" s="64"/>
      <c r="H3" s="64"/>
      <c r="I3" s="64"/>
      <c r="J3" s="64"/>
    </row>
    <row r="4" spans="1:10" x14ac:dyDescent="0.15">
      <c r="A4" s="64"/>
      <c r="B4" s="64"/>
      <c r="C4" s="64"/>
      <c r="D4" s="64"/>
      <c r="E4" s="64"/>
      <c r="F4" s="64"/>
      <c r="G4" s="64"/>
      <c r="H4" s="64"/>
      <c r="I4" s="64"/>
      <c r="J4" s="64"/>
    </row>
    <row r="5" spans="1:10" x14ac:dyDescent="0.15">
      <c r="A5" s="64"/>
      <c r="B5" s="64"/>
      <c r="C5" s="64"/>
      <c r="D5" s="64"/>
      <c r="E5" s="64"/>
      <c r="F5" s="64"/>
      <c r="G5" s="64"/>
      <c r="H5" s="64"/>
      <c r="I5" s="64"/>
      <c r="J5" s="64"/>
    </row>
    <row r="6" spans="1:10" x14ac:dyDescent="0.15">
      <c r="A6" s="64"/>
      <c r="B6" s="64"/>
      <c r="C6" s="64"/>
      <c r="D6" s="64"/>
      <c r="E6" s="64"/>
      <c r="F6" s="64"/>
      <c r="G6" s="64"/>
      <c r="H6" s="64"/>
      <c r="I6" s="64"/>
      <c r="J6" s="64"/>
    </row>
  </sheetData>
  <mergeCells count="1">
    <mergeCell ref="A1:J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iP3T3Msj44qjfZScCXmKNTThQLNejhs5AnwgbtFw1jE=-~bIyxUsOX1cIGetWqb4PkxQ==</id>
</project>
</file>

<file path=customXml/itemProps1.xml><?xml version="1.0" encoding="utf-8"?>
<ds:datastoreItem xmlns:ds="http://schemas.openxmlformats.org/officeDocument/2006/customXml" ds:itemID="{0931DFD6-D7B6-BC4F-B5DC-EDDF7E9131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Details</vt:lpstr>
      <vt:lpstr>Map</vt:lpstr>
      <vt:lpstr>Loan</vt:lpstr>
      <vt:lpstr>Agents Dashboard</vt:lpstr>
      <vt:lpstr>Geographic Dashboard</vt:lpstr>
      <vt:lpstr>Details!Print_Titles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J K</cp:lastModifiedBy>
  <cp:lastPrinted>2018-06-10T17:40:57Z</cp:lastPrinted>
  <dcterms:created xsi:type="dcterms:W3CDTF">2004-09-21T13:02:15Z</dcterms:created>
  <dcterms:modified xsi:type="dcterms:W3CDTF">2022-11-15T03:22:44Z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