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jadk9_000\Desktop\Dropbox\Concordia - Winter 2015\SOEN 490\Project Repository\CourseAdmin\"/>
    </mc:Choice>
  </mc:AlternateContent>
  <bookViews>
    <workbookView minimized="1" xWindow="0" yWindow="0" windowWidth="21576" windowHeight="799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K41" i="1" l="1"/>
  <c r="K42" i="1"/>
  <c r="K43" i="1"/>
  <c r="K44" i="1"/>
  <c r="K40" i="1"/>
  <c r="K24" i="1"/>
  <c r="K25" i="1"/>
  <c r="K26" i="1"/>
  <c r="K27" i="1"/>
  <c r="K28" i="1"/>
  <c r="K29" i="1"/>
  <c r="K30" i="1"/>
  <c r="P30" i="1" s="1"/>
  <c r="K31" i="1"/>
  <c r="K32" i="1"/>
  <c r="K33" i="1"/>
  <c r="K34" i="1"/>
  <c r="K35" i="1"/>
  <c r="K36" i="1"/>
  <c r="K37" i="1"/>
  <c r="K38" i="1"/>
  <c r="K23" i="1"/>
  <c r="K14" i="1"/>
  <c r="K15" i="1"/>
  <c r="K16" i="1"/>
  <c r="K17" i="1"/>
  <c r="K18" i="1"/>
  <c r="P18" i="1" s="1"/>
  <c r="K19" i="1"/>
  <c r="K20" i="1"/>
  <c r="K21" i="1"/>
  <c r="K13" i="1"/>
  <c r="K3" i="1"/>
  <c r="K4" i="1"/>
  <c r="P4" i="1" s="1"/>
  <c r="K5" i="1"/>
  <c r="K6" i="1"/>
  <c r="K7" i="1"/>
  <c r="P7" i="1" s="1"/>
  <c r="K8" i="1"/>
  <c r="K9" i="1"/>
  <c r="K10" i="1"/>
  <c r="K11" i="1"/>
  <c r="K2" i="1"/>
  <c r="E41" i="1"/>
  <c r="E42" i="1"/>
  <c r="E43" i="1"/>
  <c r="E44" i="1"/>
  <c r="E40" i="1"/>
  <c r="E24" i="1"/>
  <c r="E25" i="1"/>
  <c r="E26" i="1"/>
  <c r="E27" i="1"/>
  <c r="E28" i="1"/>
  <c r="E29" i="1"/>
  <c r="P29" i="1" s="1"/>
  <c r="E30" i="1"/>
  <c r="E31" i="1"/>
  <c r="E32" i="1"/>
  <c r="E33" i="1"/>
  <c r="E34" i="1"/>
  <c r="E35" i="1"/>
  <c r="E36" i="1"/>
  <c r="E37" i="1"/>
  <c r="P37" i="1" s="1"/>
  <c r="E38" i="1"/>
  <c r="E23" i="1"/>
  <c r="E14" i="1"/>
  <c r="E15" i="1"/>
  <c r="E16" i="1"/>
  <c r="E17" i="1"/>
  <c r="E18" i="1"/>
  <c r="E19" i="1"/>
  <c r="P19" i="1" s="1"/>
  <c r="E20" i="1"/>
  <c r="E21" i="1"/>
  <c r="E13" i="1"/>
  <c r="P17" i="1"/>
  <c r="P26" i="1"/>
  <c r="P35" i="1"/>
  <c r="P44" i="1"/>
  <c r="P12" i="1"/>
  <c r="P15" i="1"/>
  <c r="P27" i="1"/>
  <c r="P28" i="1"/>
  <c r="P36" i="1"/>
  <c r="P39" i="1"/>
  <c r="P43" i="1"/>
  <c r="E3" i="1"/>
  <c r="E4" i="1"/>
  <c r="E5" i="1"/>
  <c r="E6" i="1"/>
  <c r="E7" i="1"/>
  <c r="E8" i="1"/>
  <c r="E9" i="1"/>
  <c r="E10" i="1"/>
  <c r="E11" i="1"/>
  <c r="E2" i="1"/>
  <c r="N45" i="1"/>
  <c r="N46" i="1"/>
  <c r="M45" i="1"/>
  <c r="P3" i="1"/>
  <c r="P5" i="1"/>
  <c r="P6" i="1"/>
  <c r="P9" i="1"/>
  <c r="P11" i="1"/>
  <c r="P14" i="1"/>
  <c r="P16" i="1"/>
  <c r="P22" i="1"/>
  <c r="P24" i="1"/>
  <c r="P25" i="1"/>
  <c r="P32" i="1"/>
  <c r="P33" i="1"/>
  <c r="P34" i="1"/>
  <c r="P42" i="1"/>
  <c r="M41" i="1"/>
  <c r="M42" i="1"/>
  <c r="M43" i="1"/>
  <c r="M44" i="1"/>
  <c r="M40" i="1"/>
  <c r="J41" i="1"/>
  <c r="J42" i="1"/>
  <c r="J43" i="1"/>
  <c r="J44" i="1"/>
  <c r="J40" i="1"/>
  <c r="I41" i="1"/>
  <c r="I42" i="1"/>
  <c r="I43" i="1"/>
  <c r="I44" i="1"/>
  <c r="I40" i="1"/>
  <c r="D41" i="1"/>
  <c r="D42" i="1"/>
  <c r="D43" i="1"/>
  <c r="D44" i="1"/>
  <c r="D40" i="1"/>
  <c r="C41" i="1"/>
  <c r="C42" i="1"/>
  <c r="C43" i="1"/>
  <c r="C44" i="1"/>
  <c r="C40" i="1"/>
  <c r="P41" i="1" l="1"/>
  <c r="P45" i="1" s="1"/>
  <c r="P40" i="1"/>
  <c r="P31" i="1"/>
  <c r="P38" i="1"/>
  <c r="P23" i="1"/>
  <c r="P21" i="1"/>
  <c r="P20" i="1"/>
  <c r="P13" i="1"/>
  <c r="P10" i="1"/>
  <c r="P8" i="1"/>
  <c r="P2" i="1"/>
  <c r="O46" i="1"/>
  <c r="J2" i="1"/>
  <c r="J3" i="1"/>
  <c r="J4" i="1"/>
  <c r="J5" i="1"/>
  <c r="J6" i="1"/>
  <c r="J7" i="1"/>
  <c r="J8" i="1"/>
  <c r="J9" i="1"/>
  <c r="J10" i="1"/>
  <c r="J11" i="1"/>
  <c r="J13" i="1"/>
  <c r="J14" i="1"/>
  <c r="J15" i="1"/>
  <c r="J16" i="1"/>
  <c r="J17" i="1"/>
  <c r="J18" i="1"/>
  <c r="J19" i="1"/>
  <c r="J20" i="1"/>
  <c r="J21" i="1"/>
  <c r="J23" i="1"/>
  <c r="J24" i="1"/>
  <c r="J25" i="1"/>
  <c r="J26" i="1"/>
  <c r="J27" i="1"/>
  <c r="J28" i="1"/>
  <c r="J29" i="1"/>
  <c r="J30" i="1"/>
  <c r="J31" i="1"/>
  <c r="J32" i="1"/>
  <c r="J33" i="1"/>
  <c r="J34" i="1"/>
  <c r="J35" i="1"/>
  <c r="J36" i="1"/>
  <c r="J37" i="1"/>
  <c r="J38" i="1"/>
  <c r="I24" i="1"/>
  <c r="I25" i="1"/>
  <c r="I26" i="1"/>
  <c r="I27" i="1"/>
  <c r="I28" i="1"/>
  <c r="I29" i="1"/>
  <c r="I30" i="1"/>
  <c r="I31" i="1"/>
  <c r="I32" i="1"/>
  <c r="I33" i="1"/>
  <c r="I34" i="1"/>
  <c r="I35" i="1"/>
  <c r="I36" i="1"/>
  <c r="I37" i="1"/>
  <c r="I38" i="1"/>
  <c r="I23" i="1"/>
  <c r="I14" i="1"/>
  <c r="I15" i="1"/>
  <c r="I16" i="1"/>
  <c r="M16" i="1" s="1"/>
  <c r="I17" i="1"/>
  <c r="I18" i="1"/>
  <c r="I19" i="1"/>
  <c r="I20" i="1"/>
  <c r="M20" i="1" s="1"/>
  <c r="I21" i="1"/>
  <c r="I13" i="1"/>
  <c r="I3" i="1"/>
  <c r="I4" i="1"/>
  <c r="I5" i="1"/>
  <c r="I6" i="1"/>
  <c r="I7" i="1"/>
  <c r="I8" i="1"/>
  <c r="I9" i="1"/>
  <c r="I10" i="1"/>
  <c r="I11" i="1"/>
  <c r="I2" i="1"/>
  <c r="D3" i="1"/>
  <c r="D4" i="1"/>
  <c r="D14" i="1"/>
  <c r="D38" i="1"/>
  <c r="D37" i="1"/>
  <c r="D36" i="1"/>
  <c r="D35" i="1"/>
  <c r="D34" i="1"/>
  <c r="D33" i="1"/>
  <c r="D32" i="1"/>
  <c r="D31" i="1"/>
  <c r="D30" i="1"/>
  <c r="D29" i="1"/>
  <c r="D28" i="1"/>
  <c r="D27" i="1"/>
  <c r="D26" i="1"/>
  <c r="D25" i="1"/>
  <c r="D24" i="1"/>
  <c r="D5" i="1"/>
  <c r="D6" i="1"/>
  <c r="D7" i="1"/>
  <c r="D8" i="1"/>
  <c r="D9" i="1"/>
  <c r="D10" i="1"/>
  <c r="D11" i="1"/>
  <c r="D23" i="1"/>
  <c r="C24" i="1"/>
  <c r="C25" i="1"/>
  <c r="C26" i="1"/>
  <c r="C27" i="1"/>
  <c r="C28" i="1"/>
  <c r="C29" i="1"/>
  <c r="C30" i="1"/>
  <c r="C31" i="1"/>
  <c r="C32" i="1"/>
  <c r="C33" i="1"/>
  <c r="C34" i="1"/>
  <c r="C35" i="1"/>
  <c r="C36" i="1"/>
  <c r="C37" i="1"/>
  <c r="C38" i="1"/>
  <c r="C23" i="1"/>
  <c r="D15" i="1"/>
  <c r="D16" i="1"/>
  <c r="D17" i="1"/>
  <c r="D18" i="1"/>
  <c r="D19" i="1"/>
  <c r="D20" i="1"/>
  <c r="D21" i="1"/>
  <c r="D13" i="1"/>
  <c r="C14" i="1"/>
  <c r="C15" i="1"/>
  <c r="C16" i="1"/>
  <c r="C17" i="1"/>
  <c r="C18" i="1"/>
  <c r="C19" i="1"/>
  <c r="C20" i="1"/>
  <c r="C21" i="1"/>
  <c r="C13" i="1"/>
  <c r="C3" i="1"/>
  <c r="C4" i="1"/>
  <c r="C5" i="1"/>
  <c r="C6" i="1"/>
  <c r="C7" i="1"/>
  <c r="C8" i="1"/>
  <c r="C9" i="1"/>
  <c r="C10" i="1"/>
  <c r="C11" i="1"/>
  <c r="C2" i="1"/>
  <c r="O45" i="1" l="1"/>
  <c r="M17" i="1"/>
  <c r="M8" i="1"/>
  <c r="M30" i="1"/>
  <c r="M9" i="1"/>
  <c r="M21" i="1"/>
  <c r="M23" i="1"/>
  <c r="M31" i="1"/>
  <c r="M7" i="1"/>
  <c r="M19" i="1"/>
  <c r="M37" i="1"/>
  <c r="M29" i="1"/>
  <c r="M38" i="1"/>
  <c r="M6" i="1"/>
  <c r="M18" i="1"/>
  <c r="M36" i="1"/>
  <c r="M28" i="1"/>
  <c r="M5" i="1"/>
  <c r="M35" i="1"/>
  <c r="M27" i="1"/>
  <c r="M2" i="1"/>
  <c r="M4" i="1"/>
  <c r="M34" i="1"/>
  <c r="M26" i="1"/>
  <c r="M11" i="1"/>
  <c r="M3" i="1"/>
  <c r="M15" i="1"/>
  <c r="M33" i="1"/>
  <c r="M25" i="1"/>
  <c r="M10" i="1"/>
  <c r="M13" i="1"/>
  <c r="M14" i="1"/>
  <c r="M32" i="1"/>
  <c r="M24" i="1"/>
  <c r="M46" i="1" l="1"/>
  <c r="P46" i="1"/>
</calcChain>
</file>

<file path=xl/sharedStrings.xml><?xml version="1.0" encoding="utf-8"?>
<sst xmlns="http://schemas.openxmlformats.org/spreadsheetml/2006/main" count="19" uniqueCount="16">
  <si>
    <t>Lattitude</t>
  </si>
  <si>
    <t>Longitude</t>
  </si>
  <si>
    <t>X (Map)</t>
  </si>
  <si>
    <t>Y (Map)</t>
  </si>
  <si>
    <t>Distance</t>
  </si>
  <si>
    <t>Bearing</t>
  </si>
  <si>
    <t>Angle</t>
  </si>
  <si>
    <t>Distance Ratio</t>
  </si>
  <si>
    <t>Angle Difference</t>
  </si>
  <si>
    <t>AVERAGES:</t>
  </si>
  <si>
    <t>With enough points, the distance ratio can be accurate enough.</t>
  </si>
  <si>
    <t>CONCLUSIONS:</t>
  </si>
  <si>
    <t>The angle difference is dependent on the angle of the setup and although the average is low, the angle can variate of up to 11 degrees which can be bad in our software. This could be caused by the distortion that the map image goes through when it is loaded into the software.</t>
  </si>
  <si>
    <t>DECISIONS:</t>
  </si>
  <si>
    <t>If we see that accuracy with 3 points is not sufficient, we can either request more points for all setups, or dynamically request more points until the software reaches a particular accuracy threshold (a certain average deviation).</t>
  </si>
  <si>
    <r>
      <t xml:space="preserve">In our software we'll try and use a </t>
    </r>
    <r>
      <rPr>
        <i/>
        <sz val="11"/>
        <color theme="1"/>
        <rFont val="Calibri"/>
        <family val="2"/>
        <scheme val="minor"/>
      </rPr>
      <t>Rho-Rho-Rho</t>
    </r>
    <r>
      <rPr>
        <sz val="11"/>
        <color theme="1"/>
        <rFont val="Calibri"/>
        <family val="2"/>
        <scheme val="minor"/>
      </rPr>
      <t xml:space="preserve"> (distance from 3 points, </t>
    </r>
    <r>
      <rPr>
        <i/>
        <sz val="11"/>
        <color theme="1"/>
        <rFont val="Calibri"/>
        <family val="2"/>
        <scheme val="minor"/>
      </rPr>
      <t>triangulation</t>
    </r>
    <r>
      <rPr>
        <sz val="11"/>
        <color theme="1"/>
        <rFont val="Calibri"/>
        <family val="2"/>
        <scheme val="minor"/>
      </rPr>
      <t>) method to find the placement of the team. We will need at least 3 points in setup (the more points, the higher the accuracy) that are at a certain angle (not inline).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</si>
</sst>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5" x14ac:knownFonts="1">
    <font>
      <sz val="11"/>
      <color theme="1"/>
      <name val="Calibri"/>
      <family val="2"/>
      <scheme val="minor"/>
    </font>
    <font>
      <b/>
      <sz val="11"/>
      <color theme="0"/>
      <name val="Calibri"/>
      <family val="2"/>
      <scheme val="minor"/>
    </font>
    <font>
      <sz val="11"/>
      <name val="Calibri"/>
      <family val="2"/>
      <scheme val="minor"/>
    </font>
    <font>
      <b/>
      <sz val="11"/>
      <color rgb="FFFF0000"/>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applyAlignment="1">
      <alignment horizontal="center" vertical="center" wrapText="1"/>
    </xf>
    <xf numFmtId="0" fontId="0" fillId="0" borderId="0" xfId="0" applyAlignment="1">
      <alignment horizontal="center" vertical="center" wrapText="1"/>
    </xf>
    <xf numFmtId="1" fontId="0" fillId="0" borderId="0" xfId="0" applyNumberFormat="1" applyAlignment="1">
      <alignment horizontal="center" vertical="center" wrapText="1"/>
    </xf>
    <xf numFmtId="0" fontId="2" fillId="0"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1" fillId="2" borderId="0" xfId="0" applyFont="1" applyFill="1" applyAlignment="1" applyProtection="1">
      <alignment horizontal="center" vertical="center" wrapText="1"/>
      <protection locked="0"/>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topLeftCell="B25" workbookViewId="0">
      <selection activeCell="M45" sqref="M45"/>
    </sheetView>
  </sheetViews>
  <sheetFormatPr defaultColWidth="14.33203125" defaultRowHeight="14.4" x14ac:dyDescent="0.3"/>
  <cols>
    <col min="1" max="15" width="14.33203125" style="2"/>
    <col min="16" max="16" width="14.33203125" style="2" customWidth="1"/>
    <col min="17" max="16384" width="14.33203125" style="2"/>
  </cols>
  <sheetData>
    <row r="1" spans="1:16" s="7" customFormat="1" ht="28.8" x14ac:dyDescent="0.3">
      <c r="A1" s="7" t="s">
        <v>0</v>
      </c>
      <c r="B1" s="7" t="s">
        <v>1</v>
      </c>
      <c r="C1" s="7" t="s">
        <v>4</v>
      </c>
      <c r="D1" s="7" t="s">
        <v>6</v>
      </c>
      <c r="E1" s="7" t="s">
        <v>5</v>
      </c>
      <c r="G1" s="7" t="s">
        <v>2</v>
      </c>
      <c r="H1" s="7" t="s">
        <v>3</v>
      </c>
      <c r="I1" s="7" t="s">
        <v>4</v>
      </c>
      <c r="J1" s="7" t="s">
        <v>6</v>
      </c>
      <c r="K1" s="7" t="s">
        <v>5</v>
      </c>
      <c r="M1" s="7" t="s">
        <v>7</v>
      </c>
      <c r="P1" s="7" t="s">
        <v>8</v>
      </c>
    </row>
    <row r="2" spans="1:16" x14ac:dyDescent="0.3">
      <c r="A2" s="1">
        <v>45.524161999999997</v>
      </c>
      <c r="B2" s="1">
        <v>-73.641051000000004</v>
      </c>
      <c r="C2" s="2">
        <f>6372.795477598*ACOS(SIN(RADIANS(A$2))*SIN(RADIANS(A2))+COS(RADIANS(A$2))*COS(RADIANS(A2))*COS(RADIANS(B$2-B2)))</f>
        <v>0</v>
      </c>
      <c r="D2" s="2" t="e">
        <f>DEGREES(ATAN2(ABS(RADIANS(B$2)-RADIANS(B2)),LN((TAN((RADIANS(A2)/2)+(PI()/4)))/(TAN((RADIANS(A$2)/2)+(PI()/4))))))</f>
        <v>#DIV/0!</v>
      </c>
      <c r="E2" s="2" t="e">
        <f>ABS(IF(B$2&gt;B2,D2+270,D2-90))</f>
        <v>#DIV/0!</v>
      </c>
      <c r="G2" s="3">
        <v>1181</v>
      </c>
      <c r="H2" s="3">
        <v>702</v>
      </c>
      <c r="I2" s="2">
        <f>SQRT(POWER(G$2 -G2,2)+POWER(H$2-H2,2))</f>
        <v>0</v>
      </c>
      <c r="J2" s="2" t="e">
        <f>DEGREES(ATAN2(G$2-G2,H$2-H2))</f>
        <v>#DIV/0!</v>
      </c>
      <c r="K2" s="2" t="e">
        <f>ABS(IF(G$2&gt;G2,J2+270,IF(H$2&gt;H2,J2-90,J2+270)))</f>
        <v>#DIV/0!</v>
      </c>
      <c r="M2" s="2" t="e">
        <f t="shared" ref="M2:M11" si="0">I2/C2</f>
        <v>#DIV/0!</v>
      </c>
      <c r="P2" s="2" t="e">
        <f>IF((E2-K2) &lt;180,E2 - K2, (E2 - K2) - 360)</f>
        <v>#DIV/0!</v>
      </c>
    </row>
    <row r="3" spans="1:16" x14ac:dyDescent="0.3">
      <c r="A3" s="1">
        <v>45.524236999999999</v>
      </c>
      <c r="B3" s="1">
        <v>-73.641301999999996</v>
      </c>
      <c r="C3" s="2">
        <f t="shared" ref="C3:C11" si="1">6372.795477598*ACOS(SIN(RADIANS(A$2))*SIN(RADIANS(A3))+COS(RADIANS(A$2))*COS(RADIANS(A3))*COS(RADIANS(B$2-B3)))</f>
        <v>2.1263867549245898E-2</v>
      </c>
      <c r="D3" s="2">
        <f t="shared" ref="D2:D11" si="2">DEGREES(ATAN2(ABS(RADIANS(B$2)-RADIANS(B3)),LN((TAN((RADIANS(A3)/2)+(PI()/4)))/(TAN((RADIANS(A$2)/2)+(PI()/4))))))</f>
        <v>23.097935620873553</v>
      </c>
      <c r="E3" s="2">
        <f t="shared" ref="E3:E11" si="3">ABS(IF(B$2&gt;B3,D3+270,D3-90))</f>
        <v>293.09793562087356</v>
      </c>
      <c r="G3" s="3">
        <v>1130</v>
      </c>
      <c r="H3" s="3">
        <v>684</v>
      </c>
      <c r="I3" s="2">
        <f t="shared" ref="I3:I11" si="4">SQRT(POWER(G$2 -G3,2)+POWER(H$2-H3,2))</f>
        <v>54.083269131959838</v>
      </c>
      <c r="J3" s="2">
        <f t="shared" ref="J3:J11" si="5">DEGREES(ATAN2(G$2-G3,H$2-H3))</f>
        <v>19.440034828176191</v>
      </c>
      <c r="K3" s="2">
        <f t="shared" ref="K3:K11" si="6">ABS(IF(G$2&gt;G3,J3+270,IF(H$2&gt;H3,J3-90,J3+270)))</f>
        <v>289.44003482817618</v>
      </c>
      <c r="M3" s="2">
        <f t="shared" si="0"/>
        <v>2543.4351961940174</v>
      </c>
      <c r="P3" s="2">
        <f t="shared" ref="P3:P44" si="7">IF((E3-K3) &lt;180,E3 - K3, (E3 - K3) - 360)</f>
        <v>3.6579007926973759</v>
      </c>
    </row>
    <row r="4" spans="1:16" x14ac:dyDescent="0.3">
      <c r="A4" s="1">
        <v>45.524301999999999</v>
      </c>
      <c r="B4" s="1">
        <v>-73.641557000000006</v>
      </c>
      <c r="C4" s="2">
        <f t="shared" si="1"/>
        <v>4.2393936303512639E-2</v>
      </c>
      <c r="D4" s="2">
        <f t="shared" si="2"/>
        <v>21.549765375734275</v>
      </c>
      <c r="E4" s="2">
        <f t="shared" si="3"/>
        <v>291.5497653757343</v>
      </c>
      <c r="G4" s="3">
        <v>1075</v>
      </c>
      <c r="H4" s="3">
        <v>663</v>
      </c>
      <c r="I4" s="2">
        <f t="shared" si="4"/>
        <v>112.94689017409908</v>
      </c>
      <c r="J4" s="2">
        <f t="shared" si="5"/>
        <v>20.199806621434103</v>
      </c>
      <c r="K4" s="2">
        <f t="shared" si="6"/>
        <v>290.19980662143411</v>
      </c>
      <c r="M4" s="2">
        <f t="shared" si="0"/>
        <v>2664.2227644414475</v>
      </c>
      <c r="P4" s="2">
        <f t="shared" si="7"/>
        <v>1.3499587543001894</v>
      </c>
    </row>
    <row r="5" spans="1:16" x14ac:dyDescent="0.3">
      <c r="A5" s="1">
        <v>45.524380000000001</v>
      </c>
      <c r="B5" s="1">
        <v>-73.641835</v>
      </c>
      <c r="C5" s="2">
        <f t="shared" si="1"/>
        <v>6.5729725610208664E-2</v>
      </c>
      <c r="D5" s="2">
        <f t="shared" si="2"/>
        <v>21.647441348373139</v>
      </c>
      <c r="E5" s="2">
        <f t="shared" si="3"/>
        <v>291.64744134837315</v>
      </c>
      <c r="G5" s="3">
        <v>1022</v>
      </c>
      <c r="H5" s="3">
        <v>639</v>
      </c>
      <c r="I5" s="2">
        <f t="shared" si="4"/>
        <v>171.02631376487071</v>
      </c>
      <c r="J5" s="2">
        <f t="shared" si="5"/>
        <v>21.614778942786248</v>
      </c>
      <c r="K5" s="2">
        <f t="shared" si="6"/>
        <v>291.61477894278624</v>
      </c>
      <c r="M5" s="2">
        <f t="shared" si="0"/>
        <v>2601.9629958459486</v>
      </c>
      <c r="P5" s="2">
        <f t="shared" si="7"/>
        <v>3.2662405586904697E-2</v>
      </c>
    </row>
    <row r="6" spans="1:16" x14ac:dyDescent="0.3">
      <c r="A6" s="1">
        <v>45.524470000000001</v>
      </c>
      <c r="B6" s="1">
        <v>-73.642106999999996</v>
      </c>
      <c r="C6" s="2">
        <f t="shared" si="1"/>
        <v>8.9135735039067091E-2</v>
      </c>
      <c r="D6" s="2">
        <f t="shared" si="2"/>
        <v>22.602253272767435</v>
      </c>
      <c r="E6" s="2">
        <f t="shared" si="3"/>
        <v>292.60225327276743</v>
      </c>
      <c r="G6" s="3">
        <v>967</v>
      </c>
      <c r="H6" s="3">
        <v>616</v>
      </c>
      <c r="I6" s="2">
        <f t="shared" si="4"/>
        <v>230.63390904201404</v>
      </c>
      <c r="J6" s="2">
        <f t="shared" si="5"/>
        <v>21.893673141728428</v>
      </c>
      <c r="K6" s="2">
        <f t="shared" si="6"/>
        <v>291.89367314172841</v>
      </c>
      <c r="M6" s="2">
        <f t="shared" si="0"/>
        <v>2587.4460892809157</v>
      </c>
      <c r="P6" s="2">
        <f t="shared" si="7"/>
        <v>0.70858013103901385</v>
      </c>
    </row>
    <row r="7" spans="1:16" x14ac:dyDescent="0.3">
      <c r="A7" s="1">
        <v>45.524554999999999</v>
      </c>
      <c r="B7" s="1">
        <v>-73.642390000000006</v>
      </c>
      <c r="C7" s="2">
        <f t="shared" si="1"/>
        <v>0.11312870426258187</v>
      </c>
      <c r="D7" s="2">
        <f t="shared" si="2"/>
        <v>22.730115923497472</v>
      </c>
      <c r="E7" s="2">
        <f t="shared" si="3"/>
        <v>292.73011592349746</v>
      </c>
      <c r="G7" s="3">
        <v>907</v>
      </c>
      <c r="H7" s="3">
        <v>590</v>
      </c>
      <c r="I7" s="2">
        <f t="shared" si="4"/>
        <v>296.00675667964066</v>
      </c>
      <c r="J7" s="2">
        <f t="shared" si="5"/>
        <v>22.232737193889477</v>
      </c>
      <c r="K7" s="2">
        <f t="shared" si="6"/>
        <v>292.23273719388948</v>
      </c>
      <c r="M7" s="2">
        <f t="shared" si="0"/>
        <v>2616.5486346646599</v>
      </c>
      <c r="P7" s="2">
        <f t="shared" si="7"/>
        <v>0.49737872960798768</v>
      </c>
    </row>
    <row r="8" spans="1:16" x14ac:dyDescent="0.3">
      <c r="A8" s="1">
        <v>45.524645</v>
      </c>
      <c r="B8" s="1">
        <v>-73.642685</v>
      </c>
      <c r="C8" s="2">
        <f t="shared" si="1"/>
        <v>0.13819977311359324</v>
      </c>
      <c r="D8" s="2">
        <f t="shared" si="2"/>
        <v>22.875451249430519</v>
      </c>
      <c r="E8" s="2">
        <f t="shared" si="3"/>
        <v>292.87545124943051</v>
      </c>
      <c r="G8" s="3">
        <v>849</v>
      </c>
      <c r="H8" s="3">
        <v>566</v>
      </c>
      <c r="I8" s="2">
        <f t="shared" si="4"/>
        <v>358.77569594385847</v>
      </c>
      <c r="J8" s="2">
        <f t="shared" si="5"/>
        <v>22.275897848258971</v>
      </c>
      <c r="K8" s="2">
        <f t="shared" si="6"/>
        <v>292.27589784825898</v>
      </c>
      <c r="M8" s="2">
        <f t="shared" si="0"/>
        <v>2596.0657377415732</v>
      </c>
      <c r="P8" s="2">
        <f t="shared" si="7"/>
        <v>0.59955340117153355</v>
      </c>
    </row>
    <row r="9" spans="1:16" x14ac:dyDescent="0.3">
      <c r="A9" s="1">
        <v>45.524706999999999</v>
      </c>
      <c r="B9" s="1">
        <v>-73.642951999999994</v>
      </c>
      <c r="C9" s="2">
        <f t="shared" si="1"/>
        <v>0.16005954685925355</v>
      </c>
      <c r="D9" s="2">
        <f t="shared" si="2"/>
        <v>22.254632699817247</v>
      </c>
      <c r="E9" s="2">
        <f t="shared" si="3"/>
        <v>292.25463269981725</v>
      </c>
      <c r="G9" s="3">
        <v>792</v>
      </c>
      <c r="H9" s="3">
        <v>548</v>
      </c>
      <c r="I9" s="2">
        <f t="shared" si="4"/>
        <v>418.37423438830456</v>
      </c>
      <c r="J9" s="2">
        <f t="shared" si="5"/>
        <v>21.597963276982881</v>
      </c>
      <c r="K9" s="2">
        <f t="shared" si="6"/>
        <v>291.59796327698291</v>
      </c>
      <c r="M9" s="2">
        <f t="shared" si="0"/>
        <v>2613.866167921848</v>
      </c>
      <c r="P9" s="2">
        <f t="shared" si="7"/>
        <v>0.65666942283434082</v>
      </c>
    </row>
    <row r="10" spans="1:16" x14ac:dyDescent="0.3">
      <c r="A10" s="1">
        <v>45.524793000000003</v>
      </c>
      <c r="B10" s="1">
        <v>-73.643197000000001</v>
      </c>
      <c r="C10" s="2">
        <f t="shared" si="1"/>
        <v>0.1813590244296909</v>
      </c>
      <c r="D10" s="2">
        <f t="shared" si="2"/>
        <v>22.767216443991625</v>
      </c>
      <c r="E10" s="2">
        <f t="shared" si="3"/>
        <v>292.76721644399163</v>
      </c>
      <c r="G10" s="3">
        <v>744</v>
      </c>
      <c r="H10" s="3">
        <v>518</v>
      </c>
      <c r="I10" s="2">
        <f t="shared" si="4"/>
        <v>474.15714694603099</v>
      </c>
      <c r="J10" s="2">
        <f t="shared" si="5"/>
        <v>22.833654177917541</v>
      </c>
      <c r="K10" s="2">
        <f t="shared" si="6"/>
        <v>292.83365417791754</v>
      </c>
      <c r="M10" s="2">
        <f t="shared" si="0"/>
        <v>2614.4667928000008</v>
      </c>
      <c r="P10" s="2">
        <f t="shared" si="7"/>
        <v>-6.6437733925909015E-2</v>
      </c>
    </row>
    <row r="11" spans="1:16" x14ac:dyDescent="0.3">
      <c r="A11" s="1">
        <v>45.524873999999997</v>
      </c>
      <c r="B11" s="1">
        <v>-73.643462999999997</v>
      </c>
      <c r="C11" s="2">
        <f t="shared" si="1"/>
        <v>0.2039587707378662</v>
      </c>
      <c r="D11" s="2">
        <f t="shared" si="2"/>
        <v>22.847515346812283</v>
      </c>
      <c r="E11" s="2">
        <f t="shared" si="3"/>
        <v>292.84751534681226</v>
      </c>
      <c r="G11" s="3">
        <v>688</v>
      </c>
      <c r="H11" s="3">
        <v>497</v>
      </c>
      <c r="I11" s="2">
        <f t="shared" si="4"/>
        <v>533.92321545330844</v>
      </c>
      <c r="J11" s="2">
        <f t="shared" si="5"/>
        <v>22.57859152230743</v>
      </c>
      <c r="K11" s="2">
        <f t="shared" si="6"/>
        <v>292.57859152230742</v>
      </c>
      <c r="M11" s="2">
        <f t="shared" si="0"/>
        <v>2617.7997323759232</v>
      </c>
      <c r="P11" s="2">
        <f t="shared" si="7"/>
        <v>0.26892382450483865</v>
      </c>
    </row>
    <row r="12" spans="1:16" x14ac:dyDescent="0.3">
      <c r="P12" s="2">
        <f t="shared" si="7"/>
        <v>0</v>
      </c>
    </row>
    <row r="13" spans="1:16" x14ac:dyDescent="0.3">
      <c r="A13" s="2">
        <v>45.523273000000003</v>
      </c>
      <c r="B13" s="2">
        <v>-73.644655</v>
      </c>
      <c r="C13" s="2">
        <f>6372.795477598*ACOS(SIN(RADIANS(A$13))*SIN(RADIANS(A13))+COS(RADIANS(A$13))*COS(RADIANS(A13))*COS(RADIANS(B$13-B13)))</f>
        <v>0</v>
      </c>
      <c r="D13" s="2" t="e">
        <f>DEGREES(ATAN2(ABS(RADIANS(B$13)-RADIANS(B13)),LN((TAN((RADIANS(A13)/2)+(PI()/4)))/(TAN((RADIANS(A$13)/2)+(PI()/4))))))</f>
        <v>#DIV/0!</v>
      </c>
      <c r="E13" s="2" t="e">
        <f>ABS(IF(B$13&gt;B13,D13+270,D13-90))</f>
        <v>#DIV/0!</v>
      </c>
      <c r="G13" s="2">
        <v>452</v>
      </c>
      <c r="H13" s="2">
        <v>954</v>
      </c>
      <c r="I13" s="2">
        <f>SQRT(POWER(G$13 -G13,2)+POWER(H$13-H13,2))</f>
        <v>0</v>
      </c>
      <c r="J13" s="2" t="e">
        <f>DEGREES(ATAN2(G$13-G13,H$13-H13))</f>
        <v>#DIV/0!</v>
      </c>
      <c r="K13" s="2" t="e">
        <f>ABS(IF(G$13&gt;G13,J13+270,IF(H$13&gt;H13,J13-90,J13+270)))</f>
        <v>#DIV/0!</v>
      </c>
      <c r="M13" s="2" t="e">
        <f t="shared" ref="M13:M21" si="8">I13/C13</f>
        <v>#DIV/0!</v>
      </c>
      <c r="P13" s="2" t="e">
        <f t="shared" si="7"/>
        <v>#DIV/0!</v>
      </c>
    </row>
    <row r="14" spans="1:16" x14ac:dyDescent="0.3">
      <c r="A14" s="2">
        <v>45.523558000000001</v>
      </c>
      <c r="B14" s="2">
        <v>-73.644414999999995</v>
      </c>
      <c r="C14" s="2">
        <f t="shared" ref="C14:C21" si="9">6372.795477598*ACOS(SIN(RADIANS(A$13))*SIN(RADIANS(A14))+COS(RADIANS(A$13))*COS(RADIANS(A14))*COS(RADIANS(B$13-B14)))</f>
        <v>3.6805360961383461E-2</v>
      </c>
      <c r="D14" s="2">
        <f>DEGREES(ATAN2(ABS(RADIANS(B$13)-RADIANS(B14)),LN((TAN((RADIANS(A14)/2)+(PI()/4)))/(TAN((RADIANS(A$13)/2)+(PI()/4))))))</f>
        <v>59.459655836997364</v>
      </c>
      <c r="E14" s="2">
        <f t="shared" ref="E14:E21" si="10">ABS(IF(B$13&gt;B14,D14+270,D14-90))</f>
        <v>30.540344163002636</v>
      </c>
      <c r="G14" s="2">
        <v>495</v>
      </c>
      <c r="H14" s="2">
        <v>882</v>
      </c>
      <c r="I14" s="2">
        <f t="shared" ref="I14:I21" si="11">SQRT(POWER(G$13 -G14,2)+POWER(H$13-H14,2))</f>
        <v>83.86298349093002</v>
      </c>
      <c r="J14" s="2">
        <f t="shared" ref="J14:J21" si="12">DEGREES(ATAN2(G$13-G14,H$13-H14))</f>
        <v>120.84658741214859</v>
      </c>
      <c r="K14" s="2">
        <f t="shared" ref="K14:K21" si="13">ABS(IF(G$13&gt;G14,J14+270,IF(H$13&gt;H14,J14-90,J14+270)))</f>
        <v>30.846587412148594</v>
      </c>
      <c r="M14" s="2">
        <f t="shared" si="8"/>
        <v>2278.5534851545099</v>
      </c>
      <c r="P14" s="2">
        <f t="shared" si="7"/>
        <v>-0.30624324914595746</v>
      </c>
    </row>
    <row r="15" spans="1:16" x14ac:dyDescent="0.3">
      <c r="A15" s="2">
        <v>45.52373</v>
      </c>
      <c r="B15" s="2">
        <v>-73.644300999999999</v>
      </c>
      <c r="C15" s="2">
        <f t="shared" si="9"/>
        <v>5.7833605291174636E-2</v>
      </c>
      <c r="D15" s="2">
        <f t="shared" ref="D15:D21" si="14">DEGREES(ATAN2(ABS(RADIANS(B$13)-RADIANS(B15)),LN((TAN((RADIANS(A15)/2)+(PI()/4)))/(TAN((RADIANS(A$13)/2)+(PI()/4))))))</f>
        <v>61.510890685528743</v>
      </c>
      <c r="E15" s="2">
        <f t="shared" si="10"/>
        <v>28.489109314471257</v>
      </c>
      <c r="G15" s="2">
        <v>517</v>
      </c>
      <c r="H15" s="2">
        <v>829</v>
      </c>
      <c r="I15" s="2">
        <f t="shared" si="11"/>
        <v>140.89002803605371</v>
      </c>
      <c r="J15" s="2">
        <f t="shared" si="12"/>
        <v>117.47443162627712</v>
      </c>
      <c r="K15" s="2">
        <f t="shared" si="13"/>
        <v>27.474431626277124</v>
      </c>
      <c r="M15" s="2">
        <f t="shared" si="8"/>
        <v>2436.1273575582086</v>
      </c>
      <c r="P15" s="2">
        <f t="shared" si="7"/>
        <v>1.0146776881941335</v>
      </c>
    </row>
    <row r="16" spans="1:16" x14ac:dyDescent="0.3">
      <c r="A16" s="2">
        <v>45.523895000000003</v>
      </c>
      <c r="B16" s="2">
        <v>-73.644244999999998</v>
      </c>
      <c r="C16" s="2">
        <f t="shared" si="9"/>
        <v>7.6204014927532662E-2</v>
      </c>
      <c r="D16" s="2">
        <f t="shared" si="14"/>
        <v>65.211535060336658</v>
      </c>
      <c r="E16" s="2">
        <f t="shared" si="10"/>
        <v>24.788464939663342</v>
      </c>
      <c r="G16" s="2">
        <v>532</v>
      </c>
      <c r="H16" s="2">
        <v>780</v>
      </c>
      <c r="I16" s="2">
        <f t="shared" si="11"/>
        <v>191.5097908724251</v>
      </c>
      <c r="J16" s="2">
        <f t="shared" si="12"/>
        <v>114.69155816347806</v>
      </c>
      <c r="K16" s="2">
        <f t="shared" si="13"/>
        <v>24.691558163478064</v>
      </c>
      <c r="M16" s="2">
        <f t="shared" si="8"/>
        <v>2513.1194341209471</v>
      </c>
      <c r="P16" s="2">
        <f t="shared" si="7"/>
        <v>9.6906776185278432E-2</v>
      </c>
    </row>
    <row r="17" spans="1:16" x14ac:dyDescent="0.3">
      <c r="A17" s="2">
        <v>45.524051999999998</v>
      </c>
      <c r="B17" s="2">
        <v>-73.644165000000001</v>
      </c>
      <c r="C17" s="2">
        <f t="shared" si="9"/>
        <v>9.4685881282175699E-2</v>
      </c>
      <c r="D17" s="2">
        <f t="shared" si="14"/>
        <v>66.217166565451421</v>
      </c>
      <c r="E17" s="2">
        <f t="shared" si="10"/>
        <v>23.782833434548579</v>
      </c>
      <c r="G17" s="2">
        <v>551</v>
      </c>
      <c r="H17" s="2">
        <v>736</v>
      </c>
      <c r="I17" s="2">
        <f t="shared" si="11"/>
        <v>239.42639787625757</v>
      </c>
      <c r="J17" s="2">
        <f t="shared" si="12"/>
        <v>114.42414981075488</v>
      </c>
      <c r="K17" s="2">
        <f t="shared" si="13"/>
        <v>24.424149810754884</v>
      </c>
      <c r="M17" s="2">
        <f t="shared" si="8"/>
        <v>2528.6388491515131</v>
      </c>
      <c r="P17" s="2">
        <f t="shared" si="7"/>
        <v>-0.64131637620630499</v>
      </c>
    </row>
    <row r="18" spans="1:16" x14ac:dyDescent="0.3">
      <c r="A18" s="2">
        <v>45.524214000000001</v>
      </c>
      <c r="B18" s="2">
        <v>-73.644047</v>
      </c>
      <c r="C18" s="2">
        <f t="shared" si="9"/>
        <v>0.11488838644926719</v>
      </c>
      <c r="D18" s="2">
        <f t="shared" si="14"/>
        <v>65.644627244848166</v>
      </c>
      <c r="E18" s="2">
        <f t="shared" si="10"/>
        <v>24.355372755151834</v>
      </c>
      <c r="G18" s="2">
        <v>569</v>
      </c>
      <c r="H18" s="2">
        <v>688</v>
      </c>
      <c r="I18" s="2">
        <f t="shared" si="11"/>
        <v>290.59421880003049</v>
      </c>
      <c r="J18" s="2">
        <f t="shared" si="12"/>
        <v>113.7422756722532</v>
      </c>
      <c r="K18" s="2">
        <f t="shared" si="13"/>
        <v>23.7422756722532</v>
      </c>
      <c r="M18" s="2">
        <f t="shared" si="8"/>
        <v>2529.3611284927574</v>
      </c>
      <c r="P18" s="2">
        <f t="shared" si="7"/>
        <v>0.61309708289863352</v>
      </c>
    </row>
    <row r="19" spans="1:16" x14ac:dyDescent="0.3">
      <c r="A19" s="2">
        <v>45.524383</v>
      </c>
      <c r="B19" s="2">
        <v>-73.643939000000003</v>
      </c>
      <c r="C19" s="2">
        <f t="shared" si="9"/>
        <v>0.13548352900949362</v>
      </c>
      <c r="D19" s="2">
        <f t="shared" si="14"/>
        <v>65.680520307591422</v>
      </c>
      <c r="E19" s="2">
        <f t="shared" si="10"/>
        <v>24.319479692408578</v>
      </c>
      <c r="G19" s="2">
        <v>595</v>
      </c>
      <c r="H19" s="2">
        <v>635</v>
      </c>
      <c r="I19" s="2">
        <f t="shared" si="11"/>
        <v>349.58546880555548</v>
      </c>
      <c r="J19" s="2">
        <f t="shared" si="12"/>
        <v>114.14554196042165</v>
      </c>
      <c r="K19" s="2">
        <f t="shared" si="13"/>
        <v>24.145541960421653</v>
      </c>
      <c r="M19" s="2">
        <f t="shared" si="8"/>
        <v>2580.2802108960364</v>
      </c>
      <c r="P19" s="2">
        <f t="shared" si="7"/>
        <v>0.17393773198692486</v>
      </c>
    </row>
    <row r="20" spans="1:16" x14ac:dyDescent="0.3">
      <c r="A20" s="2">
        <v>45.524548000000003</v>
      </c>
      <c r="B20" s="2">
        <v>-73.643874999999994</v>
      </c>
      <c r="C20" s="2">
        <f t="shared" si="9"/>
        <v>0.15429063068137064</v>
      </c>
      <c r="D20" s="2">
        <f t="shared" si="14"/>
        <v>66.799570540150143</v>
      </c>
      <c r="E20" s="2">
        <f t="shared" si="10"/>
        <v>23.200429459849857</v>
      </c>
      <c r="G20" s="2">
        <v>609</v>
      </c>
      <c r="H20" s="2">
        <v>592</v>
      </c>
      <c r="I20" s="2">
        <f t="shared" si="11"/>
        <v>394.57952303686517</v>
      </c>
      <c r="J20" s="2">
        <f t="shared" si="12"/>
        <v>113.44645756424562</v>
      </c>
      <c r="K20" s="2">
        <f t="shared" si="13"/>
        <v>23.44645756424562</v>
      </c>
      <c r="M20" s="2">
        <f t="shared" si="8"/>
        <v>2557.3783793244129</v>
      </c>
      <c r="P20" s="2">
        <f t="shared" si="7"/>
        <v>-0.24602810439576217</v>
      </c>
    </row>
    <row r="21" spans="1:16" x14ac:dyDescent="0.3">
      <c r="A21" s="2">
        <v>45.524782000000002</v>
      </c>
      <c r="B21" s="2">
        <v>-73.643772999999996</v>
      </c>
      <c r="C21" s="2">
        <f t="shared" si="9"/>
        <v>0.18136799928517086</v>
      </c>
      <c r="D21" s="2">
        <f t="shared" si="14"/>
        <v>67.730815690853902</v>
      </c>
      <c r="E21" s="2">
        <f t="shared" si="10"/>
        <v>22.269184309146098</v>
      </c>
      <c r="G21" s="2">
        <v>625</v>
      </c>
      <c r="H21" s="2">
        <v>524</v>
      </c>
      <c r="I21" s="2">
        <f t="shared" si="11"/>
        <v>463.49649405362283</v>
      </c>
      <c r="J21" s="2">
        <f t="shared" si="12"/>
        <v>111.91618453217281</v>
      </c>
      <c r="K21" s="2">
        <f t="shared" si="13"/>
        <v>21.916184532172807</v>
      </c>
      <c r="M21" s="2">
        <f t="shared" si="8"/>
        <v>2555.5582896674737</v>
      </c>
      <c r="P21" s="2">
        <f t="shared" si="7"/>
        <v>0.35299977697329155</v>
      </c>
    </row>
    <row r="22" spans="1:16" x14ac:dyDescent="0.3">
      <c r="P22" s="2">
        <f t="shared" si="7"/>
        <v>0</v>
      </c>
    </row>
    <row r="23" spans="1:16" s="4" customFormat="1" x14ac:dyDescent="0.3">
      <c r="A23" s="4">
        <v>45.522491000000002</v>
      </c>
      <c r="B23" s="4">
        <v>-73.647008</v>
      </c>
      <c r="C23" s="2">
        <f>6372.795477598*ACOS(SIN(RADIANS(A$23))*SIN(RADIANS(A23))+COS(RADIANS(A$23))*COS(RADIANS(A23))*COS(RADIANS(B$23-B23)))</f>
        <v>0</v>
      </c>
      <c r="D23" s="2" t="e">
        <f>DEGREES(ATAN2(ABS(RADIANS(B$23)-RADIANS(B23)),LN((TAN((RADIANS(A23)/2)+(PI()/4)))/(TAN((RADIANS(A$23)/2)+(PI()/4))))))</f>
        <v>#DIV/0!</v>
      </c>
      <c r="E23" s="2" t="e">
        <f>ABS(IF(B$23&gt;B23,D23+270,D23-90))</f>
        <v>#DIV/0!</v>
      </c>
      <c r="G23" s="4">
        <v>755</v>
      </c>
      <c r="H23" s="4">
        <v>581</v>
      </c>
      <c r="I23" s="2">
        <f>SQRT(POWER(G$23 -G23,2)+POWER(H$23-H23,2))</f>
        <v>0</v>
      </c>
      <c r="J23" s="2" t="e">
        <f>DEGREES(ATAN2(G$23-G23,H$23-H23))</f>
        <v>#DIV/0!</v>
      </c>
      <c r="K23" s="2" t="e">
        <f>ABS(IF(G$23&gt;G23,J23+270,IF(H$23&gt;H23,J23-90,J23+270)))</f>
        <v>#DIV/0!</v>
      </c>
      <c r="M23" s="2" t="e">
        <f t="shared" ref="M23:M44" si="15">I23/C23</f>
        <v>#DIV/0!</v>
      </c>
      <c r="N23" s="2"/>
      <c r="P23" s="2" t="e">
        <f t="shared" si="7"/>
        <v>#DIV/0!</v>
      </c>
    </row>
    <row r="24" spans="1:16" x14ac:dyDescent="0.3">
      <c r="A24" s="2">
        <v>45.521712999999998</v>
      </c>
      <c r="B24" s="2">
        <v>-73.647126</v>
      </c>
      <c r="C24" s="2">
        <f t="shared" ref="C24:C38" si="16">6372.795477598*ACOS(SIN(RADIANS(A$23))*SIN(RADIANS(A24))+COS(RADIANS(A$23))*COS(RADIANS(A24))*COS(RADIANS(B$23-B24)))</f>
        <v>8.7021310051959608E-2</v>
      </c>
      <c r="D24" s="2">
        <f t="shared" ref="D24:D38" si="17">DEGREES(ATAN2(ABS(RADIANS(B$23)-RADIANS(B24)),LN((TAN((RADIANS(A24)/2)+(PI()/4)))/(TAN((RADIANS(A$23)/2)+(PI()/4))))))</f>
        <v>-83.934180326416666</v>
      </c>
      <c r="E24" s="2">
        <f t="shared" ref="E24:E38" si="18">ABS(IF(B$23&gt;B24,D24+270,D24-90))</f>
        <v>186.06581967358335</v>
      </c>
      <c r="G24" s="2">
        <v>728</v>
      </c>
      <c r="H24" s="2">
        <v>804</v>
      </c>
      <c r="I24" s="2">
        <f t="shared" ref="I24:I38" si="19">SQRT(POWER(G$23 -G24,2)+POWER(H$23-H24,2))</f>
        <v>224.62858233092243</v>
      </c>
      <c r="J24" s="2">
        <f t="shared" ref="J24:J38" si="20">DEGREES(ATAN2(G$23-G24,H$23-H24))</f>
        <v>-83.096446080274973</v>
      </c>
      <c r="K24" s="2">
        <f t="shared" ref="K24:K38" si="21">ABS(IF(G$23&gt;G24,J24+270,IF(H$23&gt;H24,J24-90,J24+270)))</f>
        <v>186.90355391972503</v>
      </c>
      <c r="M24" s="2">
        <f t="shared" si="15"/>
        <v>2581.3054549144204</v>
      </c>
      <c r="P24" s="2">
        <f t="shared" si="7"/>
        <v>-0.8377342461416788</v>
      </c>
    </row>
    <row r="25" spans="1:16" x14ac:dyDescent="0.3">
      <c r="A25" s="2">
        <v>45.521813999999999</v>
      </c>
      <c r="B25" s="2">
        <v>-73.647424000000001</v>
      </c>
      <c r="C25" s="2">
        <f t="shared" si="16"/>
        <v>8.1982121091579763E-2</v>
      </c>
      <c r="D25" s="2">
        <f t="shared" si="17"/>
        <v>-66.707050183350674</v>
      </c>
      <c r="E25" s="2">
        <f t="shared" si="18"/>
        <v>203.29294981664933</v>
      </c>
      <c r="G25" s="2">
        <v>669</v>
      </c>
      <c r="H25" s="2">
        <v>775</v>
      </c>
      <c r="I25" s="2">
        <f t="shared" si="19"/>
        <v>212.20744567521658</v>
      </c>
      <c r="J25" s="2">
        <f t="shared" si="20"/>
        <v>-66.092339505827496</v>
      </c>
      <c r="K25" s="2">
        <f t="shared" si="21"/>
        <v>203.90766049417249</v>
      </c>
      <c r="M25" s="2">
        <f t="shared" si="15"/>
        <v>2588.4600550669579</v>
      </c>
      <c r="P25" s="2">
        <f t="shared" si="7"/>
        <v>-0.61471067752316344</v>
      </c>
    </row>
    <row r="26" spans="1:16" x14ac:dyDescent="0.3">
      <c r="A26" s="2">
        <v>45.521962000000002</v>
      </c>
      <c r="B26" s="2">
        <v>-73.647700999999998</v>
      </c>
      <c r="C26" s="2">
        <f t="shared" si="16"/>
        <v>7.9865401030488031E-2</v>
      </c>
      <c r="D26" s="2">
        <f t="shared" si="17"/>
        <v>-47.452985804288076</v>
      </c>
      <c r="E26" s="2">
        <f t="shared" si="18"/>
        <v>222.54701419571194</v>
      </c>
      <c r="G26" s="2">
        <v>617</v>
      </c>
      <c r="H26" s="2">
        <v>733</v>
      </c>
      <c r="I26" s="2">
        <f t="shared" si="19"/>
        <v>205.29978080845581</v>
      </c>
      <c r="J26" s="2">
        <f t="shared" si="20"/>
        <v>-47.763857370912561</v>
      </c>
      <c r="K26" s="2">
        <f t="shared" si="21"/>
        <v>222.23614262908745</v>
      </c>
      <c r="M26" s="2">
        <f t="shared" si="15"/>
        <v>2570.5722147452075</v>
      </c>
      <c r="P26" s="2">
        <f t="shared" si="7"/>
        <v>0.31087156662448479</v>
      </c>
    </row>
    <row r="27" spans="1:16" x14ac:dyDescent="0.3">
      <c r="A27" s="2">
        <v>45.522151000000001</v>
      </c>
      <c r="B27" s="2">
        <v>-73.647873000000004</v>
      </c>
      <c r="C27" s="2">
        <f t="shared" si="16"/>
        <v>7.729158587050601E-2</v>
      </c>
      <c r="D27" s="2">
        <f t="shared" si="17"/>
        <v>-29.293009700203495</v>
      </c>
      <c r="E27" s="2">
        <f t="shared" si="18"/>
        <v>240.7069902997965</v>
      </c>
      <c r="G27" s="2">
        <v>580</v>
      </c>
      <c r="H27" s="2">
        <v>677</v>
      </c>
      <c r="I27" s="2">
        <f t="shared" si="19"/>
        <v>199.60210419732553</v>
      </c>
      <c r="J27" s="2">
        <f t="shared" si="20"/>
        <v>-28.747914291139594</v>
      </c>
      <c r="K27" s="2">
        <f t="shared" si="21"/>
        <v>241.25208570886042</v>
      </c>
      <c r="M27" s="2">
        <f t="shared" si="15"/>
        <v>2582.4557996744697</v>
      </c>
      <c r="P27" s="2">
        <f t="shared" si="7"/>
        <v>-0.54509540906391862</v>
      </c>
    </row>
    <row r="28" spans="1:16" x14ac:dyDescent="0.3">
      <c r="A28" s="2">
        <v>45.522407999999999</v>
      </c>
      <c r="B28" s="2">
        <v>-73.647958000000003</v>
      </c>
      <c r="C28" s="2">
        <f t="shared" si="16"/>
        <v>7.4605370025722137E-2</v>
      </c>
      <c r="D28" s="2">
        <f t="shared" si="17"/>
        <v>-7.1080827103933917</v>
      </c>
      <c r="E28" s="2">
        <f t="shared" si="18"/>
        <v>262.89191728960662</v>
      </c>
      <c r="G28" s="2">
        <v>560</v>
      </c>
      <c r="H28" s="2">
        <v>608</v>
      </c>
      <c r="I28" s="2">
        <f t="shared" si="19"/>
        <v>196.86035659827502</v>
      </c>
      <c r="J28" s="2">
        <f t="shared" si="20"/>
        <v>-7.8831393167297295</v>
      </c>
      <c r="K28" s="2">
        <f t="shared" si="21"/>
        <v>262.11686068327026</v>
      </c>
      <c r="M28" s="2">
        <f t="shared" si="15"/>
        <v>2638.6888307155677</v>
      </c>
      <c r="P28" s="2">
        <f t="shared" si="7"/>
        <v>0.77505660633636353</v>
      </c>
    </row>
    <row r="29" spans="1:16" x14ac:dyDescent="0.3">
      <c r="A29" s="2">
        <v>45.522644999999997</v>
      </c>
      <c r="B29" s="2">
        <v>-73.647896000000003</v>
      </c>
      <c r="C29" s="2">
        <f t="shared" si="16"/>
        <v>7.128874092994926E-2</v>
      </c>
      <c r="D29" s="2">
        <f t="shared" si="17"/>
        <v>13.902732127479158</v>
      </c>
      <c r="E29" s="2">
        <f t="shared" si="18"/>
        <v>283.90273212747917</v>
      </c>
      <c r="G29" s="2">
        <v>575</v>
      </c>
      <c r="H29" s="2">
        <v>541</v>
      </c>
      <c r="I29" s="2">
        <f t="shared" si="19"/>
        <v>184.39088914585776</v>
      </c>
      <c r="J29" s="2">
        <f t="shared" si="20"/>
        <v>12.528807709151511</v>
      </c>
      <c r="K29" s="2">
        <f t="shared" si="21"/>
        <v>282.52880770915152</v>
      </c>
      <c r="M29" s="2">
        <f t="shared" si="15"/>
        <v>2586.535920546647</v>
      </c>
      <c r="P29" s="2">
        <f t="shared" si="7"/>
        <v>1.3739244183276469</v>
      </c>
    </row>
    <row r="30" spans="1:16" x14ac:dyDescent="0.3">
      <c r="A30" s="2">
        <v>45.522866</v>
      </c>
      <c r="B30" s="2">
        <v>-73.647745</v>
      </c>
      <c r="C30" s="2">
        <f t="shared" si="16"/>
        <v>7.0980751861011868E-2</v>
      </c>
      <c r="D30" s="2">
        <f t="shared" si="17"/>
        <v>35.988453303822737</v>
      </c>
      <c r="E30" s="2">
        <f t="shared" si="18"/>
        <v>305.98845330382272</v>
      </c>
      <c r="G30" s="2">
        <v>603</v>
      </c>
      <c r="H30" s="2">
        <v>480</v>
      </c>
      <c r="I30" s="2">
        <f t="shared" si="19"/>
        <v>182.49657531033287</v>
      </c>
      <c r="J30" s="2">
        <f t="shared" si="20"/>
        <v>33.602991940262655</v>
      </c>
      <c r="K30" s="2">
        <f t="shared" si="21"/>
        <v>303.60299194026265</v>
      </c>
      <c r="M30" s="2">
        <f t="shared" si="15"/>
        <v>2571.0713189919611</v>
      </c>
      <c r="P30" s="2">
        <f t="shared" si="7"/>
        <v>2.3854613635600685</v>
      </c>
    </row>
    <row r="31" spans="1:16" x14ac:dyDescent="0.3">
      <c r="A31" s="2">
        <v>45.523051000000002</v>
      </c>
      <c r="B31" s="2">
        <v>-73.647644</v>
      </c>
      <c r="C31" s="2">
        <f t="shared" si="16"/>
        <v>7.9599274840960174E-2</v>
      </c>
      <c r="D31" s="2">
        <f t="shared" si="17"/>
        <v>51.490359757052275</v>
      </c>
      <c r="E31" s="2">
        <f t="shared" si="18"/>
        <v>321.49035975705226</v>
      </c>
      <c r="G31" s="2">
        <v>626</v>
      </c>
      <c r="H31" s="2">
        <v>424</v>
      </c>
      <c r="I31" s="2">
        <f t="shared" si="19"/>
        <v>203.19940944796076</v>
      </c>
      <c r="J31" s="2">
        <f t="shared" si="20"/>
        <v>50.591557755757186</v>
      </c>
      <c r="K31" s="2">
        <f t="shared" si="21"/>
        <v>320.59155775575721</v>
      </c>
      <c r="M31" s="2">
        <f t="shared" si="15"/>
        <v>2552.7796560201632</v>
      </c>
      <c r="P31" s="2">
        <f t="shared" si="7"/>
        <v>0.89880200129505283</v>
      </c>
    </row>
    <row r="32" spans="1:16" x14ac:dyDescent="0.3">
      <c r="A32" s="2">
        <v>45.523271999999999</v>
      </c>
      <c r="B32" s="2">
        <v>-73.647041000000002</v>
      </c>
      <c r="C32" s="2">
        <f t="shared" si="16"/>
        <v>8.6905740580803553E-2</v>
      </c>
      <c r="D32" s="2">
        <f t="shared" si="17"/>
        <v>88.304319781794419</v>
      </c>
      <c r="E32" s="2">
        <f t="shared" si="18"/>
        <v>358.30431978179445</v>
      </c>
      <c r="G32" s="2">
        <v>745</v>
      </c>
      <c r="H32" s="2">
        <v>362</v>
      </c>
      <c r="I32" s="2">
        <f t="shared" si="19"/>
        <v>219.22819161777528</v>
      </c>
      <c r="J32" s="2">
        <f t="shared" si="20"/>
        <v>87.385570403404557</v>
      </c>
      <c r="K32" s="2">
        <f t="shared" si="21"/>
        <v>357.38557040340459</v>
      </c>
      <c r="M32" s="2">
        <f t="shared" si="15"/>
        <v>2522.5973583867044</v>
      </c>
      <c r="P32" s="2">
        <f t="shared" si="7"/>
        <v>0.9187493783898617</v>
      </c>
    </row>
    <row r="33" spans="1:16" x14ac:dyDescent="0.3">
      <c r="A33" s="2">
        <v>45.523167000000001</v>
      </c>
      <c r="B33" s="2">
        <v>-73.64676</v>
      </c>
      <c r="C33" s="2">
        <f t="shared" si="16"/>
        <v>7.7632973620514786E-2</v>
      </c>
      <c r="D33" s="2">
        <f t="shared" si="17"/>
        <v>75.585075577797767</v>
      </c>
      <c r="E33" s="2">
        <f t="shared" si="18"/>
        <v>14.414924422202233</v>
      </c>
      <c r="G33" s="2">
        <v>800</v>
      </c>
      <c r="H33" s="2">
        <v>396</v>
      </c>
      <c r="I33" s="2">
        <f t="shared" si="19"/>
        <v>190.3943276465977</v>
      </c>
      <c r="J33" s="2">
        <f t="shared" si="20"/>
        <v>103.67130713219584</v>
      </c>
      <c r="K33" s="2">
        <f t="shared" si="21"/>
        <v>13.671307132195835</v>
      </c>
      <c r="M33" s="2">
        <f t="shared" si="15"/>
        <v>2452.4930421612157</v>
      </c>
      <c r="P33" s="2">
        <f t="shared" si="7"/>
        <v>0.74361729000639798</v>
      </c>
    </row>
    <row r="34" spans="1:16" x14ac:dyDescent="0.3">
      <c r="A34" s="2">
        <v>45.523114999999997</v>
      </c>
      <c r="B34" s="2">
        <v>-73.646392000000006</v>
      </c>
      <c r="C34" s="2">
        <f t="shared" si="16"/>
        <v>8.4388518460102674E-2</v>
      </c>
      <c r="D34" s="2">
        <f t="shared" si="17"/>
        <v>55.330600550951438</v>
      </c>
      <c r="E34" s="2">
        <f t="shared" si="18"/>
        <v>34.669399449048562</v>
      </c>
      <c r="G34" s="2">
        <v>872</v>
      </c>
      <c r="H34" s="2">
        <v>408</v>
      </c>
      <c r="I34" s="2">
        <f t="shared" si="19"/>
        <v>208.84922791334424</v>
      </c>
      <c r="J34" s="2">
        <f t="shared" si="20"/>
        <v>124.07051199781962</v>
      </c>
      <c r="K34" s="2">
        <f t="shared" si="21"/>
        <v>34.070511997819622</v>
      </c>
      <c r="M34" s="2">
        <f t="shared" si="15"/>
        <v>2474.8535905637955</v>
      </c>
      <c r="P34" s="2">
        <f t="shared" si="7"/>
        <v>0.59888745122893994</v>
      </c>
    </row>
    <row r="35" spans="1:16" x14ac:dyDescent="0.3">
      <c r="A35" s="2">
        <v>45.522917999999997</v>
      </c>
      <c r="B35" s="2">
        <v>-73.646180000000001</v>
      </c>
      <c r="C35" s="2">
        <f t="shared" si="16"/>
        <v>8.0118938508368903E-2</v>
      </c>
      <c r="D35" s="2">
        <f t="shared" si="17"/>
        <v>36.355154304591892</v>
      </c>
      <c r="E35" s="2">
        <f t="shared" si="18"/>
        <v>53.644845695408108</v>
      </c>
      <c r="G35" s="2">
        <v>914</v>
      </c>
      <c r="H35" s="2">
        <v>462</v>
      </c>
      <c r="I35" s="2">
        <f t="shared" si="19"/>
        <v>198.60010070490901</v>
      </c>
      <c r="J35" s="2">
        <f t="shared" si="20"/>
        <v>143.18780201190449</v>
      </c>
      <c r="K35" s="2">
        <f t="shared" si="21"/>
        <v>53.187802011904495</v>
      </c>
      <c r="M35" s="2">
        <f t="shared" si="15"/>
        <v>2478.8159254526822</v>
      </c>
      <c r="P35" s="2">
        <f t="shared" si="7"/>
        <v>0.45704368350361335</v>
      </c>
    </row>
    <row r="36" spans="1:16" x14ac:dyDescent="0.3">
      <c r="A36" s="2">
        <v>45.522568999999997</v>
      </c>
      <c r="B36" s="2">
        <v>-73.646026000000006</v>
      </c>
      <c r="C36" s="2">
        <f t="shared" si="16"/>
        <v>7.7015805446898247E-2</v>
      </c>
      <c r="D36" s="2">
        <f t="shared" si="17"/>
        <v>6.4679622540039556</v>
      </c>
      <c r="E36" s="2">
        <f t="shared" si="18"/>
        <v>83.53203774599605</v>
      </c>
      <c r="G36" s="2">
        <v>944</v>
      </c>
      <c r="H36" s="2">
        <v>564</v>
      </c>
      <c r="I36" s="2">
        <f t="shared" si="19"/>
        <v>189.76301009416983</v>
      </c>
      <c r="J36" s="2">
        <f t="shared" si="20"/>
        <v>174.86024262100938</v>
      </c>
      <c r="K36" s="2">
        <f t="shared" si="21"/>
        <v>84.860242621009377</v>
      </c>
      <c r="M36" s="2">
        <f t="shared" si="15"/>
        <v>2463.9489127333718</v>
      </c>
      <c r="P36" s="2">
        <f t="shared" si="7"/>
        <v>-1.3282048750133271</v>
      </c>
    </row>
    <row r="37" spans="1:16" x14ac:dyDescent="0.3">
      <c r="A37" s="2">
        <v>45.522272000000001</v>
      </c>
      <c r="B37" s="2">
        <v>-73.646186</v>
      </c>
      <c r="C37" s="2">
        <f t="shared" si="16"/>
        <v>6.8532212695003258E-2</v>
      </c>
      <c r="D37" s="2">
        <f t="shared" si="17"/>
        <v>-20.81991915479443</v>
      </c>
      <c r="E37" s="2">
        <f t="shared" si="18"/>
        <v>110.81991915479443</v>
      </c>
      <c r="G37" s="2">
        <v>911</v>
      </c>
      <c r="H37" s="2">
        <v>646</v>
      </c>
      <c r="I37" s="2">
        <f t="shared" si="19"/>
        <v>169</v>
      </c>
      <c r="J37" s="2">
        <f t="shared" si="20"/>
        <v>-157.38013505195957</v>
      </c>
      <c r="K37" s="2">
        <f t="shared" si="21"/>
        <v>112.61986494804043</v>
      </c>
      <c r="M37" s="2">
        <f t="shared" si="15"/>
        <v>2465.993630646657</v>
      </c>
      <c r="P37" s="2">
        <f t="shared" si="7"/>
        <v>-1.7999457932459961</v>
      </c>
    </row>
    <row r="38" spans="1:16" x14ac:dyDescent="0.3">
      <c r="A38" s="2">
        <v>45.522058999999999</v>
      </c>
      <c r="B38" s="2">
        <v>-73.646254999999996</v>
      </c>
      <c r="C38" s="2">
        <f t="shared" si="16"/>
        <v>7.5842999640805223E-2</v>
      </c>
      <c r="D38" s="2">
        <f t="shared" si="17"/>
        <v>-39.311976055258825</v>
      </c>
      <c r="E38" s="2">
        <f t="shared" si="18"/>
        <v>129.31197605525881</v>
      </c>
      <c r="G38" s="2">
        <v>897</v>
      </c>
      <c r="H38" s="2">
        <v>705</v>
      </c>
      <c r="I38" s="2">
        <f t="shared" si="19"/>
        <v>188.52055590836773</v>
      </c>
      <c r="J38" s="2">
        <f t="shared" si="20"/>
        <v>-138.87125623198563</v>
      </c>
      <c r="K38" s="2">
        <f t="shared" si="21"/>
        <v>131.12874376801437</v>
      </c>
      <c r="M38" s="2">
        <f t="shared" si="15"/>
        <v>2485.6685099640954</v>
      </c>
      <c r="P38" s="2">
        <f t="shared" si="7"/>
        <v>-1.8167677127555635</v>
      </c>
    </row>
    <row r="39" spans="1:16" x14ac:dyDescent="0.3">
      <c r="P39" s="2">
        <f t="shared" si="7"/>
        <v>0</v>
      </c>
    </row>
    <row r="40" spans="1:16" x14ac:dyDescent="0.3">
      <c r="A40" s="2">
        <v>45.555678</v>
      </c>
      <c r="B40" s="2">
        <v>-73.552471999999995</v>
      </c>
      <c r="C40" s="2">
        <f>6372.795477598*ACOS(SIN(RADIANS(A$40))*SIN(RADIANS(A40))+COS(RADIANS(A$40))*COS(RADIANS(A40))*COS(RADIANS(B$40-B40)))</f>
        <v>0</v>
      </c>
      <c r="D40" s="2" t="e">
        <f>DEGREES(ATAN2(ABS(RADIANS(B$40)-RADIANS(B40)),LN((TAN((RADIANS(A40)/2)+(PI()/4)))/(TAN((RADIANS(A$40)/2)+(PI()/4))))))</f>
        <v>#DIV/0!</v>
      </c>
      <c r="E40" s="2" t="e">
        <f>ABS(IF(B$40&gt;B40,D40+270,D40-90))</f>
        <v>#DIV/0!</v>
      </c>
      <c r="G40" s="2">
        <v>639</v>
      </c>
      <c r="H40" s="2">
        <v>386</v>
      </c>
      <c r="I40" s="2">
        <f>SQRT(POWER(G$40 -G40,2)+POWER(H$40-H40,2))</f>
        <v>0</v>
      </c>
      <c r="J40" s="2" t="e">
        <f>DEGREES(ATAN2(G$40-G40,H$40-H40))</f>
        <v>#DIV/0!</v>
      </c>
      <c r="K40" s="2" t="e">
        <f>ABS(IF(G$40&gt;G40,J40+270,IF(H$40&gt;H40,J40-90,J40+270)))</f>
        <v>#DIV/0!</v>
      </c>
      <c r="M40" s="2" t="e">
        <f t="shared" si="15"/>
        <v>#DIV/0!</v>
      </c>
      <c r="P40" s="2" t="e">
        <f t="shared" si="7"/>
        <v>#DIV/0!</v>
      </c>
    </row>
    <row r="41" spans="1:16" x14ac:dyDescent="0.3">
      <c r="A41" s="2">
        <v>45.556156000000001</v>
      </c>
      <c r="B41" s="2">
        <v>-73.551179000000005</v>
      </c>
      <c r="C41" s="2">
        <f t="shared" ref="C41:C44" si="22">6372.795477598*ACOS(SIN(RADIANS(A$40))*SIN(RADIANS(A41))+COS(RADIANS(A$40))*COS(RADIANS(A41))*COS(RADIANS(B$40-B41)))</f>
        <v>0.11387466713872285</v>
      </c>
      <c r="D41" s="2">
        <f t="shared" ref="D41:D44" si="23">DEGREES(ATAN2(ABS(RADIANS(B$40)-RADIANS(B41)),LN((TAN((RADIANS(A41)/2)+(PI()/4)))/(TAN((RADIANS(A$40)/2)+(PI()/4))))))</f>
        <v>27.832167961660787</v>
      </c>
      <c r="E41" s="2">
        <f t="shared" ref="E41:E44" si="24">ABS(IF(B$40&gt;B41,D41+270,D41-90))</f>
        <v>62.167832038339213</v>
      </c>
      <c r="G41" s="2">
        <v>957</v>
      </c>
      <c r="H41" s="2">
        <v>624</v>
      </c>
      <c r="I41" s="2">
        <f t="shared" ref="I41:I44" si="25">SQRT(POWER(G$40 -G41,2)+POWER(H$40-H41,2))</f>
        <v>397.20020140981802</v>
      </c>
      <c r="J41" s="2">
        <f t="shared" ref="J41:J44" si="26">DEGREES(ATAN2(G$40-G41,H$40-H41))</f>
        <v>-143.18780201190449</v>
      </c>
      <c r="K41" s="2">
        <f t="shared" ref="K41:K44" si="27">ABS(IF(G$40&gt;G41,J41+270,IF(H$40&gt;H41,J41-90,J41+270)))</f>
        <v>126.81219798809551</v>
      </c>
      <c r="M41" s="2">
        <f t="shared" si="15"/>
        <v>3488.0470906311953</v>
      </c>
      <c r="P41" s="2">
        <f t="shared" si="7"/>
        <v>-64.644365949756292</v>
      </c>
    </row>
    <row r="42" spans="1:16" x14ac:dyDescent="0.3">
      <c r="A42" s="2">
        <v>45.554417000000001</v>
      </c>
      <c r="B42" s="2">
        <v>-73.552083999999994</v>
      </c>
      <c r="C42" s="2">
        <f t="shared" si="22"/>
        <v>0.14347474591092407</v>
      </c>
      <c r="D42" s="2">
        <f t="shared" si="23"/>
        <v>-77.84128984956466</v>
      </c>
      <c r="E42" s="2">
        <f t="shared" si="24"/>
        <v>167.84128984956465</v>
      </c>
      <c r="G42" s="2">
        <v>248</v>
      </c>
      <c r="H42" s="2">
        <v>681</v>
      </c>
      <c r="I42" s="2">
        <f t="shared" si="25"/>
        <v>489.80200081257323</v>
      </c>
      <c r="J42" s="2">
        <f t="shared" si="26"/>
        <v>-37.033666271551375</v>
      </c>
      <c r="K42" s="2">
        <f t="shared" si="27"/>
        <v>232.96633372844863</v>
      </c>
      <c r="M42" s="2">
        <f t="shared" si="15"/>
        <v>3413.855154109599</v>
      </c>
      <c r="P42" s="2">
        <f t="shared" si="7"/>
        <v>-65.125043878883986</v>
      </c>
    </row>
    <row r="43" spans="1:16" x14ac:dyDescent="0.3">
      <c r="A43" s="2">
        <v>45.554679</v>
      </c>
      <c r="B43" s="2">
        <v>-73.554359000000005</v>
      </c>
      <c r="C43" s="2">
        <f t="shared" si="22"/>
        <v>0.18424273059209778</v>
      </c>
      <c r="D43" s="2">
        <f t="shared" si="23"/>
        <v>-37.091566105846411</v>
      </c>
      <c r="E43" s="2">
        <f t="shared" si="24"/>
        <v>232.90843389415357</v>
      </c>
      <c r="G43" s="2">
        <v>74</v>
      </c>
      <c r="H43" s="2">
        <v>82</v>
      </c>
      <c r="I43" s="2">
        <f t="shared" si="25"/>
        <v>641.59254983205653</v>
      </c>
      <c r="J43" s="2">
        <f t="shared" si="26"/>
        <v>28.282610792630159</v>
      </c>
      <c r="K43" s="2">
        <f t="shared" si="27"/>
        <v>298.28261079263018</v>
      </c>
      <c r="M43" s="2">
        <f t="shared" si="15"/>
        <v>3482.3221940435928</v>
      </c>
      <c r="P43" s="2">
        <f t="shared" si="7"/>
        <v>-65.374176898476605</v>
      </c>
    </row>
    <row r="44" spans="1:16" x14ac:dyDescent="0.3">
      <c r="A44" s="2">
        <v>45.556581000000001</v>
      </c>
      <c r="B44" s="2">
        <v>-73.552689000000001</v>
      </c>
      <c r="C44" s="2">
        <f t="shared" si="22"/>
        <v>0.10184926958407051</v>
      </c>
      <c r="D44" s="2">
        <f t="shared" si="23"/>
        <v>80.448455270960551</v>
      </c>
      <c r="E44" s="2">
        <f t="shared" si="24"/>
        <v>350.44845527096055</v>
      </c>
      <c r="G44" s="2">
        <v>935</v>
      </c>
      <c r="H44" s="2">
        <v>186</v>
      </c>
      <c r="I44" s="2">
        <f t="shared" si="25"/>
        <v>357.23381698825773</v>
      </c>
      <c r="J44" s="2">
        <f t="shared" si="26"/>
        <v>145.95406264339834</v>
      </c>
      <c r="K44" s="2">
        <f t="shared" si="27"/>
        <v>55.954062643398345</v>
      </c>
      <c r="M44" s="2">
        <f t="shared" si="15"/>
        <v>3507.4754924322997</v>
      </c>
      <c r="P44" s="2">
        <f t="shared" si="7"/>
        <v>-65.505607372437794</v>
      </c>
    </row>
    <row r="45" spans="1:16" x14ac:dyDescent="0.3">
      <c r="M45" s="2">
        <f>AVERAGE(M41:M44)</f>
        <v>3472.924982804172</v>
      </c>
      <c r="N45" s="2">
        <f>(MAX(M41:M44) - MIN(M41:M44))/2</f>
        <v>46.810169161350359</v>
      </c>
      <c r="O45" s="2">
        <f>(MAX(P41:P44) - MIN(P41:P44))/2</f>
        <v>0.43062071134075097</v>
      </c>
      <c r="P45" s="2">
        <f>AVERAGE(P41:P44)</f>
        <v>-65.162298524888669</v>
      </c>
    </row>
    <row r="46" spans="1:16" x14ac:dyDescent="0.3">
      <c r="L46" s="5" t="s">
        <v>9</v>
      </c>
      <c r="M46" s="2">
        <f>AVERAGE(M3:M11,M14:M21,M24:M38)</f>
        <v>2545.3459833192537</v>
      </c>
      <c r="N46" s="2">
        <f>(MAX(M3:M11,M14:M21,M24:M38) - MIN(M3:M11,M14:M21,M24:M38))/2</f>
        <v>192.83463964346879</v>
      </c>
      <c r="O46" s="2">
        <f>(MAX(P3:P11,P14:P21,P24:P38) - MIN(P3:P11,P14:P21,P24:P38))/2</f>
        <v>2.7373342527264697</v>
      </c>
      <c r="P46" s="2">
        <f>AVERAGE(P3:P11,P14:P21,P24:P38)</f>
        <v>0.32134925311985296</v>
      </c>
    </row>
    <row r="47" spans="1:16" x14ac:dyDescent="0.3">
      <c r="L47" s="6" t="s">
        <v>11</v>
      </c>
      <c r="M47" s="8" t="s">
        <v>10</v>
      </c>
      <c r="N47" s="8"/>
      <c r="O47" s="8"/>
      <c r="P47" s="8"/>
    </row>
    <row r="48" spans="1:16" ht="75" customHeight="1" x14ac:dyDescent="0.3">
      <c r="L48" s="6"/>
      <c r="M48" s="8" t="s">
        <v>12</v>
      </c>
      <c r="N48" s="8"/>
      <c r="O48" s="8"/>
      <c r="P48" s="8"/>
    </row>
    <row r="49" spans="12:16" ht="60" customHeight="1" x14ac:dyDescent="0.3">
      <c r="L49" s="5" t="s">
        <v>13</v>
      </c>
      <c r="M49" s="8" t="s">
        <v>15</v>
      </c>
      <c r="N49" s="8"/>
      <c r="O49" s="8"/>
      <c r="P49" s="8"/>
    </row>
    <row r="50" spans="12:16" ht="60" customHeight="1" x14ac:dyDescent="0.3">
      <c r="M50" s="8" t="s">
        <v>14</v>
      </c>
      <c r="N50" s="8"/>
      <c r="O50" s="8"/>
      <c r="P50" s="8"/>
    </row>
  </sheetData>
  <mergeCells count="4">
    <mergeCell ref="M47:P47"/>
    <mergeCell ref="M48:P48"/>
    <mergeCell ref="M49:P49"/>
    <mergeCell ref="M50:P5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dc:creator>
  <cp:lastModifiedBy>JK</cp:lastModifiedBy>
  <dcterms:created xsi:type="dcterms:W3CDTF">2015-03-16T06:13:32Z</dcterms:created>
  <dcterms:modified xsi:type="dcterms:W3CDTF">2015-03-28T01:13:12Z</dcterms:modified>
</cp:coreProperties>
</file>