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shid-W10Pro\Desktop\"/>
    </mc:Choice>
  </mc:AlternateContent>
  <xr:revisionPtr revIDLastSave="0" documentId="13_ncr:1_{6219E8B6-66DE-4376-9316-238CFF56CE62}" xr6:coauthVersionLast="47" xr6:coauthVersionMax="47" xr10:uidLastSave="{00000000-0000-0000-0000-000000000000}"/>
  <bookViews>
    <workbookView xWindow="-120" yWindow="-120" windowWidth="20730" windowHeight="11160" tabRatio="388" firstSheet="2" activeTab="5" xr2:uid="{00000000-000D-0000-FFFF-FFFF00000000}"/>
  </bookViews>
  <sheets>
    <sheet name="TDSheet" sheetId="1" r:id="rId1"/>
    <sheet name="TDSheet (2)" sheetId="4" r:id="rId2"/>
    <sheet name="ed1" sheetId="5" r:id="rId3"/>
    <sheet name="ed1 (2)" sheetId="6" r:id="rId4"/>
    <sheet name="ed1 (3)" sheetId="7" r:id="rId5"/>
    <sheet name="ed1 (4)" sheetId="8" r:id="rId6"/>
  </sheets>
  <definedNames>
    <definedName name="_xlnm._FilterDatabase" localSheetId="2" hidden="1">'ed1'!$A$1:$J$83</definedName>
    <definedName name="_xlnm._FilterDatabase" localSheetId="3" hidden="1">'ed1 (2)'!$A$1:$R$81</definedName>
    <definedName name="_xlnm._FilterDatabase" localSheetId="4" hidden="1">'ed1 (3)'!$A$1:$W$83</definedName>
    <definedName name="_xlnm._FilterDatabase" localSheetId="5" hidden="1">'ed1 (4)'!$A$1:$W$83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1" i="7" l="1"/>
  <c r="P81" i="7"/>
  <c r="Q81" i="7" s="1"/>
  <c r="S80" i="7"/>
  <c r="P80" i="7"/>
  <c r="Q80" i="7" s="1"/>
  <c r="S79" i="7"/>
  <c r="P79" i="7"/>
  <c r="Q79" i="7" s="1"/>
  <c r="S78" i="7"/>
  <c r="P78" i="7"/>
  <c r="Q78" i="7" s="1"/>
  <c r="S74" i="7"/>
  <c r="P74" i="7"/>
  <c r="Q74" i="7" s="1"/>
  <c r="S73" i="7"/>
  <c r="Q73" i="7"/>
  <c r="P73" i="7"/>
  <c r="S72" i="7"/>
  <c r="P72" i="7"/>
  <c r="Q72" i="7" s="1"/>
  <c r="S70" i="7"/>
  <c r="P70" i="7"/>
  <c r="Q70" i="7" s="1"/>
  <c r="S60" i="7"/>
  <c r="P60" i="7"/>
  <c r="Q60" i="7" s="1"/>
  <c r="S58" i="7"/>
  <c r="P58" i="7"/>
  <c r="Q58" i="7" s="1"/>
  <c r="S56" i="7"/>
  <c r="P56" i="7"/>
  <c r="Q56" i="7" s="1"/>
  <c r="S55" i="7"/>
  <c r="P55" i="7"/>
  <c r="Q55" i="7" s="1"/>
  <c r="S54" i="7"/>
  <c r="P54" i="7"/>
  <c r="Q54" i="7" s="1"/>
  <c r="S51" i="7"/>
  <c r="P51" i="7"/>
  <c r="Q51" i="7" s="1"/>
  <c r="S50" i="7"/>
  <c r="P50" i="7"/>
  <c r="Q50" i="7" s="1"/>
  <c r="S49" i="7"/>
  <c r="P49" i="7"/>
  <c r="Q49" i="7" s="1"/>
  <c r="S48" i="7"/>
  <c r="P48" i="7"/>
  <c r="Q48" i="7" s="1"/>
  <c r="S47" i="7"/>
  <c r="P47" i="7"/>
  <c r="Q47" i="7" s="1"/>
  <c r="S46" i="7"/>
  <c r="P46" i="7"/>
  <c r="Q46" i="7" s="1"/>
  <c r="S39" i="7"/>
  <c r="P39" i="7"/>
  <c r="Q39" i="7" s="1"/>
  <c r="S38" i="7"/>
  <c r="P38" i="7"/>
  <c r="Q38" i="7" s="1"/>
  <c r="S37" i="7"/>
  <c r="P37" i="7"/>
  <c r="Q37" i="7" s="1"/>
  <c r="S33" i="7"/>
  <c r="P33" i="7"/>
  <c r="Q33" i="7" s="1"/>
  <c r="S32" i="7"/>
  <c r="P32" i="7"/>
  <c r="Q32" i="7" s="1"/>
  <c r="S31" i="7"/>
  <c r="P31" i="7"/>
  <c r="Q31" i="7" s="1"/>
  <c r="S30" i="7"/>
  <c r="P30" i="7"/>
  <c r="Q30" i="7" s="1"/>
  <c r="S28" i="7"/>
  <c r="P28" i="7"/>
  <c r="Q28" i="7" s="1"/>
  <c r="S27" i="7"/>
  <c r="P27" i="7"/>
  <c r="Q27" i="7" s="1"/>
  <c r="S25" i="7"/>
  <c r="P25" i="7"/>
  <c r="Q25" i="7" s="1"/>
  <c r="S24" i="7"/>
  <c r="P24" i="7"/>
  <c r="Q24" i="7" s="1"/>
  <c r="S23" i="7"/>
  <c r="P23" i="7"/>
  <c r="Q23" i="7" s="1"/>
  <c r="S22" i="7"/>
  <c r="P22" i="7"/>
  <c r="Q22" i="7" s="1"/>
  <c r="S15" i="7"/>
  <c r="P15" i="7"/>
  <c r="Q15" i="7" s="1"/>
  <c r="S8" i="7"/>
  <c r="P8" i="7"/>
  <c r="Q8" i="7" s="1"/>
  <c r="S6" i="7"/>
  <c r="P6" i="7"/>
  <c r="Q6" i="7" s="1"/>
  <c r="S3" i="7"/>
  <c r="P3" i="7"/>
  <c r="Q3" i="7" s="1"/>
  <c r="S2" i="7"/>
  <c r="P2" i="7"/>
  <c r="Q2" i="7" s="1"/>
  <c r="N82" i="6"/>
  <c r="L82" i="6"/>
  <c r="N81" i="6"/>
  <c r="N80" i="6"/>
  <c r="N79" i="6"/>
  <c r="N78" i="6"/>
  <c r="N74" i="6"/>
  <c r="N73" i="6"/>
  <c r="N72" i="6"/>
  <c r="N70" i="6"/>
  <c r="N60" i="6"/>
  <c r="N58" i="6"/>
  <c r="N56" i="6"/>
  <c r="N55" i="6"/>
  <c r="N54" i="6"/>
  <c r="N51" i="6"/>
  <c r="N50" i="6"/>
  <c r="N49" i="6"/>
  <c r="N48" i="6"/>
  <c r="N47" i="6"/>
  <c r="N46" i="6"/>
  <c r="N39" i="6"/>
  <c r="N38" i="6"/>
  <c r="N37" i="6"/>
  <c r="N33" i="6"/>
  <c r="N32" i="6"/>
  <c r="N31" i="6"/>
  <c r="N30" i="6"/>
  <c r="N28" i="6"/>
  <c r="N27" i="6"/>
  <c r="N25" i="6"/>
  <c r="N24" i="6"/>
  <c r="N23" i="6"/>
  <c r="N22" i="6"/>
  <c r="N15" i="6"/>
  <c r="N8" i="6"/>
  <c r="N6" i="6"/>
  <c r="N3" i="6"/>
  <c r="N2" i="6"/>
  <c r="L81" i="6"/>
  <c r="L80" i="6"/>
  <c r="L79" i="6"/>
  <c r="L78" i="6"/>
  <c r="L74" i="6"/>
  <c r="L73" i="6"/>
  <c r="L72" i="6"/>
  <c r="L70" i="6"/>
  <c r="L60" i="6"/>
  <c r="L58" i="6"/>
  <c r="L56" i="6"/>
  <c r="L55" i="6"/>
  <c r="L54" i="6"/>
  <c r="L51" i="6"/>
  <c r="L50" i="6"/>
  <c r="L49" i="6"/>
  <c r="L48" i="6"/>
  <c r="L47" i="6"/>
  <c r="L46" i="6"/>
  <c r="L39" i="6"/>
  <c r="L38" i="6"/>
  <c r="L37" i="6"/>
  <c r="L33" i="6"/>
  <c r="L32" i="6"/>
  <c r="L31" i="6"/>
  <c r="L30" i="6"/>
  <c r="L28" i="6"/>
  <c r="L27" i="6"/>
  <c r="L25" i="6"/>
  <c r="L24" i="6"/>
  <c r="L23" i="6"/>
  <c r="L22" i="6"/>
  <c r="L15" i="6"/>
  <c r="L8" i="6"/>
  <c r="L6" i="6"/>
  <c r="L3" i="6"/>
  <c r="L2" i="6"/>
  <c r="K81" i="6"/>
  <c r="K80" i="6"/>
  <c r="K79" i="6"/>
  <c r="K78" i="6"/>
  <c r="K74" i="6"/>
  <c r="K73" i="6"/>
  <c r="K72" i="6"/>
  <c r="K70" i="6"/>
  <c r="K60" i="6"/>
  <c r="K58" i="6"/>
  <c r="K56" i="6"/>
  <c r="K55" i="6"/>
  <c r="K54" i="6"/>
  <c r="K51" i="6"/>
  <c r="K50" i="6"/>
  <c r="K49" i="6"/>
  <c r="K48" i="6"/>
  <c r="K47" i="6"/>
  <c r="K46" i="6"/>
  <c r="K39" i="6"/>
  <c r="K38" i="6"/>
  <c r="K37" i="6"/>
  <c r="K33" i="6"/>
  <c r="K32" i="6"/>
  <c r="K31" i="6"/>
  <c r="K30" i="6"/>
  <c r="K28" i="6"/>
  <c r="K27" i="6"/>
  <c r="K25" i="6"/>
  <c r="K24" i="6"/>
  <c r="K23" i="6"/>
  <c r="K22" i="6"/>
  <c r="K15" i="6"/>
  <c r="K8" i="6"/>
  <c r="K6" i="6"/>
  <c r="K3" i="6"/>
  <c r="K2" i="6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S82" i="7" l="1"/>
  <c r="Q82" i="7"/>
</calcChain>
</file>

<file path=xl/sharedStrings.xml><?xml version="1.0" encoding="utf-8"?>
<sst xmlns="http://schemas.openxmlformats.org/spreadsheetml/2006/main" count="2789" uniqueCount="357">
  <si>
    <t>N</t>
  </si>
  <si>
    <t>Заявка</t>
  </si>
  <si>
    <t>Номенклатура</t>
  </si>
  <si>
    <t>Ед. изм.</t>
  </si>
  <si>
    <t>Кол-во по заявке</t>
  </si>
  <si>
    <t>ТЭГ номер</t>
  </si>
  <si>
    <t>шт</t>
  </si>
  <si>
    <t>Техническое описание</t>
  </si>
  <si>
    <t>Заявка MOF3-PR-EL-PROJECT-0155 от 02.10.2024 9:51:19</t>
  </si>
  <si>
    <t>Шкаф напольный 19'' 42U 800х1000х2050ММ черный</t>
  </si>
  <si>
    <t>Legrand 646790</t>
  </si>
  <si>
    <t>800х1000х2050ММ</t>
  </si>
  <si>
    <t>Шкаф телекоммуникационный 19" 42U</t>
  </si>
  <si>
    <t>Legrand 646786</t>
  </si>
  <si>
    <t>Подрозетник</t>
  </si>
  <si>
    <t xml:space="preserve">Подрозетник ГК </t>
  </si>
  <si>
    <t>Подрозетник кирпич</t>
  </si>
  <si>
    <t>Розетка HDMI со шнуром 1М Mosaic белый</t>
  </si>
  <si>
    <t>Legrand 078778</t>
  </si>
  <si>
    <t>Кабельный органайзер 19" 1U</t>
  </si>
  <si>
    <t>Legrand 046570</t>
  </si>
  <si>
    <t>Полка для фиксированного крепления, макс. нагрузка: 15 кг, высота 2U, глубина 360 мм	0 465 02</t>
  </si>
  <si>
    <t>Набор крепежный для оборудования 19" SNR-CN-M6-16 винт М6х16ММ, гайка квадратная и шайба</t>
  </si>
  <si>
    <t>SNR-CN-M6-16</t>
  </si>
  <si>
    <t>Шина Pe</t>
  </si>
  <si>
    <t xml:space="preserve">YNN10-69-16KD-K06 </t>
  </si>
  <si>
    <t xml:space="preserve">в корпусном изоляторе. DIN-рейку 10 отверстий </t>
  </si>
  <si>
    <t>Шина N</t>
  </si>
  <si>
    <t xml:space="preserve"> ШНИ-6 Х 9-10-К-З YNN10-69-10KD-K06 </t>
  </si>
  <si>
    <t>Розетка RJ45 6 UTP 2 модуля</t>
  </si>
  <si>
    <t>Lengrad 79485</t>
  </si>
  <si>
    <t>Legrand В комплекте разъем RJ45 6 UTP 76562 2ШТ, суппорт 80251 1ШТ, рамка 78802 1ШТ</t>
  </si>
  <si>
    <t>комп</t>
  </si>
  <si>
    <t>ШИНА N нулевая</t>
  </si>
  <si>
    <t>Направляющая прямая для кабелей и шкафа 42U</t>
  </si>
  <si>
    <t>Legrand 036783</t>
  </si>
  <si>
    <t>42U</t>
  </si>
  <si>
    <t>Провод ПВЗ 1х6 ж/з</t>
  </si>
  <si>
    <t>м</t>
  </si>
  <si>
    <t>Дин рейка</t>
  </si>
  <si>
    <t xml:space="preserve">  Legrand 47722</t>
  </si>
  <si>
    <t>Монтажный комплект</t>
  </si>
  <si>
    <t>Lengrad 89709 Screws and blanking plates</t>
  </si>
  <si>
    <t>Дин-рейка перфорированная OMEGA 3F, 35*7,5 мм</t>
  </si>
  <si>
    <t>02140-RET</t>
  </si>
  <si>
    <t>Проводник заземляющий</t>
  </si>
  <si>
    <t>RC19 PZ-2.5-1000  оконцованный клеммы М6-М6</t>
  </si>
  <si>
    <t>DIN-рейка 35х1250ММ IEK YDN10-0125</t>
  </si>
  <si>
    <t>Шкаф напольный 19" 42U 800х800х2026ММ IP20 Legrand 646789</t>
  </si>
  <si>
    <t>646789</t>
  </si>
  <si>
    <t>Патч-панель 19" 1U Cat 6 FTP RJ45 033761</t>
  </si>
  <si>
    <t>033761</t>
  </si>
  <si>
    <t>Цоколь 800х800ММ 646403</t>
  </si>
  <si>
    <t>Legrand  646403</t>
  </si>
  <si>
    <t>646403</t>
  </si>
  <si>
    <t>Шина</t>
  </si>
  <si>
    <t xml:space="preserve">Legrand 37389 </t>
  </si>
  <si>
    <t xml:space="preserve">Розетка настенная </t>
  </si>
  <si>
    <t>Legrand 753175</t>
  </si>
  <si>
    <t>Суппорт 2 модуля LEGRAND 080251</t>
  </si>
  <si>
    <t>Шкаф напольный 19" 42U 600х600х2000ММ</t>
  </si>
  <si>
    <t>646785</t>
  </si>
  <si>
    <t>Шина питания</t>
  </si>
  <si>
    <t>Legrand 404913</t>
  </si>
  <si>
    <t>Полка телескопическая 825ММ 646510</t>
  </si>
  <si>
    <t>646510</t>
  </si>
  <si>
    <t>Полка телескопическая 425ММ 646505</t>
  </si>
  <si>
    <t>646505</t>
  </si>
  <si>
    <t>Набор крепежей 19" 50 предметов Legrand 036454</t>
  </si>
  <si>
    <t>036454</t>
  </si>
  <si>
    <t>Legrand  036454</t>
  </si>
  <si>
    <t>Рамка монтажная 665001</t>
  </si>
  <si>
    <t>665001</t>
  </si>
  <si>
    <t>Рамка 1 пост HDMI 754002</t>
  </si>
  <si>
    <t>754002</t>
  </si>
  <si>
    <t>Розетка HDMI 1.3 Life 753171</t>
  </si>
  <si>
    <t>753171</t>
  </si>
  <si>
    <t>Панель вентиляторная 230В с термостатом 646431</t>
  </si>
  <si>
    <t>646431</t>
  </si>
  <si>
    <t>Панель коммутационная 19" RJ45 1U 033794</t>
  </si>
  <si>
    <t>033794</t>
  </si>
  <si>
    <t>Патч-панель 19" 1U Cat6 UTP 24 портов 033760</t>
  </si>
  <si>
    <t xml:space="preserve"> ПВ-3 1х6,0 жз</t>
  </si>
  <si>
    <t>Комплект направляющих SRTRK4</t>
  </si>
  <si>
    <t>Патч-панель 19" 3U SNR-PDR-19-B</t>
  </si>
  <si>
    <t>SNR-PDR-19-B</t>
  </si>
  <si>
    <t>Заглушка 12 модулей YZM10-12-K01</t>
  </si>
  <si>
    <t>YZM10-12-K01</t>
  </si>
  <si>
    <t>Шина соединительная N ШНИ-6Х9-10-К-С YNN10-69-10KD-K07</t>
  </si>
  <si>
    <t>YNN10-69-10KD-K07</t>
  </si>
  <si>
    <t>Шина соединительная L ШНИ-6Х9-10-К-СР YNN10-69-10KD-K02</t>
  </si>
  <si>
    <t>YNN10-69-10KD-K02</t>
  </si>
  <si>
    <t>Розетка щитовая iPC 250В 16А A9A15310</t>
  </si>
  <si>
    <t>A9A15310</t>
  </si>
  <si>
    <t>Цоколь, высота 100, ширина 600</t>
  </si>
  <si>
    <t>Linkeo 646400</t>
  </si>
  <si>
    <t>Ввод кабельный</t>
  </si>
  <si>
    <t>646428</t>
  </si>
  <si>
    <t>Рейка монтажная перфориров EN 60715-35*7.5 mm  оцинк, пассир, плоская, длина 2м, NS 35/7.5 импр</t>
  </si>
  <si>
    <t>Legrand 037404</t>
  </si>
  <si>
    <t>Розетка RJ-45 STP 1 модуль Cat6A 076573</t>
  </si>
  <si>
    <t>076573</t>
  </si>
  <si>
    <t>Шкаф напольный 19" 33U 600х600х1626ММ Legrand 646780</t>
  </si>
  <si>
    <t>Ввод кабельный щеточный Legrand 046530</t>
  </si>
  <si>
    <t>046530</t>
  </si>
  <si>
    <t>Цоколь 800х600х100мм</t>
  </si>
  <si>
    <t>Base 225-301-101</t>
  </si>
  <si>
    <t>Панель с DIN-рейкой 19" для установки электроавтоматов 3U</t>
  </si>
  <si>
    <t>EDP05-3U22M</t>
  </si>
  <si>
    <t>Стойка</t>
  </si>
  <si>
    <t>24U Legrand 646340</t>
  </si>
  <si>
    <t>33U Legrand 646341</t>
  </si>
  <si>
    <t>Legrand 646342</t>
  </si>
  <si>
    <t>Панель 19" с DIN-рейкой для установки электроавтоматов , 3U</t>
  </si>
  <si>
    <t>Панель 3U с DIN-рейкой на 24 модуля</t>
  </si>
  <si>
    <t>Шкаф</t>
  </si>
  <si>
    <t>Legrand  646750</t>
  </si>
  <si>
    <t>Legrand 046319</t>
  </si>
  <si>
    <t>Legrand 646775</t>
  </si>
  <si>
    <t>навесной 650х400х250 мм; IP65 FL118A</t>
  </si>
  <si>
    <t>Шкаф напольный, 19"  RAL 7035, 22U, 2000х800х600 мм, Сталь двер 20 CAB 01/600 SD/22/SP</t>
  </si>
  <si>
    <t>Рамка для розетки</t>
  </si>
  <si>
    <t>Legrand 753171</t>
  </si>
  <si>
    <t>Розетка</t>
  </si>
  <si>
    <t>Hypernet MB-STP6-1</t>
  </si>
  <si>
    <t>Hypernet MB-STP6-2</t>
  </si>
  <si>
    <t>Legrand 753149</t>
  </si>
  <si>
    <t>Legrand 764577</t>
  </si>
  <si>
    <t>Legrand 764578</t>
  </si>
  <si>
    <t>Legrand 863161</t>
  </si>
  <si>
    <t>Розетка  MOSAIK RJ45 CAT 6ASTP 1M</t>
  </si>
  <si>
    <t>Legrand  076576</t>
  </si>
  <si>
    <t>Legrand 753148</t>
  </si>
  <si>
    <t>Кабельный органайзер</t>
  </si>
  <si>
    <t xml:space="preserve">Legrand 646426  </t>
  </si>
  <si>
    <t>Кабельный органайзер 1U</t>
  </si>
  <si>
    <t>Legrand 046530</t>
  </si>
  <si>
    <t>Полка  I= 450мм</t>
  </si>
  <si>
    <t>Legrand 46505</t>
  </si>
  <si>
    <t>DKC 77678N</t>
  </si>
  <si>
    <t>SNR-FB-ORG</t>
  </si>
  <si>
    <t>Комплект заземления SHIP 300ММ 7002-300-14</t>
  </si>
  <si>
    <t>7002-300-14</t>
  </si>
  <si>
    <t>Цоколь</t>
  </si>
  <si>
    <t>Legrand  646404 6шт</t>
  </si>
  <si>
    <t>м2</t>
  </si>
  <si>
    <t>Розетка Mosaic RJ-45 6 FTP 1 модуль 76562</t>
  </si>
  <si>
    <t>Mosaic  RJ-45 6 FTP 1 модуль 76562  76562</t>
  </si>
  <si>
    <t>Legrand 076505</t>
  </si>
  <si>
    <t>Розетка Mosaic RJ-45 6 FTP 2 модуля 76565</t>
  </si>
  <si>
    <t>Legrand 076506</t>
  </si>
  <si>
    <t>Mosaic  RJ-45 6 FTP 2 модуля 76565  76565</t>
  </si>
  <si>
    <t>=ЕСЛИ(И(D2="";E2="");"";ЕСЛИ(D2="";E2;ЕСЛИ(E2="";D2;D2&amp;", "&amp;E2)))</t>
  </si>
  <si>
    <t>Legrand 646790, 800х1000х2050ММ</t>
  </si>
  <si>
    <t/>
  </si>
  <si>
    <t>Lengrad 79485, Legrand В комплекте разъем RJ45 6 UTP 76562 2ШТ, суппорт 80251 1ШТ, рамка 78802 1ШТ</t>
  </si>
  <si>
    <t>Legrand 036783, 42U</t>
  </si>
  <si>
    <t>Legrand  646403, 646403</t>
  </si>
  <si>
    <t>Legrand  036454, 036454</t>
  </si>
  <si>
    <t>Legrand 076505, Mosaic  RJ-45 6 FTP 1 модуль 76562  76562</t>
  </si>
  <si>
    <t>Legrand 076506, Mosaic  RJ-45 6 FTP 2 модуля 76565  76565</t>
  </si>
  <si>
    <t>LEG</t>
  </si>
  <si>
    <t>046502</t>
  </si>
  <si>
    <t>046502 LEGRAND LCS-TRAY FIXED 19" D 360</t>
  </si>
  <si>
    <t>Unit price: $128.76</t>
  </si>
  <si>
    <t>Pack (number of units)1
Volume (dm3)18.00
Weight (g)2 049.00</t>
  </si>
  <si>
    <t>Legrand 47722</t>
  </si>
  <si>
    <r>
      <rPr>
        <sz val="8"/>
        <color theme="9"/>
        <rFont val="Arial"/>
        <family val="2"/>
        <charset val="204"/>
      </rPr>
      <t>Leg</t>
    </r>
    <r>
      <rPr>
        <sz val="8"/>
        <color indexed="63"/>
        <rFont val="Arial"/>
        <family val="2"/>
      </rPr>
      <t xml:space="preserve">rand </t>
    </r>
  </si>
  <si>
    <t>SRTRK4</t>
  </si>
  <si>
    <t>SRTRK4 Schneider Electric Комплект направляющих для монтажа ИБП Smart-UPS SRT</t>
  </si>
  <si>
    <t>3 669 650 сум</t>
  </si>
  <si>
    <t>checkali</t>
  </si>
  <si>
    <t>646790 LEGRAND LKO-CABINET 42U 800X1000 FPACK</t>
  </si>
  <si>
    <t>Unit price: $1,142.00</t>
  </si>
  <si>
    <t>Pack (number of units)1
Volume (dm3)920.00
Weight (g)169 800.00</t>
  </si>
  <si>
    <t>646786 LEGRAND LKO-CABINET 42U 600X800 FPACK</t>
  </si>
  <si>
    <t>Pack (number of units)1
Volume (dm3)771.68
Weight (g)137 400.00</t>
  </si>
  <si>
    <t>Unit price: $1,014.48</t>
  </si>
  <si>
    <t>078778 LEGRAND MO-BASED HDMI 1M BL CABLE</t>
  </si>
  <si>
    <t>Pack (number of units)1
Volume (dm3)0.869
Weight (g)53.00</t>
  </si>
  <si>
    <t>Unit price: $64.92</t>
  </si>
  <si>
    <t>046570 LEGRAND LCS-PANEL GEST LATIG HD 19"1U</t>
  </si>
  <si>
    <t>Obsolete.</t>
  </si>
  <si>
    <t>079485 LEGRAND MO-BASE RJ45 C6 FTP 2M NE</t>
  </si>
  <si>
    <t>076562 LEGRAND MO-BASE RJ45 C6 FTP 1M BL</t>
  </si>
  <si>
    <t>Unit price: $22.48</t>
  </si>
  <si>
    <t>Total: $179.25
Unit price: $17.93</t>
  </si>
  <si>
    <t>MOQ:10pcs</t>
  </si>
  <si>
    <t>078802 LEGRAND MO-PLATE 2M BL</t>
  </si>
  <si>
    <t>036783 LEGRAND RAIL LINA 25 P/ARM. A 600</t>
  </si>
  <si>
    <t>Unit price: $16.11</t>
  </si>
  <si>
    <t>NO FOUND</t>
  </si>
  <si>
    <t>646789 LEGRAND LKO-CABINET 42U 800X800 FPACK</t>
  </si>
  <si>
    <t>Unit price: $1,154.74</t>
  </si>
  <si>
    <t>Pack (number of units)1
Volume (dm3)771.68
Weight (g)152 000.00</t>
  </si>
  <si>
    <t>033761 LEGRAND LCS-PANEL R 24RJ45 CAT6 FTP 1U</t>
  </si>
  <si>
    <t>Unit price: $215.58</t>
  </si>
  <si>
    <t>Pack (number of units)1
Volume (dm3)6.875
Weight (g)2 125.00</t>
  </si>
  <si>
    <t>646403 LEGRAND LKO-ZOCALO H100 L800XP800</t>
  </si>
  <si>
    <t>Unit price: $230.26</t>
  </si>
  <si>
    <t>Pack (number of units)1
Volume (dm3)16.83
Weight (g)13 033.00</t>
  </si>
  <si>
    <t>037389 LEGRAND DECK SECTION 12X4</t>
  </si>
  <si>
    <t>Total: $338.86</t>
  </si>
  <si>
    <t>Pack (number of units) 10
Volume (dm³) 1
Weight (g) 3 571,00</t>
  </si>
  <si>
    <t>Total: $338.86
Unit price: $33.89</t>
  </si>
  <si>
    <t>NO FOUND EA</t>
  </si>
  <si>
    <t>080251 LEGRAND MO-SUPPORT 2M</t>
  </si>
  <si>
    <t>Pack (number of units)10
Volume (dm3)1.472
Weight (g)315.00</t>
  </si>
  <si>
    <r>
      <t>Units per package::</t>
    </r>
    <r>
      <rPr>
        <sz val="10"/>
        <color rgb="FF2E2E2E"/>
        <rFont val="Arial"/>
        <family val="2"/>
        <charset val="204"/>
      </rPr>
      <t> 5</t>
    </r>
  </si>
  <si>
    <t>Total: $14.36
Unit price: $2.87</t>
  </si>
  <si>
    <t>646785 LEGRAND LKO-CABINET 42U 600X600 FPACK</t>
  </si>
  <si>
    <t>Pack (number of units)1
Volume (dm3)602.08
Weight (g)121 300.00</t>
  </si>
  <si>
    <t>Unit price: $964.78</t>
  </si>
  <si>
    <t>646510 LEGRAND LKO-TRAY TELESCOP P1000</t>
  </si>
  <si>
    <t>Unit price: $301.59</t>
  </si>
  <si>
    <t>Pack (number of units)1
Volume (dm3)16.434
Weight (g)7 359.00</t>
  </si>
  <si>
    <t>646505 LEGRAND LKO-TRAY FIXED P600</t>
  </si>
  <si>
    <t>Unit price: $103.03</t>
  </si>
  <si>
    <t>Pack (number of units)1
Volume (dm3)7.664
Weight (g)2 867.00</t>
  </si>
  <si>
    <t>036454 LEGRAND LCS-GAME 50FIJACIONES M6-9,5</t>
  </si>
  <si>
    <t>Unit price: $60.42</t>
  </si>
  <si>
    <t>Pack (number of units)1
Volume (dm3)0.711
Weight (g)516.00</t>
  </si>
  <si>
    <t>646431 LEGRAND LKO-KIT 4 VENTIL+TERMOST</t>
  </si>
  <si>
    <t>Unit price: $285.76</t>
  </si>
  <si>
    <t>Pack (number of units)1
Volume (dm3)8.861
Weight (g)3 459.00</t>
  </si>
  <si>
    <t>033794 LEGRAND LCS-PANEL HD EQU 48RJ45 1U</t>
  </si>
  <si>
    <t>Pack (number of units)1
Volume (dm3)6.875
Weight (g)1 210.00</t>
  </si>
  <si>
    <t>Unit price: $130.99</t>
  </si>
  <si>
    <t>033760 LEGRAND LCS-PANEL R 24RJ45 CAT6 UTP 1U</t>
  </si>
  <si>
    <t>Unit price: $191.88</t>
  </si>
  <si>
    <t>Pack (number of units)1
Volume (dm3)6.875
Weight (g)2 071.00</t>
  </si>
  <si>
    <t>646400 LEGRAND LKO-ZOCALO H100 L600XP600</t>
  </si>
  <si>
    <t>Unit price: $191.89</t>
  </si>
  <si>
    <t>Pack (number of units)1
Volume (dm3)12.96
Weight (g)4 282.00</t>
  </si>
  <si>
    <t>646428 LEGRAND LKO-GAME PLATE BRUSH</t>
  </si>
  <si>
    <t>Unit price: $62.61</t>
  </si>
  <si>
    <t>Pack (number of units)1
Volume (dm3)0.441
Weight (g)256.00</t>
  </si>
  <si>
    <t>037404 LEGRAND ACC. ARM.-PROFILE EN 50022</t>
  </si>
  <si>
    <t>Pack (number of units) 10
Volume (dm³) 4
Weight (g) 7 000,00</t>
  </si>
  <si>
    <t>Total: $209.31
Unit price: $20.93</t>
  </si>
  <si>
    <t>Units per package:: 10</t>
  </si>
  <si>
    <t>076573 LEGRAND MO-BASE RJ45 C6A STP 1M BL</t>
  </si>
  <si>
    <t>Total: $260.32
Unit price: $26.03</t>
  </si>
  <si>
    <t>Pack (number of units)10
Volume (dm3)2.189
Weight (g)420.00</t>
  </si>
  <si>
    <t>646780 LEGRAND LKO-CABINET 33U 600X600 FPACK</t>
  </si>
  <si>
    <t>Pack (number of units)1
Volume (dm3)488.48
Weight (g)100 600.00</t>
  </si>
  <si>
    <t>Unit price: $823.00</t>
  </si>
  <si>
    <t>046530 LEGRAND LCS-FAIRLEAD BRUSH 19" 1U T</t>
  </si>
  <si>
    <t>Unit price: $114.41</t>
  </si>
  <si>
    <t>Pack (number of units)1
Volume (dm3)0.542
Weight (g)379.00</t>
  </si>
  <si>
    <t>646340 LEGRAND LKO-GAME 2 STUDS 19P 24U</t>
  </si>
  <si>
    <t>Pack (number of units)1
Volume (dm3)2.849
Weight (g)2 155.00</t>
  </si>
  <si>
    <t>Unit price: $42.00</t>
  </si>
  <si>
    <t>646341 LEGRAND LKO-GAME 2 STUDS 19P 33U</t>
  </si>
  <si>
    <t>Pack (number of units)1
Volume (dm3)4.13
Weight (g)2 800.00</t>
  </si>
  <si>
    <t>Unit price: $55.31</t>
  </si>
  <si>
    <t>646342 LEGRAND LKO-GAME 2 STUDS 19P 42U</t>
  </si>
  <si>
    <t>Unit price: $68.15</t>
  </si>
  <si>
    <t>Pack (number of units)1
Volume (dm3)4.50
Weight (g)3 500.00</t>
  </si>
  <si>
    <t>646750 LEGRAND LKO-CABINET 24U 600X600</t>
  </si>
  <si>
    <t>Unit price: $743.22</t>
  </si>
  <si>
    <t>Pack (number of units)1
Volume (dm3)601.12
Weight (g)63 300.00</t>
  </si>
  <si>
    <t>046319 LEGRAND ARM. VDI 19" PREMIUM 42U 6X8</t>
  </si>
  <si>
    <t>646775 LEGRAND LKO-CABINET 24U 600X600 FPACK</t>
  </si>
  <si>
    <t>Unit price: $762.07</t>
  </si>
  <si>
    <t>Pack (number of units)1
Volume (dm3)488.48
Weight (g)89 000.00</t>
  </si>
  <si>
    <t>076576 LEGRAND MO-BASE RJ45 C6A STP 2M BL</t>
  </si>
  <si>
    <t>Total: $259.42
Unit price: $25.94</t>
  </si>
  <si>
    <t xml:space="preserve">
Pack (number of units)10
Volume (dm3)2.283
Weight (g)493.00</t>
  </si>
  <si>
    <t>646426 LEGRAND LKO-2 PANEL CABLE DUCT 42U</t>
  </si>
  <si>
    <t>Pack (number of units)1
Volume (dm3)14.138
Weight (g)7 451.00</t>
  </si>
  <si>
    <t>Unit price: $325.23</t>
  </si>
  <si>
    <t>046505 LEGRAND LCS-TRAY FIXED 19" D 450</t>
  </si>
  <si>
    <t>Unit price: $182.03</t>
  </si>
  <si>
    <t>Pack (number of units)1
Volume (dm3)5.00
Weight (g)3 005.00</t>
  </si>
  <si>
    <t>646404 LEGRAND LKO-ZOCALO H100 L800XP1000</t>
  </si>
  <si>
    <t>Pack (number of units)1
Volume (dm3)20.16
Weight (g)14 369.00</t>
  </si>
  <si>
    <t>Unit price: $222.22</t>
  </si>
  <si>
    <t>5 PCS?</t>
  </si>
  <si>
    <t>Unit price: $17.93</t>
  </si>
  <si>
    <t>Pack (number of units)10
Volume (dm3)2.283
Weight (g)189.00</t>
  </si>
  <si>
    <r>
      <t>Units per package::</t>
    </r>
    <r>
      <rPr>
        <sz val="10"/>
        <color rgb="FF2E2E2E"/>
        <rFont val="Arial"/>
        <family val="2"/>
        <charset val="204"/>
      </rPr>
      <t> 10</t>
    </r>
  </si>
  <si>
    <t>076505 LEGRAND MOSAIC RJ45 C6 FTP 2M 45D</t>
  </si>
  <si>
    <t xml:space="preserve">
Pack (number of units)10
Volume (dm3)2.283
Weight (g)189.00</t>
  </si>
  <si>
    <t>KG</t>
  </si>
  <si>
    <t>Pack (number of units) 10
Volume (dm³) 2
Weight (g) 3 600,00</t>
  </si>
  <si>
    <t>dm3</t>
  </si>
  <si>
    <t>51.6485 m^3</t>
  </si>
  <si>
    <t>https://www.bolein.net/wp-content/uploads/2020/04/Bolein-Floor-stand-Network-Cabinet%EF%BC%88Glass-Door%EF%BC%89.pdf</t>
  </si>
  <si>
    <t>http://toten.com.cn/index.htm</t>
  </si>
  <si>
    <t>http://www.toten.com.cn/english/gs.htm</t>
  </si>
  <si>
    <t>LEG/DESC</t>
  </si>
  <si>
    <t>Linkeo 19" freestanding cabinet with single front glass door - capacity 42U - dimensions 2026x800x1000 mm - flatpack
19" Linkeo Flatpack Wardrobe - Single front door - 42U - 800x1000mm</t>
  </si>
  <si>
    <r>
      <rPr>
        <sz val="22"/>
        <color rgb="FF333333"/>
        <rFont val="Arial"/>
        <family val="2"/>
        <charset val="204"/>
      </rPr>
      <t>TOTEN</t>
    </r>
    <r>
      <rPr>
        <sz val="11"/>
        <color indexed="63"/>
        <rFont val="Arial"/>
        <family val="2"/>
        <charset val="204"/>
      </rPr>
      <t xml:space="preserve"> http://www.toten.com.cn/english/gs.htm</t>
    </r>
  </si>
  <si>
    <r>
      <rPr>
        <sz val="22"/>
        <color rgb="FF333333"/>
        <rFont val="Arial"/>
        <family val="2"/>
        <charset val="204"/>
      </rPr>
      <t>BOLEIN</t>
    </r>
    <r>
      <rPr>
        <sz val="11"/>
        <color indexed="63"/>
        <rFont val="Arial"/>
        <family val="2"/>
        <charset val="204"/>
      </rPr>
      <t xml:space="preserve"> https://www.bolein.net/</t>
    </r>
  </si>
  <si>
    <t>Linkeo 19" freestanding cabinet with single front glass door - capacity 42U - dimensions 2026x600x800 mm - flatpack
19" Linkeo Flatpack Wardrobe - Single front door - 42U - 600x800mm</t>
  </si>
  <si>
    <t>Single front glass door
Material front door (EF011937)	Glass
Capacity: : 42 U
Width: : 800 mm
Depth: : 1000 mm Height: : 2026 mm</t>
  </si>
  <si>
    <t>Single front glass door
Flatpack/Material front door (EF011937)	Glass
Capacity: : 42 U
Width: : 600 mm
Depth: : 800 mm Height: : 2026 mm</t>
  </si>
  <si>
    <t xml:space="preserve">42U </t>
  </si>
  <si>
    <t>42U GS Server/ Network Cabinet, Toughened glass door with silk-screened flower pattern, vented front door border and rear door; Definition of Color：gray RAL7035, Definition of ornament strip color:Light blue, Width
(mm) 600,Depth (mm) 800,
Height (mm) 2055, GS.6842. ■1■■ GS.6842. 9100</t>
  </si>
  <si>
    <r>
      <t xml:space="preserve">42U Floor Standing Network Cabinet (Glass Door)
Grey RAL7035,  
Frontdoor 1 Piece 5MMToughenedglass Powdercoated, 
Width(mm) 800, Depth(mm) 1000, Height(mm) 2056 
</t>
    </r>
    <r>
      <rPr>
        <b/>
        <sz val="10"/>
        <color rgb="FF333333"/>
        <rFont val="Arial"/>
        <family val="2"/>
        <charset val="204"/>
      </rPr>
      <t>BLFS-8142</t>
    </r>
  </si>
  <si>
    <r>
      <rPr>
        <sz val="10"/>
        <color rgb="FF333333"/>
        <rFont val="Arial"/>
        <family val="2"/>
        <charset val="204"/>
      </rPr>
      <t xml:space="preserve">42U GS Server/ Network Cabinet, Toughened glass door with silk-screened flower pattern, vented front door border and rear door; Definition of Color：gray RAL7035, Definition of ornament strip color:Light blue, Width
(mm) 800,Depth (mm) 1000,
Height (mm) 2055, GS.8042. ■1■■ </t>
    </r>
    <r>
      <rPr>
        <b/>
        <sz val="10"/>
        <color rgb="FF333333"/>
        <rFont val="Arial"/>
        <family val="2"/>
        <charset val="204"/>
      </rPr>
      <t>GS.8042. 9100</t>
    </r>
  </si>
  <si>
    <r>
      <rPr>
        <sz val="8"/>
        <color rgb="FF333333"/>
        <rFont val="Arial"/>
        <family val="2"/>
        <charset val="204"/>
      </rPr>
      <t xml:space="preserve">42U GS Server/ Network Cabinet, Toughened glass door with silk-screened flower pattern, vented front door border and rear door; Definition of Color：gray RAL7035, Definition of ornament strip color:Light blue, Width
(mm) 800,Depth (mm) 1000,
Height (mm) 2055, GS.8042. ■1■■ </t>
    </r>
    <r>
      <rPr>
        <b/>
        <sz val="8"/>
        <color rgb="FF333333"/>
        <rFont val="Arial"/>
        <family val="2"/>
        <charset val="204"/>
      </rPr>
      <t>GS.8042. 9100</t>
    </r>
  </si>
  <si>
    <t>CAN BE FOUND IN ALI</t>
  </si>
  <si>
    <r>
      <t xml:space="preserve"> </t>
    </r>
    <r>
      <rPr>
        <sz val="14"/>
        <color rgb="FFFF0000"/>
        <rFont val="Arial"/>
        <family val="2"/>
        <charset val="204"/>
      </rPr>
      <t>obsolete</t>
    </r>
  </si>
  <si>
    <t>Linkeo 19 inches freestanding cabinet with single front glass door capacity 42U 800x800mm flatpack version</t>
  </si>
  <si>
    <t xml:space="preserve">Depth	830 mm 
Width	810 mm
Height	2026 mm
</t>
  </si>
  <si>
    <r>
      <t xml:space="preserve">42U Floor Standing Network Cabinet (Glass Door)
Grey RAL7035,  
Frontdoor 1 Piece 5MMToughenedglass Powdercoated, 
Width(mm) 800, Depth(mm) 1000, Height(mm) 2055 
</t>
    </r>
    <r>
      <rPr>
        <b/>
        <sz val="8"/>
        <color rgb="FF333333"/>
        <rFont val="Arial"/>
        <family val="2"/>
        <charset val="204"/>
      </rPr>
      <t>BLFS-8142</t>
    </r>
  </si>
  <si>
    <r>
      <t xml:space="preserve">42U GS Server/ Network Cabinet ●Toughened glass door with silk-screened flower pattern, vented front door border and rear door; GS.8842. ■1■■ </t>
    </r>
    <r>
      <rPr>
        <b/>
        <sz val="8"/>
        <color rgb="FF333333"/>
        <rFont val="Arial"/>
        <family val="2"/>
        <charset val="204"/>
      </rPr>
      <t>GS.8842.9100</t>
    </r>
    <r>
      <rPr>
        <sz val="8"/>
        <color rgb="FF333333"/>
        <rFont val="Arial"/>
        <family val="2"/>
        <charset val="204"/>
      </rPr>
      <t xml:space="preserve">
Width(mm) 800, Depth(mm) 800, Height(mm) 2055 
gray RAL7035
ornament strip color: GS.■■■■. 9■■■
Light blue</t>
    </r>
  </si>
  <si>
    <t>Patch panel 19 inch - equipped with 24 RJ45 Category 6 FTP
REF. 033761</t>
  </si>
  <si>
    <t>Part Number: BLP-2724-C6/C5
Cat.6 Cat.5E UTP 24-Port Patch Panel Loaded With Module</t>
  </si>
  <si>
    <t xml:space="preserve">Linkeo plinth for cabinets width 800 mm x depth 800 mm
REF. 646403 </t>
  </si>
  <si>
    <r>
      <t xml:space="preserve">A1/A2/A3/A4/AS/AD plinth 'SA.0988.1000■
SA.0988.10000 Gray
RAL7035
88 Plinth(100mm height)
800-width and 800-depth A1/A2/A3/A4/AS/AD cabinets </t>
    </r>
    <r>
      <rPr>
        <sz val="14"/>
        <color rgb="FFFF0000"/>
        <rFont val="Arial"/>
        <family val="2"/>
        <charset val="204"/>
      </rPr>
      <t>SUITABLE FOR GS?</t>
    </r>
  </si>
  <si>
    <t>NA</t>
  </si>
  <si>
    <t xml:space="preserve">Linkeo 19 inches freestanding cabinet with single front glass door capacity 42U 600x600mm flatpack version REF. 646785 </t>
  </si>
  <si>
    <t>Capacity 42U, dimensions (HxWxD) : 2026 x 600 x 600mm</t>
  </si>
  <si>
    <r>
      <t xml:space="preserve">42U GS Server/ Network Cabinet ●Toughened glass door with silk-screened flower pattern, vented front door border and rear door; GS.6642. ■1■■ </t>
    </r>
    <r>
      <rPr>
        <b/>
        <sz val="8"/>
        <color rgb="FF333333"/>
        <rFont val="Arial"/>
        <family val="2"/>
        <charset val="204"/>
      </rPr>
      <t>GS.6642.9100</t>
    </r>
    <r>
      <rPr>
        <sz val="8"/>
        <color rgb="FF333333"/>
        <rFont val="Arial"/>
        <family val="2"/>
        <charset val="204"/>
      </rPr>
      <t xml:space="preserve">
Width(mm) 600, Depth(mm) 600, Height(mm) 2055 
gray RAL7035
ornament strip color: GS.■■■■. 9■■■
Light blue</t>
    </r>
  </si>
  <si>
    <t xml:space="preserve">Telescopic shelf Linkeo 1U depth 825mm screw fixing on 4 x 19 inches uprights
REF. 646510 </t>
  </si>
  <si>
    <t xml:space="preserve">19” Sliding Shelf For Floor Stand Cabinet
Part Number: BLLAT-S1000S
Sliding shelf for floor stand cabinet 1000MM depth, Material: SPCC steel, 1.2mm thick
</t>
  </si>
  <si>
    <t xml:space="preserve">Sliding shelf:
Material:
SPCC cold rolled steel t1.2 /14”2-section slide.SA.0596.190■ SA.■■■■. ■■■0
RAL7035 Gray 19” installation for 960/1000-depth cabinets
</t>
  </si>
  <si>
    <t>Fixed shelf Linkeo - 1 U - depth 425 mm - screw fixing on 4 x 19" uprights
Linkeo fixed trays depth 425mm for cabinets depth 600mm</t>
  </si>
  <si>
    <t xml:space="preserve">	
Fixed shelf:
Used for placing equipment.
Material:
t1.2 SPCC cold rolled steel.
Surface Finish:
Degreasing、pickling、phosphoric、powder coated.
Loading capacity:
60 KG
SA.0160.190■ 60 Fixed shelf 19” installation for 600-depth cabinets SA.■■■■. ■■■1
RAL9004 Black</t>
  </si>
  <si>
    <t>19” Fixed Shelf For Floor Stand Cabinet
Part Number: BLLAT-S600
Fixed shelf for floor stand cabinet 600MM depth  Material: SPCC steel, 1.2mm thick</t>
  </si>
  <si>
    <t xml:space="preserve">a range of high-quality network cabinet
accessories, including small round locks, spring locks, cage nuts, and castors. </t>
  </si>
  <si>
    <t>Linkeo fan kit with thermostat - 4 fans
Kit of 4 Linkeo fans</t>
  </si>
  <si>
    <t>Angled high density 48-connector patch panel LCS³ - 19" - 1U to be equipped with connectors
Empty high-density angle patch panel to be equipped with 48 RJ45 LCS³</t>
  </si>
  <si>
    <t>Flat patch panel equipped with 24 RJ 45 connectors LCS³ - 19" - 1U - Cat.6 UTP
Straight patch panel equipped with 24 RJ45 LCS³ Cat.6 UTP connectors, 1U</t>
  </si>
  <si>
    <t>Linkeo plinth - for cabinets width x depth : 600 x 600 mm
Linkeo metal skirting boards for Lx cabinets depth (mm): 600x600</t>
  </si>
  <si>
    <t>Set of brush cable entry
Linkeo brush plate sets</t>
  </si>
  <si>
    <t>Legrand Asymmetrical DIN Rail 7.5mm x 2m
Symmetrical EN 60715 rail for cutting 7.5mm bottom - L. 2m</t>
  </si>
  <si>
    <t>RJ 45 socket Mosaic - category 6A STP - 1 module - white
RJ45 Mosaic Base - Cat.6A - STP - 1mod - LCS² - White</t>
  </si>
  <si>
    <t>LKO-CABINET 33U 600X600 FPACK
Linkeo 19" freestanding cabinet with single front glass door - capacity 33U - dimensions 1626x600x600 mm - flatpack
19" Linkeo Flatpack Wardrobe - Single front door - 33U - 600x600mm/ Capacity: : 33 U
Height: : 1626 mm
Width: : 600 mm
Depth: : 600 mm</t>
  </si>
  <si>
    <t>LCS-FAIRLEAD BRUSH 19" 1U T
19'' cable entry plate - 1 U - metal with brushes - quick fixing
19" metal cable entry panel with brush and quick fixing without screws 1U</t>
  </si>
  <si>
    <t>Linkeo 19" uprights (x 2) - 24 U
Set of 2 additional 19" uprights Linkeo 24U</t>
  </si>
  <si>
    <t>Linkeo 19" uprights (x 2) - 33 U
Set of 2 additional 19" uprights Linkeo 33U</t>
  </si>
  <si>
    <t>Linkeo 19" uprights (x 2) - 42 U
Set of 2 additional 19" uprights Linkeo 42U Suitable for enclosure building height (EF009583)	1870 mm</t>
  </si>
  <si>
    <t>LKO-CABINET 24U 600X600
Linkeo 19" freestanding cabinet with single front glass door - capacity 24U -dimensions 1226x600x600 mm -ready-assembled
19" Linkeo Cabinet - Single front door - 24U - 600x600mm</t>
  </si>
  <si>
    <t>ARM. VDI 19" PREMIUM 42U 6X8
Cabinet LCS2 19' - 42 U - 2026x600x800 mm - front door simple Передняя дверь: Одинарная, из закаленного безопасного стекла, оснащена замком</t>
  </si>
  <si>
    <t>LKO-CABINET 24U 600X600 FPACK
Linkeo 19" freestanding cabinet with single front glass door - capacity 24U - dimensions 1226x600x600 mm - flatpack
19" Linkeo Flatpack Wardrobe - Single front door - 24U - 600x600mm</t>
  </si>
  <si>
    <t>RJ 45 socket Mosaic - category 6A STP - 2 modules - white
RJ45 Mosaic Base - Cat.6A - STP - 2mod - LCS² - White</t>
  </si>
  <si>
    <t>LKO-2 PANEL CABLE DUCT 42U
Set of 2 vertical cable managers panels - for Linkeo 42U 800 mm wide cabinets
Set of 2 vertical panels with brushes and cable ties for Linkeo 42 U cabinets</t>
  </si>
  <si>
    <t>LCS-TRAY FIXED 19" D 450
Fixed shelf - for enclosures depth 600 mm - depth 450 mm - quick fixing
Fixed tray 1U Load 50Kg Prof. 420mm for cabinets depth 600mm</t>
  </si>
  <si>
    <t>LKO-ZOCALO H100 L800XP1000
Linkeo plinth - for cabinets width x depth : 800 x 1000 mm
Linkeo metal skirting boards for Lx cabinets depth (mm): 800x1000</t>
  </si>
  <si>
    <t>MO-BASE RJ45 C6 FTP 1M BL
RJ 45 socket Mosaic - category 6 FTP - 1 module - white
RJ45 Mosaic Base - Cat.6 - FTP - 1mod - LCS² - White</t>
  </si>
  <si>
    <t>MO-BASE RJ45 C6 FTP 2M BL
RJ 45 socket Mosaic - category 6 FTP - 2 modules - white
RJ45 Mosaic Base - Cat.6 - FTP - 2mod - LCS² - White</t>
  </si>
  <si>
    <r>
      <t xml:space="preserve">Шкаф напольный, 19"  RAL 7035, </t>
    </r>
    <r>
      <rPr>
        <sz val="8"/>
        <color rgb="FFFF0000"/>
        <rFont val="Arial"/>
        <family val="2"/>
        <charset val="204"/>
      </rPr>
      <t>22U</t>
    </r>
    <r>
      <rPr>
        <sz val="8"/>
        <color indexed="63"/>
        <rFont val="Arial"/>
        <family val="2"/>
      </rPr>
      <t>, 2000х800х600 мм, Сталь двер 20 CAB 01/600 SD/22/SP</t>
    </r>
  </si>
  <si>
    <t>Точные характеристики по габаритам (Width / Depth / Height):Kengligi (Width): 800 mmChuqurligi (Depth): 600 mmBalandligi (Height):Агар 22U bo'lsa: Taxminan 1100 – 1200 mmАгар 2000 mm bo'lsa: Bu 42U shkaf hisoblanadiRangi (Color): RAL 7035 (Och kulrang / Light grey)Eshigi (Door): Po'lat eshik (Стальная дверь / Steel door)</t>
  </si>
  <si>
    <t>Toten: Модель AS6842 или G6842 (Ширина 800, Глубина 600)</t>
  </si>
  <si>
    <t>Bolein: Модель BL-NC42-86</t>
  </si>
  <si>
    <r>
      <t>42U '</t>
    </r>
    <r>
      <rPr>
        <sz val="8"/>
        <color rgb="FF333333"/>
        <rFont val="Arial"/>
        <family val="2"/>
        <charset val="204"/>
      </rPr>
      <t>Floor Standing Network Cabinet (Glass Door) - Toughened glass front door with spring lock, steel rear door with round lock</t>
    </r>
    <r>
      <rPr>
        <sz val="14"/>
        <color indexed="63"/>
        <rFont val="Arial"/>
        <family val="2"/>
        <charset val="204"/>
      </rPr>
      <t xml:space="preserve">
Width(mm) 800, Depth(mm) 800, Height(mm) 2055 gray RAL7035
BLSF-8842 </t>
    </r>
  </si>
  <si>
    <t>FOUND???</t>
  </si>
  <si>
    <t>LEGRAND</t>
  </si>
  <si>
    <t>HAVE? WHICH MODEL AND SPEC.</t>
  </si>
  <si>
    <t>TOTEN PHOTO</t>
  </si>
  <si>
    <t>LEGRAND PHOTO</t>
  </si>
  <si>
    <t>BOLEIN PHOTO</t>
  </si>
  <si>
    <r>
      <t>42U '</t>
    </r>
    <r>
      <rPr>
        <sz val="8"/>
        <color rgb="FF333333"/>
        <rFont val="Arial"/>
        <family val="2"/>
        <charset val="204"/>
      </rPr>
      <t>Floor Standing Network Cabinet (Glass Door) - Toughened glass front door with spring lock, steel rear door with round lock</t>
    </r>
    <r>
      <rPr>
        <sz val="14"/>
        <color indexed="63"/>
        <rFont val="Arial"/>
        <family val="2"/>
        <charset val="204"/>
      </rPr>
      <t xml:space="preserve">
Width(mm) 600, Depth(mm) 600, Height(mm) 2055 
BLFS-6642 gray RAL7035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</si>
</sst>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;[Red]0"/>
    <numFmt numFmtId="166" formatCode="0.00;[Red]0.00"/>
  </numFmts>
  <fonts count="26" x14ac:knownFonts="1">
    <font>
      <sz val="8"/>
      <name val="Arial"/>
    </font>
    <font>
      <sz val="8"/>
      <name val="Arial"/>
      <family val="2"/>
    </font>
    <font>
      <sz val="12"/>
      <color indexed="63"/>
      <name val="Arial"/>
      <family val="2"/>
      <charset val="204"/>
    </font>
    <font>
      <sz val="8"/>
      <color indexed="63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9"/>
      <name val="Arial"/>
      <family val="2"/>
      <charset val="204"/>
    </font>
    <font>
      <sz val="8"/>
      <color indexed="63"/>
      <name val="Arial"/>
      <family val="2"/>
      <charset val="204"/>
    </font>
    <font>
      <sz val="18"/>
      <color indexed="63"/>
      <name val="Arial"/>
      <family val="2"/>
    </font>
    <font>
      <sz val="14"/>
      <color indexed="63"/>
      <name val="Arial"/>
      <family val="2"/>
      <charset val="204"/>
    </font>
    <font>
      <sz val="14"/>
      <name val="Arial"/>
      <family val="2"/>
      <charset val="204"/>
    </font>
    <font>
      <sz val="9"/>
      <color rgb="FF666666"/>
      <name val="Arial"/>
      <family val="2"/>
      <charset val="204"/>
    </font>
    <font>
      <sz val="8"/>
      <color rgb="FFFF0000"/>
      <name val="Arial"/>
      <family val="2"/>
      <charset val="204"/>
    </font>
    <font>
      <sz val="10"/>
      <color rgb="FF2E2E2E"/>
      <name val="Arial"/>
      <family val="2"/>
      <charset val="204"/>
    </font>
    <font>
      <sz val="18"/>
      <color rgb="FFFF0000"/>
      <name val="Arial"/>
      <family val="2"/>
    </font>
    <font>
      <sz val="8"/>
      <color rgb="FFFF0000"/>
      <name val="Arial"/>
      <family val="2"/>
    </font>
    <font>
      <u/>
      <sz val="8"/>
      <color theme="10"/>
      <name val="Arial"/>
    </font>
    <font>
      <sz val="11"/>
      <color indexed="63"/>
      <name val="Arial"/>
      <family val="2"/>
      <charset val="204"/>
    </font>
    <font>
      <sz val="22"/>
      <color rgb="FF333333"/>
      <name val="Arial"/>
      <family val="2"/>
      <charset val="204"/>
    </font>
    <font>
      <sz val="10"/>
      <color rgb="FF333333"/>
      <name val="Arial"/>
      <family val="2"/>
      <charset val="204"/>
    </font>
    <font>
      <b/>
      <sz val="10"/>
      <color rgb="FF333333"/>
      <name val="Arial"/>
      <family val="2"/>
      <charset val="204"/>
    </font>
    <font>
      <sz val="8"/>
      <color rgb="FF333333"/>
      <name val="Arial"/>
      <family val="2"/>
      <charset val="204"/>
    </font>
    <font>
      <b/>
      <sz val="8"/>
      <color rgb="FF333333"/>
      <name val="Arial"/>
      <family val="2"/>
      <charset val="204"/>
    </font>
    <font>
      <sz val="10"/>
      <color rgb="FFFF0000"/>
      <name val="Arial"/>
      <family val="2"/>
      <charset val="204"/>
    </font>
    <font>
      <sz val="14"/>
      <color rgb="FFFF0000"/>
      <name val="Arial"/>
      <family val="2"/>
      <charset val="204"/>
    </font>
    <font>
      <sz val="22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6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1" xfId="1" quotePrefix="1" applyNumberFormat="1" applyFont="1" applyFill="1" applyBorder="1" applyAlignment="1">
      <alignment horizontal="center" vertical="center"/>
    </xf>
    <xf numFmtId="0" fontId="2" fillId="2" borderId="1" xfId="1" quotePrefix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left" vertical="center" wrapText="1"/>
    </xf>
    <xf numFmtId="0" fontId="3" fillId="2" borderId="1" xfId="1" quotePrefix="1" applyNumberFormat="1" applyFont="1" applyFill="1" applyBorder="1" applyAlignment="1">
      <alignment horizontal="left" vertical="center" wrapText="1"/>
    </xf>
    <xf numFmtId="1" fontId="3" fillId="3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" fontId="7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right" vertical="center"/>
    </xf>
    <xf numFmtId="165" fontId="8" fillId="2" borderId="1" xfId="1" applyNumberFormat="1" applyFont="1" applyFill="1" applyBorder="1" applyAlignment="1">
      <alignment horizontal="right" vertical="center"/>
    </xf>
    <xf numFmtId="0" fontId="9" fillId="2" borderId="1" xfId="1" quotePrefix="1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1" fillId="4" borderId="0" xfId="0" applyFont="1" applyFill="1"/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8" fillId="5" borderId="1" xfId="1" applyNumberFormat="1" applyFont="1" applyFill="1" applyBorder="1" applyAlignment="1">
      <alignment horizontal="right" vertical="center"/>
    </xf>
    <xf numFmtId="0" fontId="9" fillId="6" borderId="1" xfId="1" quotePrefix="1" applyNumberFormat="1" applyFont="1" applyFill="1" applyBorder="1" applyAlignment="1">
      <alignment horizontal="left" vertical="center" wrapText="1"/>
    </xf>
    <xf numFmtId="165" fontId="14" fillId="2" borderId="1" xfId="1" applyNumberFormat="1" applyFont="1" applyFill="1" applyBorder="1" applyAlignment="1">
      <alignment horizontal="right" vertical="center"/>
    </xf>
    <xf numFmtId="0" fontId="4" fillId="0" borderId="0" xfId="0" applyFont="1"/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5" fillId="2" borderId="1" xfId="1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left" vertical="center" wrapText="1"/>
    </xf>
    <xf numFmtId="166" fontId="0" fillId="7" borderId="0" xfId="0" applyNumberFormat="1" applyFill="1" applyAlignment="1">
      <alignment horizontal="left" vertical="center"/>
    </xf>
    <xf numFmtId="166" fontId="4" fillId="7" borderId="0" xfId="0" applyNumberFormat="1" applyFont="1" applyFill="1" applyAlignment="1">
      <alignment horizontal="left" vertical="center" wrapText="1"/>
    </xf>
    <xf numFmtId="166" fontId="0" fillId="8" borderId="0" xfId="0" applyNumberFormat="1" applyFill="1" applyAlignment="1">
      <alignment horizontal="left" vertical="center"/>
    </xf>
    <xf numFmtId="166" fontId="4" fillId="8" borderId="0" xfId="0" applyNumberFormat="1" applyFont="1" applyFill="1" applyAlignment="1">
      <alignment horizontal="left" vertical="center" wrapText="1"/>
    </xf>
    <xf numFmtId="166" fontId="0" fillId="7" borderId="2" xfId="0" applyNumberFormat="1" applyFill="1" applyBorder="1" applyAlignment="1">
      <alignment horizontal="left" vertical="center"/>
    </xf>
    <xf numFmtId="166" fontId="0" fillId="8" borderId="2" xfId="0" applyNumberFormat="1" applyFill="1" applyBorder="1" applyAlignment="1">
      <alignment horizontal="left" vertical="center"/>
    </xf>
    <xf numFmtId="0" fontId="16" fillId="0" borderId="0" xfId="2" applyAlignment="1">
      <alignment horizontal="left" vertical="center"/>
    </xf>
    <xf numFmtId="0" fontId="2" fillId="2" borderId="0" xfId="1" applyNumberFormat="1" applyFont="1" applyFill="1" applyBorder="1" applyAlignment="1">
      <alignment horizontal="center" vertical="center" wrapText="1"/>
    </xf>
    <xf numFmtId="165" fontId="8" fillId="2" borderId="0" xfId="1" applyNumberFormat="1" applyFont="1" applyFill="1" applyBorder="1" applyAlignment="1">
      <alignment horizontal="right" vertical="center"/>
    </xf>
    <xf numFmtId="165" fontId="14" fillId="2" borderId="0" xfId="1" applyNumberFormat="1" applyFont="1" applyFill="1" applyBorder="1" applyAlignment="1">
      <alignment horizontal="right" vertical="center"/>
    </xf>
    <xf numFmtId="165" fontId="8" fillId="5" borderId="0" xfId="1" applyNumberFormat="1" applyFont="1" applyFill="1" applyBorder="1" applyAlignment="1">
      <alignment horizontal="right" vertical="center"/>
    </xf>
    <xf numFmtId="0" fontId="9" fillId="0" borderId="1" xfId="1" quotePrefix="1" applyNumberFormat="1" applyFont="1" applyFill="1" applyBorder="1" applyAlignment="1">
      <alignment horizontal="left" vertical="center" wrapText="1"/>
    </xf>
    <xf numFmtId="0" fontId="3" fillId="0" borderId="1" xfId="1" quotePrefix="1" applyNumberFormat="1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left" vertical="center"/>
    </xf>
    <xf numFmtId="0" fontId="17" fillId="0" borderId="1" xfId="1" quotePrefix="1" applyNumberFormat="1" applyFont="1" applyFill="1" applyBorder="1" applyAlignment="1">
      <alignment horizontal="left" vertical="center" wrapText="1"/>
    </xf>
    <xf numFmtId="0" fontId="19" fillId="0" borderId="1" xfId="1" quotePrefix="1" applyNumberFormat="1" applyFont="1" applyFill="1" applyBorder="1" applyAlignment="1">
      <alignment horizontal="left" vertical="center" wrapText="1"/>
    </xf>
    <xf numFmtId="0" fontId="21" fillId="0" borderId="1" xfId="1" quotePrefix="1" applyNumberFormat="1" applyFont="1" applyFill="1" applyBorder="1" applyAlignment="1">
      <alignment horizontal="left" vertical="center" wrapText="1"/>
    </xf>
    <xf numFmtId="0" fontId="7" fillId="0" borderId="1" xfId="1" quotePrefix="1" applyNumberFormat="1" applyFont="1" applyFill="1" applyBorder="1" applyAlignment="1">
      <alignment horizontal="left" vertical="center" wrapText="1"/>
    </xf>
    <xf numFmtId="0" fontId="23" fillId="0" borderId="1" xfId="1" quotePrefix="1" applyNumberFormat="1" applyFont="1" applyFill="1" applyBorder="1" applyAlignment="1">
      <alignment horizontal="left" vertical="center" wrapText="1"/>
    </xf>
    <xf numFmtId="0" fontId="9" fillId="5" borderId="1" xfId="1" quotePrefix="1" applyNumberFormat="1" applyFont="1" applyFill="1" applyBorder="1" applyAlignment="1">
      <alignment horizontal="left" vertical="center" wrapText="1"/>
    </xf>
    <xf numFmtId="0" fontId="3" fillId="5" borderId="1" xfId="1" applyNumberFormat="1" applyFont="1" applyFill="1" applyBorder="1" applyAlignment="1">
      <alignment horizontal="left" vertical="center" wrapText="1"/>
    </xf>
    <xf numFmtId="0" fontId="3" fillId="9" borderId="1" xfId="1" applyNumberFormat="1" applyFont="1" applyFill="1" applyBorder="1" applyAlignment="1">
      <alignment horizontal="left" vertical="center" wrapText="1"/>
    </xf>
    <xf numFmtId="0" fontId="24" fillId="0" borderId="1" xfId="1" quotePrefix="1" applyNumberFormat="1" applyFont="1" applyFill="1" applyBorder="1" applyAlignment="1">
      <alignment horizontal="left" vertical="center" wrapText="1"/>
    </xf>
    <xf numFmtId="0" fontId="3" fillId="10" borderId="1" xfId="1" applyNumberFormat="1" applyFont="1" applyFill="1" applyBorder="1" applyAlignment="1">
      <alignment horizontal="left" vertical="center" wrapText="1"/>
    </xf>
    <xf numFmtId="0" fontId="3" fillId="11" borderId="1" xfId="1" applyNumberFormat="1" applyFont="1" applyFill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Обычный_TDSheet" xfId="1" xr:uid="{55717A24-5442-4A11-8AD1-D5EDFD9F82B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213633</xdr:colOff>
      <xdr:row>29</xdr:row>
      <xdr:rowOff>224118</xdr:rowOff>
    </xdr:from>
    <xdr:to>
      <xdr:col>8</xdr:col>
      <xdr:colOff>2416272</xdr:colOff>
      <xdr:row>29</xdr:row>
      <xdr:rowOff>1592036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83BB2DC-A618-4BF9-9254-01FD6F4CC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3847" y="19668725"/>
          <a:ext cx="2202639" cy="1367918"/>
        </a:xfrm>
        <a:prstGeom prst="rect">
          <a:avLst/>
        </a:prstGeom>
      </xdr:spPr>
    </xdr:pic>
    <xdr:clientData/>
  </xdr:twoCellAnchor>
  <xdr:twoCellAnchor editAs="oneCell">
    <xdr:from>
      <xdr:col>12</xdr:col>
      <xdr:colOff>560293</xdr:colOff>
      <xdr:row>29</xdr:row>
      <xdr:rowOff>150142</xdr:rowOff>
    </xdr:from>
    <xdr:to>
      <xdr:col>12</xdr:col>
      <xdr:colOff>2498912</xdr:colOff>
      <xdr:row>29</xdr:row>
      <xdr:rowOff>2047763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6BBAD76-25EC-4534-83DC-C8614C0E7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11146" y="15266877"/>
          <a:ext cx="1938619" cy="1897621"/>
        </a:xfrm>
        <a:prstGeom prst="rect">
          <a:avLst/>
        </a:prstGeom>
      </xdr:spPr>
    </xdr:pic>
    <xdr:clientData/>
  </xdr:twoCellAnchor>
  <xdr:twoCellAnchor editAs="oneCell">
    <xdr:from>
      <xdr:col>10</xdr:col>
      <xdr:colOff>56029</xdr:colOff>
      <xdr:row>29</xdr:row>
      <xdr:rowOff>363102</xdr:rowOff>
    </xdr:from>
    <xdr:to>
      <xdr:col>10</xdr:col>
      <xdr:colOff>2520451</xdr:colOff>
      <xdr:row>29</xdr:row>
      <xdr:rowOff>1680883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EBE264F-3D12-4E2B-9C29-6E445A0EA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84088" y="15479837"/>
          <a:ext cx="2464422" cy="1317781"/>
        </a:xfrm>
        <a:prstGeom prst="rect">
          <a:avLst/>
        </a:prstGeom>
      </xdr:spPr>
    </xdr:pic>
    <xdr:clientData/>
  </xdr:twoCellAnchor>
  <xdr:twoCellAnchor editAs="oneCell">
    <xdr:from>
      <xdr:col>8</xdr:col>
      <xdr:colOff>324971</xdr:colOff>
      <xdr:row>30</xdr:row>
      <xdr:rowOff>139495</xdr:rowOff>
    </xdr:from>
    <xdr:to>
      <xdr:col>8</xdr:col>
      <xdr:colOff>2633383</xdr:colOff>
      <xdr:row>30</xdr:row>
      <xdr:rowOff>1413101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2187289-C63B-45FD-B690-43491B47A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21589" y="17912024"/>
          <a:ext cx="2308412" cy="1273606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33616</xdr:colOff>
      <xdr:row>30</xdr:row>
      <xdr:rowOff>997323</xdr:rowOff>
    </xdr:from>
    <xdr:to>
      <xdr:col>10</xdr:col>
      <xdr:colOff>2503697</xdr:colOff>
      <xdr:row>30</xdr:row>
      <xdr:rowOff>2521324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9F26148-1EEF-473E-8F2C-4BBC1A43F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61675" y="18769852"/>
          <a:ext cx="2470081" cy="1524001"/>
        </a:xfrm>
        <a:prstGeom prst="rect">
          <a:avLst/>
        </a:prstGeom>
      </xdr:spPr>
    </xdr:pic>
    <xdr:clientData/>
  </xdr:twoCellAnchor>
  <xdr:twoCellAnchor editAs="oneCell">
    <xdr:from>
      <xdr:col>12</xdr:col>
      <xdr:colOff>173084</xdr:colOff>
      <xdr:row>30</xdr:row>
      <xdr:rowOff>1131796</xdr:rowOff>
    </xdr:from>
    <xdr:to>
      <xdr:col>12</xdr:col>
      <xdr:colOff>2645767</xdr:colOff>
      <xdr:row>30</xdr:row>
      <xdr:rowOff>2106708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33953D9-FA79-41D6-BE37-92882CBAD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23937" y="18904325"/>
          <a:ext cx="2472683" cy="974912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31</xdr:row>
      <xdr:rowOff>123825</xdr:rowOff>
    </xdr:from>
    <xdr:to>
      <xdr:col>12</xdr:col>
      <xdr:colOff>2390356</xdr:colOff>
      <xdr:row>31</xdr:row>
      <xdr:rowOff>2055263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C52CE41-6A78-4C71-93B4-3EAFE9DCF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221450" y="22945725"/>
          <a:ext cx="2304631" cy="1931438"/>
        </a:xfrm>
        <a:prstGeom prst="rect">
          <a:avLst/>
        </a:prstGeom>
      </xdr:spPr>
    </xdr:pic>
    <xdr:clientData/>
  </xdr:twoCellAnchor>
  <xdr:twoCellAnchor editAs="oneCell">
    <xdr:from>
      <xdr:col>8</xdr:col>
      <xdr:colOff>191642</xdr:colOff>
      <xdr:row>30</xdr:row>
      <xdr:rowOff>4905375</xdr:rowOff>
    </xdr:from>
    <xdr:to>
      <xdr:col>8</xdr:col>
      <xdr:colOff>2734266</xdr:colOff>
      <xdr:row>31</xdr:row>
      <xdr:rowOff>2133600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F6EB779D-D54D-47CD-A55D-4725B4E10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83217" y="22698075"/>
          <a:ext cx="2542624" cy="2257425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36</xdr:row>
      <xdr:rowOff>76199</xdr:rowOff>
    </xdr:from>
    <xdr:to>
      <xdr:col>8</xdr:col>
      <xdr:colOff>2047875</xdr:colOff>
      <xdr:row>36</xdr:row>
      <xdr:rowOff>1332606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95F2EF0E-5786-42C6-84AB-05097BCDF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82100" y="26450924"/>
          <a:ext cx="1657350" cy="1256407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37</xdr:row>
      <xdr:rowOff>114300</xdr:rowOff>
    </xdr:from>
    <xdr:to>
      <xdr:col>8</xdr:col>
      <xdr:colOff>2771775</xdr:colOff>
      <xdr:row>38</xdr:row>
      <xdr:rowOff>836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B90190-0B51-4CDB-BE85-7534888EF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01125" y="27889200"/>
          <a:ext cx="2562225" cy="1709893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38</xdr:row>
      <xdr:rowOff>144433</xdr:rowOff>
    </xdr:from>
    <xdr:to>
      <xdr:col>8</xdr:col>
      <xdr:colOff>2781300</xdr:colOff>
      <xdr:row>38</xdr:row>
      <xdr:rowOff>1574210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F63FA6A2-F4FD-4DA9-94C4-AF0C70DBD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91600" y="29748133"/>
          <a:ext cx="2581275" cy="1429777"/>
        </a:xfrm>
        <a:prstGeom prst="rect">
          <a:avLst/>
        </a:prstGeom>
      </xdr:spPr>
    </xdr:pic>
    <xdr:clientData/>
  </xdr:twoCellAnchor>
  <xdr:twoCellAnchor editAs="oneCell">
    <xdr:from>
      <xdr:col>8</xdr:col>
      <xdr:colOff>438150</xdr:colOff>
      <xdr:row>45</xdr:row>
      <xdr:rowOff>123825</xdr:rowOff>
    </xdr:from>
    <xdr:to>
      <xdr:col>8</xdr:col>
      <xdr:colOff>2466976</xdr:colOff>
      <xdr:row>45</xdr:row>
      <xdr:rowOff>1243178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14B7E70-8324-451D-9E9C-63BE0D0F9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229725" y="31327725"/>
          <a:ext cx="2028826" cy="1119353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46</xdr:row>
      <xdr:rowOff>26512</xdr:rowOff>
    </xdr:from>
    <xdr:to>
      <xdr:col>8</xdr:col>
      <xdr:colOff>2667000</xdr:colOff>
      <xdr:row>46</xdr:row>
      <xdr:rowOff>908329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B7BD3C3F-8005-4EB7-B7CA-6F9EA47BC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72550" y="32602012"/>
          <a:ext cx="2486025" cy="881817"/>
        </a:xfrm>
        <a:prstGeom prst="rect">
          <a:avLst/>
        </a:prstGeom>
      </xdr:spPr>
    </xdr:pic>
    <xdr:clientData/>
  </xdr:twoCellAnchor>
  <xdr:twoCellAnchor editAs="oneCell">
    <xdr:from>
      <xdr:col>8</xdr:col>
      <xdr:colOff>286748</xdr:colOff>
      <xdr:row>46</xdr:row>
      <xdr:rowOff>914400</xdr:rowOff>
    </xdr:from>
    <xdr:to>
      <xdr:col>8</xdr:col>
      <xdr:colOff>1724026</xdr:colOff>
      <xdr:row>47</xdr:row>
      <xdr:rowOff>1279847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7684D6BE-03F4-4B49-A9FD-57ADBE0F2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78323" y="33489900"/>
          <a:ext cx="1437278" cy="1317947"/>
        </a:xfrm>
        <a:prstGeom prst="rect">
          <a:avLst/>
        </a:prstGeom>
      </xdr:spPr>
    </xdr:pic>
    <xdr:clientData/>
  </xdr:twoCellAnchor>
  <xdr:twoCellAnchor editAs="oneCell">
    <xdr:from>
      <xdr:col>8</xdr:col>
      <xdr:colOff>933451</xdr:colOff>
      <xdr:row>48</xdr:row>
      <xdr:rowOff>180974</xdr:rowOff>
    </xdr:from>
    <xdr:to>
      <xdr:col>8</xdr:col>
      <xdr:colOff>1943101</xdr:colOff>
      <xdr:row>48</xdr:row>
      <xdr:rowOff>1514775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B30BAE2D-D656-41DA-BCE0-AC5B4C871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25026" y="35242499"/>
          <a:ext cx="1009650" cy="1333801"/>
        </a:xfrm>
        <a:prstGeom prst="rect">
          <a:avLst/>
        </a:prstGeom>
      </xdr:spPr>
    </xdr:pic>
    <xdr:clientData/>
  </xdr:twoCellAnchor>
  <xdr:twoCellAnchor editAs="oneCell">
    <xdr:from>
      <xdr:col>8</xdr:col>
      <xdr:colOff>388627</xdr:colOff>
      <xdr:row>49</xdr:row>
      <xdr:rowOff>95249</xdr:rowOff>
    </xdr:from>
    <xdr:to>
      <xdr:col>8</xdr:col>
      <xdr:colOff>2305051</xdr:colOff>
      <xdr:row>49</xdr:row>
      <xdr:rowOff>3219450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DC521253-29AA-4C02-B035-836E6F151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80202" y="36766499"/>
          <a:ext cx="1916424" cy="312420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50</xdr:row>
      <xdr:rowOff>95251</xdr:rowOff>
    </xdr:from>
    <xdr:to>
      <xdr:col>8</xdr:col>
      <xdr:colOff>2618759</xdr:colOff>
      <xdr:row>50</xdr:row>
      <xdr:rowOff>1868801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D723889C-96A4-49F1-81C1-AA39D61F7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820150" y="40147876"/>
          <a:ext cx="2590184" cy="1773550"/>
        </a:xfrm>
        <a:prstGeom prst="rect">
          <a:avLst/>
        </a:prstGeom>
      </xdr:spPr>
    </xdr:pic>
    <xdr:clientData/>
  </xdr:twoCellAnchor>
  <xdr:twoCellAnchor editAs="oneCell">
    <xdr:from>
      <xdr:col>8</xdr:col>
      <xdr:colOff>1133476</xdr:colOff>
      <xdr:row>53</xdr:row>
      <xdr:rowOff>74342</xdr:rowOff>
    </xdr:from>
    <xdr:to>
      <xdr:col>8</xdr:col>
      <xdr:colOff>1609726</xdr:colOff>
      <xdr:row>53</xdr:row>
      <xdr:rowOff>1726146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54B9ADD1-A6B7-4CAE-AA7A-D31B37D09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925051" y="42184367"/>
          <a:ext cx="476250" cy="1651804"/>
        </a:xfrm>
        <a:prstGeom prst="rect">
          <a:avLst/>
        </a:prstGeom>
      </xdr:spPr>
    </xdr:pic>
    <xdr:clientData/>
  </xdr:twoCellAnchor>
  <xdr:twoCellAnchor editAs="oneCell">
    <xdr:from>
      <xdr:col>8</xdr:col>
      <xdr:colOff>1362077</xdr:colOff>
      <xdr:row>55</xdr:row>
      <xdr:rowOff>85725</xdr:rowOff>
    </xdr:from>
    <xdr:to>
      <xdr:col>8</xdr:col>
      <xdr:colOff>1653969</xdr:colOff>
      <xdr:row>55</xdr:row>
      <xdr:rowOff>1132863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5C7F1380-888B-4267-A2C3-C73F9D558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153652" y="45834300"/>
          <a:ext cx="291892" cy="1047138"/>
        </a:xfrm>
        <a:prstGeom prst="rect">
          <a:avLst/>
        </a:prstGeom>
      </xdr:spPr>
    </xdr:pic>
    <xdr:clientData/>
  </xdr:twoCellAnchor>
  <xdr:twoCellAnchor editAs="oneCell">
    <xdr:from>
      <xdr:col>8</xdr:col>
      <xdr:colOff>1314450</xdr:colOff>
      <xdr:row>53</xdr:row>
      <xdr:rowOff>1866900</xdr:rowOff>
    </xdr:from>
    <xdr:to>
      <xdr:col>8</xdr:col>
      <xdr:colOff>1536527</xdr:colOff>
      <xdr:row>54</xdr:row>
      <xdr:rowOff>694704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490EB0D1-1059-4BCB-8254-0125E3A5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106025" y="43976925"/>
          <a:ext cx="222077" cy="799479"/>
        </a:xfrm>
        <a:prstGeom prst="rect">
          <a:avLst/>
        </a:prstGeom>
      </xdr:spPr>
    </xdr:pic>
    <xdr:clientData/>
  </xdr:twoCellAnchor>
  <xdr:twoCellAnchor editAs="oneCell">
    <xdr:from>
      <xdr:col>8</xdr:col>
      <xdr:colOff>771526</xdr:colOff>
      <xdr:row>57</xdr:row>
      <xdr:rowOff>123825</xdr:rowOff>
    </xdr:from>
    <xdr:to>
      <xdr:col>8</xdr:col>
      <xdr:colOff>2200275</xdr:colOff>
      <xdr:row>57</xdr:row>
      <xdr:rowOff>2175667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7CB4000C-9607-4169-BBB3-499112628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563101" y="47244000"/>
          <a:ext cx="1428749" cy="2051842"/>
        </a:xfrm>
        <a:prstGeom prst="rect">
          <a:avLst/>
        </a:prstGeom>
      </xdr:spPr>
    </xdr:pic>
    <xdr:clientData/>
  </xdr:twoCellAnchor>
  <xdr:twoCellAnchor editAs="oneCell">
    <xdr:from>
      <xdr:col>8</xdr:col>
      <xdr:colOff>904983</xdr:colOff>
      <xdr:row>57</xdr:row>
      <xdr:rowOff>2257424</xdr:rowOff>
    </xdr:from>
    <xdr:to>
      <xdr:col>8</xdr:col>
      <xdr:colOff>2195955</xdr:colOff>
      <xdr:row>58</xdr:row>
      <xdr:rowOff>2076449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19F71D64-D025-445F-9922-5FD2F657B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696558" y="49377599"/>
          <a:ext cx="1290972" cy="2105025"/>
        </a:xfrm>
        <a:prstGeom prst="rect">
          <a:avLst/>
        </a:prstGeom>
      </xdr:spPr>
    </xdr:pic>
    <xdr:clientData/>
  </xdr:twoCellAnchor>
  <xdr:twoCellAnchor editAs="oneCell">
    <xdr:from>
      <xdr:col>8</xdr:col>
      <xdr:colOff>373032</xdr:colOff>
      <xdr:row>59</xdr:row>
      <xdr:rowOff>38100</xdr:rowOff>
    </xdr:from>
    <xdr:to>
      <xdr:col>8</xdr:col>
      <xdr:colOff>2409405</xdr:colOff>
      <xdr:row>59</xdr:row>
      <xdr:rowOff>3037856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77BAC5B-E9CF-48CE-B415-98AFB2674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164607" y="51596925"/>
          <a:ext cx="2036373" cy="299975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571500</xdr:colOff>
      <xdr:row>69</xdr:row>
      <xdr:rowOff>57150</xdr:rowOff>
    </xdr:from>
    <xdr:to>
      <xdr:col>8</xdr:col>
      <xdr:colOff>2609368</xdr:colOff>
      <xdr:row>69</xdr:row>
      <xdr:rowOff>1984045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E7DDF4C-7CD2-4A13-B730-EA1AB087A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363075" y="58693050"/>
          <a:ext cx="2037868" cy="1926895"/>
        </a:xfrm>
        <a:prstGeom prst="rect">
          <a:avLst/>
        </a:prstGeom>
      </xdr:spPr>
    </xdr:pic>
    <xdr:clientData/>
  </xdr:twoCellAnchor>
  <xdr:twoCellAnchor editAs="oneCell">
    <xdr:from>
      <xdr:col>8</xdr:col>
      <xdr:colOff>829156</xdr:colOff>
      <xdr:row>71</xdr:row>
      <xdr:rowOff>142875</xdr:rowOff>
    </xdr:from>
    <xdr:to>
      <xdr:col>8</xdr:col>
      <xdr:colOff>1971675</xdr:colOff>
      <xdr:row>71</xdr:row>
      <xdr:rowOff>2824889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3AF1E063-989A-46D0-8253-382622B76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620731" y="61636275"/>
          <a:ext cx="1142519" cy="2682014"/>
        </a:xfrm>
        <a:prstGeom prst="rect">
          <a:avLst/>
        </a:prstGeom>
      </xdr:spPr>
    </xdr:pic>
    <xdr:clientData/>
  </xdr:twoCellAnchor>
  <xdr:twoCellAnchor editAs="oneCell">
    <xdr:from>
      <xdr:col>8</xdr:col>
      <xdr:colOff>322698</xdr:colOff>
      <xdr:row>72</xdr:row>
      <xdr:rowOff>95250</xdr:rowOff>
    </xdr:from>
    <xdr:to>
      <xdr:col>8</xdr:col>
      <xdr:colOff>2662439</xdr:colOff>
      <xdr:row>72</xdr:row>
      <xdr:rowOff>2162175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C6B275B6-B08D-4256-9E52-265241A7F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114273" y="64446150"/>
          <a:ext cx="2339741" cy="2066925"/>
        </a:xfrm>
        <a:prstGeom prst="rect">
          <a:avLst/>
        </a:prstGeom>
      </xdr:spPr>
    </xdr:pic>
    <xdr:clientData/>
  </xdr:twoCellAnchor>
  <xdr:twoCellAnchor editAs="oneCell">
    <xdr:from>
      <xdr:col>8</xdr:col>
      <xdr:colOff>184727</xdr:colOff>
      <xdr:row>73</xdr:row>
      <xdr:rowOff>304800</xdr:rowOff>
    </xdr:from>
    <xdr:to>
      <xdr:col>8</xdr:col>
      <xdr:colOff>2704455</xdr:colOff>
      <xdr:row>73</xdr:row>
      <xdr:rowOff>1752600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61DA4AAC-928D-449F-9227-326397929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976302" y="66941700"/>
          <a:ext cx="2519728" cy="14478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77</xdr:row>
      <xdr:rowOff>304800</xdr:rowOff>
    </xdr:from>
    <xdr:to>
      <xdr:col>8</xdr:col>
      <xdr:colOff>2666376</xdr:colOff>
      <xdr:row>77</xdr:row>
      <xdr:rowOff>1687986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AA87F7DC-F253-4292-AE31-820406E51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905875" y="68999100"/>
          <a:ext cx="2552076" cy="1383186"/>
        </a:xfrm>
        <a:prstGeom prst="rect">
          <a:avLst/>
        </a:prstGeom>
      </xdr:spPr>
    </xdr:pic>
    <xdr:clientData/>
  </xdr:twoCellAnchor>
  <xdr:twoCellAnchor editAs="oneCell">
    <xdr:from>
      <xdr:col>8</xdr:col>
      <xdr:colOff>971551</xdr:colOff>
      <xdr:row>78</xdr:row>
      <xdr:rowOff>85726</xdr:rowOff>
    </xdr:from>
    <xdr:to>
      <xdr:col>8</xdr:col>
      <xdr:colOff>2076451</xdr:colOff>
      <xdr:row>78</xdr:row>
      <xdr:rowOff>1539542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802D4C70-B76D-4E07-8B07-3352495C3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763126" y="70837426"/>
          <a:ext cx="1104900" cy="1453816"/>
        </a:xfrm>
        <a:prstGeom prst="rect">
          <a:avLst/>
        </a:prstGeom>
      </xdr:spPr>
    </xdr:pic>
    <xdr:clientData/>
  </xdr:twoCellAnchor>
  <xdr:twoCellAnchor editAs="oneCell">
    <xdr:from>
      <xdr:col>8</xdr:col>
      <xdr:colOff>981075</xdr:colOff>
      <xdr:row>79</xdr:row>
      <xdr:rowOff>9525</xdr:rowOff>
    </xdr:from>
    <xdr:to>
      <xdr:col>8</xdr:col>
      <xdr:colOff>2084547</xdr:colOff>
      <xdr:row>79</xdr:row>
      <xdr:rowOff>1466595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80046818-62E1-4470-8FC3-27295C857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72650" y="72361425"/>
          <a:ext cx="1103472" cy="1457070"/>
        </a:xfrm>
        <a:prstGeom prst="rect">
          <a:avLst/>
        </a:prstGeom>
      </xdr:spPr>
    </xdr:pic>
    <xdr:clientData/>
  </xdr:twoCellAnchor>
  <xdr:twoCellAnchor editAs="oneCell">
    <xdr:from>
      <xdr:col>8</xdr:col>
      <xdr:colOff>780256</xdr:colOff>
      <xdr:row>80</xdr:row>
      <xdr:rowOff>85724</xdr:rowOff>
    </xdr:from>
    <xdr:to>
      <xdr:col>8</xdr:col>
      <xdr:colOff>2218799</xdr:colOff>
      <xdr:row>80</xdr:row>
      <xdr:rowOff>1494909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13465571-C677-42EE-84D0-33770D157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571831" y="74037824"/>
          <a:ext cx="1438543" cy="1409185"/>
        </a:xfrm>
        <a:prstGeom prst="rect">
          <a:avLst/>
        </a:prstGeom>
      </xdr:spPr>
    </xdr:pic>
    <xdr:clientData/>
  </xdr:twoCellAnchor>
  <xdr:twoCellAnchor editAs="oneCell">
    <xdr:from>
      <xdr:col>8</xdr:col>
      <xdr:colOff>272273</xdr:colOff>
      <xdr:row>22</xdr:row>
      <xdr:rowOff>190500</xdr:rowOff>
    </xdr:from>
    <xdr:to>
      <xdr:col>8</xdr:col>
      <xdr:colOff>2694936</xdr:colOff>
      <xdr:row>22</xdr:row>
      <xdr:rowOff>1171317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E980171E-F77F-4656-998C-3BAAFCFE8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063848" y="12668250"/>
          <a:ext cx="2422663" cy="9808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oten.com.cn/english/gs.htm" TargetMode="External"/><Relationship Id="rId2" Type="http://schemas.openxmlformats.org/officeDocument/2006/relationships/hyperlink" Target="http://toten.com.cn/index.htm" TargetMode="External"/><Relationship Id="rId1" Type="http://schemas.openxmlformats.org/officeDocument/2006/relationships/hyperlink" Target="https://www.bolein.net/wp-content/uploads/2020/04/Bolein-Floor-stand-Network-Cabinet%EF%BC%88Glass-Door%EF%BC%89.pdf" TargetMode="Externa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oten.com.cn/english/gs.htm" TargetMode="External"/><Relationship Id="rId2" Type="http://schemas.openxmlformats.org/officeDocument/2006/relationships/hyperlink" Target="http://toten.com.cn/index.htm" TargetMode="External"/><Relationship Id="rId1" Type="http://schemas.openxmlformats.org/officeDocument/2006/relationships/hyperlink" Target="https://www.bolein.net/wp-content/uploads/2020/04/Bolein-Floor-stand-Network-Cabinet%EF%BC%88Glass-Door%EF%BC%89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81"/>
  <sheetViews>
    <sheetView workbookViewId="0">
      <selection activeCell="J14" sqref="J14"/>
    </sheetView>
  </sheetViews>
  <sheetFormatPr defaultColWidth="10.5" defaultRowHeight="11.45" customHeight="1" x14ac:dyDescent="0.2"/>
  <cols>
    <col min="1" max="1" width="3.1640625" style="1" bestFit="1" customWidth="1"/>
    <col min="2" max="2" width="54.33203125" style="1" bestFit="1" customWidth="1"/>
    <col min="3" max="3" width="79.6640625" style="1" customWidth="1"/>
    <col min="4" max="4" width="84.83203125" style="1" bestFit="1" customWidth="1"/>
    <col min="5" max="5" width="81.6640625" style="1" bestFit="1" customWidth="1"/>
    <col min="6" max="7" width="24.33203125" style="1" bestFit="1" customWidth="1"/>
    <col min="8" max="16384" width="10.5" style="1"/>
  </cols>
  <sheetData>
    <row r="1" spans="1:7" ht="12.95" customHeight="1" x14ac:dyDescent="0.2">
      <c r="A1" s="2" t="s">
        <v>0</v>
      </c>
      <c r="B1" s="2" t="s">
        <v>1</v>
      </c>
      <c r="C1" s="2" t="s">
        <v>2</v>
      </c>
      <c r="D1" s="2" t="s">
        <v>5</v>
      </c>
      <c r="E1" s="2" t="s">
        <v>7</v>
      </c>
      <c r="F1" s="2" t="s">
        <v>3</v>
      </c>
      <c r="G1" s="2" t="s">
        <v>4</v>
      </c>
    </row>
    <row r="2" spans="1:7" ht="11.1" customHeight="1" x14ac:dyDescent="0.2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6</v>
      </c>
      <c r="G2" s="5">
        <v>6</v>
      </c>
    </row>
    <row r="3" spans="1:7" ht="11.45" customHeight="1" x14ac:dyDescent="0.2">
      <c r="A3" s="3">
        <v>2</v>
      </c>
      <c r="B3" s="4" t="s">
        <v>8</v>
      </c>
      <c r="C3" s="4" t="s">
        <v>12</v>
      </c>
      <c r="D3" s="4" t="s">
        <v>13</v>
      </c>
      <c r="E3" s="4"/>
      <c r="F3" s="4" t="s">
        <v>6</v>
      </c>
      <c r="G3" s="5">
        <v>13</v>
      </c>
    </row>
    <row r="4" spans="1:7" ht="11.45" customHeight="1" x14ac:dyDescent="0.2">
      <c r="A4" s="3">
        <v>3</v>
      </c>
      <c r="B4" s="4" t="s">
        <v>8</v>
      </c>
      <c r="C4" s="4" t="s">
        <v>14</v>
      </c>
      <c r="D4" s="4" t="s">
        <v>15</v>
      </c>
      <c r="E4" s="4"/>
      <c r="F4" s="4" t="s">
        <v>6</v>
      </c>
      <c r="G4" s="5">
        <v>492</v>
      </c>
    </row>
    <row r="5" spans="1:7" ht="11.45" customHeight="1" x14ac:dyDescent="0.2">
      <c r="A5" s="3">
        <v>4</v>
      </c>
      <c r="B5" s="4" t="s">
        <v>8</v>
      </c>
      <c r="C5" s="4" t="s">
        <v>14</v>
      </c>
      <c r="D5" s="4" t="s">
        <v>16</v>
      </c>
      <c r="E5" s="4"/>
      <c r="F5" s="4" t="s">
        <v>6</v>
      </c>
      <c r="G5" s="5">
        <v>158</v>
      </c>
    </row>
    <row r="6" spans="1:7" ht="11.45" customHeight="1" x14ac:dyDescent="0.2">
      <c r="A6" s="3">
        <v>5</v>
      </c>
      <c r="B6" s="4" t="s">
        <v>8</v>
      </c>
      <c r="C6" s="4" t="s">
        <v>17</v>
      </c>
      <c r="D6" s="4" t="s">
        <v>18</v>
      </c>
      <c r="E6" s="4"/>
      <c r="F6" s="4" t="s">
        <v>6</v>
      </c>
      <c r="G6" s="5">
        <v>3</v>
      </c>
    </row>
    <row r="7" spans="1:7" ht="11.45" customHeight="1" x14ac:dyDescent="0.2">
      <c r="A7" s="3">
        <v>6</v>
      </c>
      <c r="B7" s="4" t="s">
        <v>8</v>
      </c>
      <c r="C7" s="4" t="s">
        <v>19</v>
      </c>
      <c r="D7" s="4" t="s">
        <v>20</v>
      </c>
      <c r="E7" s="4"/>
      <c r="F7" s="4" t="s">
        <v>6</v>
      </c>
      <c r="G7" s="5">
        <v>6</v>
      </c>
    </row>
    <row r="8" spans="1:7" ht="11.45" customHeight="1" x14ac:dyDescent="0.2">
      <c r="A8" s="3">
        <v>7</v>
      </c>
      <c r="B8" s="4" t="s">
        <v>8</v>
      </c>
      <c r="C8" s="4" t="s">
        <v>21</v>
      </c>
      <c r="D8" s="4"/>
      <c r="E8" s="4"/>
      <c r="F8" s="4" t="s">
        <v>6</v>
      </c>
      <c r="G8" s="5">
        <v>15</v>
      </c>
    </row>
    <row r="9" spans="1:7" ht="11.45" customHeight="1" x14ac:dyDescent="0.2">
      <c r="A9" s="3">
        <v>8</v>
      </c>
      <c r="B9" s="4" t="s">
        <v>8</v>
      </c>
      <c r="C9" s="4" t="s">
        <v>22</v>
      </c>
      <c r="D9" s="4" t="s">
        <v>23</v>
      </c>
      <c r="E9" s="4"/>
      <c r="F9" s="4" t="s">
        <v>6</v>
      </c>
      <c r="G9" s="5">
        <v>5</v>
      </c>
    </row>
    <row r="10" spans="1:7" ht="11.45" customHeight="1" x14ac:dyDescent="0.2">
      <c r="A10" s="3">
        <v>9</v>
      </c>
      <c r="B10" s="4" t="s">
        <v>8</v>
      </c>
      <c r="C10" s="4" t="s">
        <v>24</v>
      </c>
      <c r="D10" s="4" t="s">
        <v>25</v>
      </c>
      <c r="E10" s="4"/>
      <c r="F10" s="4" t="s">
        <v>6</v>
      </c>
      <c r="G10" s="5">
        <v>9</v>
      </c>
    </row>
    <row r="11" spans="1:7" ht="11.45" customHeight="1" x14ac:dyDescent="0.2">
      <c r="A11" s="3">
        <v>10</v>
      </c>
      <c r="B11" s="4" t="s">
        <v>8</v>
      </c>
      <c r="C11" s="4" t="s">
        <v>24</v>
      </c>
      <c r="D11" s="4" t="s">
        <v>26</v>
      </c>
      <c r="E11" s="4"/>
      <c r="F11" s="4" t="s">
        <v>6</v>
      </c>
      <c r="G11" s="5">
        <v>2</v>
      </c>
    </row>
    <row r="12" spans="1:7" ht="11.45" customHeight="1" x14ac:dyDescent="0.2">
      <c r="A12" s="3">
        <v>11</v>
      </c>
      <c r="B12" s="4" t="s">
        <v>8</v>
      </c>
      <c r="C12" s="4" t="s">
        <v>27</v>
      </c>
      <c r="D12" s="4" t="s">
        <v>28</v>
      </c>
      <c r="E12" s="4"/>
      <c r="F12" s="4" t="s">
        <v>6</v>
      </c>
      <c r="G12" s="5">
        <v>50</v>
      </c>
    </row>
    <row r="13" spans="1:7" ht="11.45" customHeight="1" x14ac:dyDescent="0.2">
      <c r="A13" s="3">
        <v>12</v>
      </c>
      <c r="B13" s="4" t="s">
        <v>8</v>
      </c>
      <c r="C13" s="4" t="s">
        <v>29</v>
      </c>
      <c r="D13" s="4" t="s">
        <v>30</v>
      </c>
      <c r="E13" s="4" t="s">
        <v>31</v>
      </c>
      <c r="F13" s="4" t="s">
        <v>32</v>
      </c>
      <c r="G13" s="5">
        <v>4</v>
      </c>
    </row>
    <row r="14" spans="1:7" ht="11.45" customHeight="1" x14ac:dyDescent="0.2">
      <c r="A14" s="3">
        <v>13</v>
      </c>
      <c r="B14" s="4" t="s">
        <v>8</v>
      </c>
      <c r="C14" s="4" t="s">
        <v>33</v>
      </c>
      <c r="D14" s="4" t="s">
        <v>26</v>
      </c>
      <c r="E14" s="4"/>
      <c r="F14" s="4" t="s">
        <v>6</v>
      </c>
      <c r="G14" s="5">
        <v>1</v>
      </c>
    </row>
    <row r="15" spans="1:7" ht="11.45" customHeight="1" x14ac:dyDescent="0.2">
      <c r="A15" s="3">
        <v>14</v>
      </c>
      <c r="B15" s="4" t="s">
        <v>8</v>
      </c>
      <c r="C15" s="4" t="s">
        <v>34</v>
      </c>
      <c r="D15" s="4" t="s">
        <v>35</v>
      </c>
      <c r="E15" s="4" t="s">
        <v>36</v>
      </c>
      <c r="F15" s="4" t="s">
        <v>6</v>
      </c>
      <c r="G15" s="5">
        <v>4</v>
      </c>
    </row>
    <row r="16" spans="1:7" ht="11.45" customHeight="1" x14ac:dyDescent="0.2">
      <c r="A16" s="3">
        <v>15</v>
      </c>
      <c r="B16" s="4" t="s">
        <v>8</v>
      </c>
      <c r="C16" s="4" t="s">
        <v>37</v>
      </c>
      <c r="D16" s="4"/>
      <c r="E16" s="4"/>
      <c r="F16" s="4" t="s">
        <v>38</v>
      </c>
      <c r="G16" s="5">
        <v>200</v>
      </c>
    </row>
    <row r="17" spans="1:7" ht="11.45" customHeight="1" x14ac:dyDescent="0.2">
      <c r="A17" s="3">
        <v>16</v>
      </c>
      <c r="B17" s="4" t="s">
        <v>8</v>
      </c>
      <c r="C17" s="4" t="s">
        <v>39</v>
      </c>
      <c r="D17" s="4" t="s">
        <v>40</v>
      </c>
      <c r="E17" s="4"/>
      <c r="F17" s="4" t="s">
        <v>38</v>
      </c>
      <c r="G17" s="5">
        <v>2</v>
      </c>
    </row>
    <row r="18" spans="1:7" ht="11.45" customHeight="1" x14ac:dyDescent="0.2">
      <c r="A18" s="3">
        <v>17</v>
      </c>
      <c r="B18" s="4" t="s">
        <v>8</v>
      </c>
      <c r="C18" s="4" t="s">
        <v>41</v>
      </c>
      <c r="D18" s="4" t="s">
        <v>42</v>
      </c>
      <c r="E18" s="4"/>
      <c r="F18" s="4" t="s">
        <v>6</v>
      </c>
      <c r="G18" s="5">
        <v>1</v>
      </c>
    </row>
    <row r="19" spans="1:7" ht="11.45" customHeight="1" x14ac:dyDescent="0.2">
      <c r="A19" s="3">
        <v>18</v>
      </c>
      <c r="B19" s="4" t="s">
        <v>8</v>
      </c>
      <c r="C19" s="4" t="s">
        <v>43</v>
      </c>
      <c r="D19" s="4" t="s">
        <v>44</v>
      </c>
      <c r="E19" s="4"/>
      <c r="F19" s="4" t="s">
        <v>6</v>
      </c>
      <c r="G19" s="5">
        <v>10</v>
      </c>
    </row>
    <row r="20" spans="1:7" ht="11.45" customHeight="1" x14ac:dyDescent="0.2">
      <c r="A20" s="3">
        <v>19</v>
      </c>
      <c r="B20" s="4" t="s">
        <v>8</v>
      </c>
      <c r="C20" s="4" t="s">
        <v>45</v>
      </c>
      <c r="D20" s="4" t="s">
        <v>46</v>
      </c>
      <c r="E20" s="4"/>
      <c r="F20" s="4" t="s">
        <v>6</v>
      </c>
      <c r="G20" s="5">
        <v>10</v>
      </c>
    </row>
    <row r="21" spans="1:7" ht="11.45" customHeight="1" x14ac:dyDescent="0.2">
      <c r="A21" s="3">
        <v>20</v>
      </c>
      <c r="B21" s="4" t="s">
        <v>8</v>
      </c>
      <c r="C21" s="4" t="s">
        <v>47</v>
      </c>
      <c r="D21" s="4"/>
      <c r="E21" s="4"/>
      <c r="F21" s="4" t="s">
        <v>6</v>
      </c>
      <c r="G21" s="5">
        <v>5</v>
      </c>
    </row>
    <row r="22" spans="1:7" ht="11.45" customHeight="1" x14ac:dyDescent="0.2">
      <c r="A22" s="3">
        <v>21</v>
      </c>
      <c r="B22" s="4" t="s">
        <v>8</v>
      </c>
      <c r="C22" s="4" t="s">
        <v>48</v>
      </c>
      <c r="D22" s="4"/>
      <c r="E22" s="4" t="s">
        <v>49</v>
      </c>
      <c r="F22" s="4" t="s">
        <v>32</v>
      </c>
      <c r="G22" s="5">
        <v>19</v>
      </c>
    </row>
    <row r="23" spans="1:7" ht="11.45" customHeight="1" x14ac:dyDescent="0.2">
      <c r="A23" s="3">
        <v>22</v>
      </c>
      <c r="B23" s="4" t="s">
        <v>8</v>
      </c>
      <c r="C23" s="4" t="s">
        <v>50</v>
      </c>
      <c r="D23" s="4"/>
      <c r="E23" s="4" t="s">
        <v>51</v>
      </c>
      <c r="F23" s="4" t="s">
        <v>6</v>
      </c>
      <c r="G23" s="5">
        <v>72</v>
      </c>
    </row>
    <row r="24" spans="1:7" ht="11.45" customHeight="1" x14ac:dyDescent="0.2">
      <c r="A24" s="3">
        <v>23</v>
      </c>
      <c r="B24" s="4" t="s">
        <v>8</v>
      </c>
      <c r="C24" s="4" t="s">
        <v>52</v>
      </c>
      <c r="D24" s="4" t="s">
        <v>53</v>
      </c>
      <c r="E24" s="4" t="s">
        <v>54</v>
      </c>
      <c r="F24" s="4" t="s">
        <v>6</v>
      </c>
      <c r="G24" s="5">
        <v>19</v>
      </c>
    </row>
    <row r="25" spans="1:7" ht="11.45" customHeight="1" x14ac:dyDescent="0.2">
      <c r="A25" s="3">
        <v>24</v>
      </c>
      <c r="B25" s="4" t="s">
        <v>8</v>
      </c>
      <c r="C25" s="4" t="s">
        <v>55</v>
      </c>
      <c r="D25" s="4" t="s">
        <v>56</v>
      </c>
      <c r="E25" s="4"/>
      <c r="F25" s="4" t="s">
        <v>6</v>
      </c>
      <c r="G25" s="5">
        <v>2</v>
      </c>
    </row>
    <row r="26" spans="1:7" ht="11.45" customHeight="1" x14ac:dyDescent="0.2">
      <c r="A26" s="3">
        <v>25</v>
      </c>
      <c r="B26" s="4" t="s">
        <v>8</v>
      </c>
      <c r="C26" s="4" t="s">
        <v>57</v>
      </c>
      <c r="D26" s="4" t="s">
        <v>58</v>
      </c>
      <c r="E26" s="4"/>
      <c r="F26" s="4" t="s">
        <v>6</v>
      </c>
      <c r="G26" s="5">
        <v>7</v>
      </c>
    </row>
    <row r="27" spans="1:7" ht="11.45" customHeight="1" x14ac:dyDescent="0.2">
      <c r="A27" s="3">
        <v>26</v>
      </c>
      <c r="B27" s="4" t="s">
        <v>8</v>
      </c>
      <c r="C27" s="4" t="s">
        <v>59</v>
      </c>
      <c r="D27" s="4"/>
      <c r="E27" s="4"/>
      <c r="F27" s="4" t="s">
        <v>6</v>
      </c>
      <c r="G27" s="5">
        <v>55</v>
      </c>
    </row>
    <row r="28" spans="1:7" ht="11.45" customHeight="1" x14ac:dyDescent="0.2">
      <c r="A28" s="3">
        <v>27</v>
      </c>
      <c r="B28" s="4" t="s">
        <v>8</v>
      </c>
      <c r="C28" s="4" t="s">
        <v>60</v>
      </c>
      <c r="D28" s="4" t="s">
        <v>61</v>
      </c>
      <c r="E28" s="4"/>
      <c r="F28" s="4" t="s">
        <v>32</v>
      </c>
      <c r="G28" s="5">
        <v>11</v>
      </c>
    </row>
    <row r="29" spans="1:7" ht="11.45" customHeight="1" x14ac:dyDescent="0.2">
      <c r="A29" s="3">
        <v>28</v>
      </c>
      <c r="B29" s="4" t="s">
        <v>8</v>
      </c>
      <c r="C29" s="4" t="s">
        <v>62</v>
      </c>
      <c r="D29" s="4" t="s">
        <v>63</v>
      </c>
      <c r="E29" s="4"/>
      <c r="F29" s="4" t="s">
        <v>38</v>
      </c>
      <c r="G29" s="5">
        <v>1</v>
      </c>
    </row>
    <row r="30" spans="1:7" ht="11.45" customHeight="1" x14ac:dyDescent="0.2">
      <c r="A30" s="3">
        <v>29</v>
      </c>
      <c r="B30" s="4" t="s">
        <v>8</v>
      </c>
      <c r="C30" s="4" t="s">
        <v>64</v>
      </c>
      <c r="D30" s="4"/>
      <c r="E30" s="4" t="s">
        <v>65</v>
      </c>
      <c r="F30" s="4" t="s">
        <v>6</v>
      </c>
      <c r="G30" s="5">
        <v>4</v>
      </c>
    </row>
    <row r="31" spans="1:7" ht="11.45" customHeight="1" x14ac:dyDescent="0.2">
      <c r="A31" s="3">
        <v>30</v>
      </c>
      <c r="B31" s="4" t="s">
        <v>8</v>
      </c>
      <c r="C31" s="4" t="s">
        <v>66</v>
      </c>
      <c r="D31" s="4"/>
      <c r="E31" s="4" t="s">
        <v>67</v>
      </c>
      <c r="F31" s="4" t="s">
        <v>6</v>
      </c>
      <c r="G31" s="5">
        <v>3</v>
      </c>
    </row>
    <row r="32" spans="1:7" ht="11.45" customHeight="1" x14ac:dyDescent="0.2">
      <c r="A32" s="3">
        <v>31</v>
      </c>
      <c r="B32" s="4" t="s">
        <v>8</v>
      </c>
      <c r="C32" s="4" t="s">
        <v>68</v>
      </c>
      <c r="D32" s="4"/>
      <c r="E32" s="4" t="s">
        <v>69</v>
      </c>
      <c r="F32" s="4" t="s">
        <v>6</v>
      </c>
      <c r="G32" s="5">
        <v>30</v>
      </c>
    </row>
    <row r="33" spans="1:7" ht="11.45" customHeight="1" x14ac:dyDescent="0.2">
      <c r="A33" s="3">
        <v>32</v>
      </c>
      <c r="B33" s="4" t="s">
        <v>8</v>
      </c>
      <c r="C33" s="4" t="s">
        <v>68</v>
      </c>
      <c r="D33" s="4" t="s">
        <v>70</v>
      </c>
      <c r="E33" s="4" t="s">
        <v>69</v>
      </c>
      <c r="F33" s="4" t="s">
        <v>6</v>
      </c>
      <c r="G33" s="5">
        <v>45</v>
      </c>
    </row>
    <row r="34" spans="1:7" ht="11.45" customHeight="1" x14ac:dyDescent="0.2">
      <c r="A34" s="3">
        <v>33</v>
      </c>
      <c r="B34" s="4" t="s">
        <v>8</v>
      </c>
      <c r="C34" s="4" t="s">
        <v>71</v>
      </c>
      <c r="D34" s="4"/>
      <c r="E34" s="4" t="s">
        <v>72</v>
      </c>
      <c r="F34" s="4" t="s">
        <v>6</v>
      </c>
      <c r="G34" s="5">
        <v>355</v>
      </c>
    </row>
    <row r="35" spans="1:7" ht="11.45" customHeight="1" x14ac:dyDescent="0.2">
      <c r="A35" s="3">
        <v>34</v>
      </c>
      <c r="B35" s="4" t="s">
        <v>8</v>
      </c>
      <c r="C35" s="4" t="s">
        <v>73</v>
      </c>
      <c r="D35" s="4"/>
      <c r="E35" s="4" t="s">
        <v>74</v>
      </c>
      <c r="F35" s="4" t="s">
        <v>6</v>
      </c>
      <c r="G35" s="5">
        <v>4</v>
      </c>
    </row>
    <row r="36" spans="1:7" ht="11.45" customHeight="1" x14ac:dyDescent="0.2">
      <c r="A36" s="3">
        <v>35</v>
      </c>
      <c r="B36" s="4" t="s">
        <v>8</v>
      </c>
      <c r="C36" s="4" t="s">
        <v>75</v>
      </c>
      <c r="D36" s="4"/>
      <c r="E36" s="4" t="s">
        <v>76</v>
      </c>
      <c r="F36" s="4" t="s">
        <v>6</v>
      </c>
      <c r="G36" s="5">
        <v>30</v>
      </c>
    </row>
    <row r="37" spans="1:7" ht="11.45" customHeight="1" x14ac:dyDescent="0.2">
      <c r="A37" s="3">
        <v>36</v>
      </c>
      <c r="B37" s="4" t="s">
        <v>8</v>
      </c>
      <c r="C37" s="4" t="s">
        <v>77</v>
      </c>
      <c r="D37" s="4"/>
      <c r="E37" s="4" t="s">
        <v>78</v>
      </c>
      <c r="F37" s="4" t="s">
        <v>32</v>
      </c>
      <c r="G37" s="5">
        <v>69</v>
      </c>
    </row>
    <row r="38" spans="1:7" ht="11.45" customHeight="1" x14ac:dyDescent="0.2">
      <c r="A38" s="3">
        <v>37</v>
      </c>
      <c r="B38" s="4" t="s">
        <v>8</v>
      </c>
      <c r="C38" s="4" t="s">
        <v>79</v>
      </c>
      <c r="D38" s="4"/>
      <c r="E38" s="4" t="s">
        <v>80</v>
      </c>
      <c r="F38" s="4" t="s">
        <v>32</v>
      </c>
      <c r="G38" s="5">
        <v>29</v>
      </c>
    </row>
    <row r="39" spans="1:7" ht="11.45" customHeight="1" x14ac:dyDescent="0.2">
      <c r="A39" s="3">
        <v>38</v>
      </c>
      <c r="B39" s="4" t="s">
        <v>8</v>
      </c>
      <c r="C39" s="4" t="s">
        <v>81</v>
      </c>
      <c r="D39" s="4" t="s">
        <v>82</v>
      </c>
      <c r="E39" s="4"/>
      <c r="F39" s="4" t="s">
        <v>6</v>
      </c>
      <c r="G39" s="5">
        <v>22</v>
      </c>
    </row>
    <row r="40" spans="1:7" ht="11.45" customHeight="1" x14ac:dyDescent="0.2">
      <c r="A40" s="3">
        <v>39</v>
      </c>
      <c r="B40" s="4" t="s">
        <v>8</v>
      </c>
      <c r="C40" s="4" t="s">
        <v>83</v>
      </c>
      <c r="D40" s="4"/>
      <c r="E40" s="4"/>
      <c r="F40" s="4" t="s">
        <v>32</v>
      </c>
      <c r="G40" s="5">
        <v>21</v>
      </c>
    </row>
    <row r="41" spans="1:7" ht="11.45" customHeight="1" x14ac:dyDescent="0.2">
      <c r="A41" s="3">
        <v>40</v>
      </c>
      <c r="B41" s="4" t="s">
        <v>8</v>
      </c>
      <c r="C41" s="4" t="s">
        <v>84</v>
      </c>
      <c r="D41" s="4"/>
      <c r="E41" s="4" t="s">
        <v>85</v>
      </c>
      <c r="F41" s="4" t="s">
        <v>6</v>
      </c>
      <c r="G41" s="5">
        <v>1</v>
      </c>
    </row>
    <row r="42" spans="1:7" ht="11.45" customHeight="1" x14ac:dyDescent="0.2">
      <c r="A42" s="3">
        <v>41</v>
      </c>
      <c r="B42" s="4" t="s">
        <v>8</v>
      </c>
      <c r="C42" s="4" t="s">
        <v>86</v>
      </c>
      <c r="D42" s="4"/>
      <c r="E42" s="4" t="s">
        <v>87</v>
      </c>
      <c r="F42" s="4" t="s">
        <v>6</v>
      </c>
      <c r="G42" s="5">
        <v>100</v>
      </c>
    </row>
    <row r="43" spans="1:7" ht="11.45" customHeight="1" x14ac:dyDescent="0.2">
      <c r="A43" s="3">
        <v>42</v>
      </c>
      <c r="B43" s="4" t="s">
        <v>8</v>
      </c>
      <c r="C43" s="4" t="s">
        <v>88</v>
      </c>
      <c r="D43" s="4"/>
      <c r="E43" s="4" t="s">
        <v>89</v>
      </c>
      <c r="F43" s="4" t="s">
        <v>6</v>
      </c>
      <c r="G43" s="5">
        <v>57</v>
      </c>
    </row>
    <row r="44" spans="1:7" ht="11.45" customHeight="1" x14ac:dyDescent="0.2">
      <c r="A44" s="3">
        <v>43</v>
      </c>
      <c r="B44" s="4" t="s">
        <v>8</v>
      </c>
      <c r="C44" s="4" t="s">
        <v>90</v>
      </c>
      <c r="D44" s="4"/>
      <c r="E44" s="4" t="s">
        <v>91</v>
      </c>
      <c r="F44" s="4" t="s">
        <v>6</v>
      </c>
      <c r="G44" s="5">
        <v>57</v>
      </c>
    </row>
    <row r="45" spans="1:7" ht="11.45" customHeight="1" x14ac:dyDescent="0.2">
      <c r="A45" s="3">
        <v>44</v>
      </c>
      <c r="B45" s="4" t="s">
        <v>8</v>
      </c>
      <c r="C45" s="4" t="s">
        <v>92</v>
      </c>
      <c r="D45" s="4"/>
      <c r="E45" s="4" t="s">
        <v>93</v>
      </c>
      <c r="F45" s="4" t="s">
        <v>6</v>
      </c>
      <c r="G45" s="5">
        <v>161</v>
      </c>
    </row>
    <row r="46" spans="1:7" ht="11.45" customHeight="1" x14ac:dyDescent="0.2">
      <c r="A46" s="3">
        <v>45</v>
      </c>
      <c r="B46" s="4" t="s">
        <v>8</v>
      </c>
      <c r="C46" s="4" t="s">
        <v>94</v>
      </c>
      <c r="D46" s="4" t="s">
        <v>95</v>
      </c>
      <c r="E46" s="4"/>
      <c r="F46" s="4" t="s">
        <v>6</v>
      </c>
      <c r="G46" s="5">
        <v>10</v>
      </c>
    </row>
    <row r="47" spans="1:7" ht="11.45" customHeight="1" x14ac:dyDescent="0.2">
      <c r="A47" s="3">
        <v>46</v>
      </c>
      <c r="B47" s="4" t="s">
        <v>8</v>
      </c>
      <c r="C47" s="4" t="s">
        <v>96</v>
      </c>
      <c r="D47" s="4" t="s">
        <v>97</v>
      </c>
      <c r="E47" s="4"/>
      <c r="F47" s="4" t="s">
        <v>6</v>
      </c>
      <c r="G47" s="5">
        <v>10</v>
      </c>
    </row>
    <row r="48" spans="1:7" ht="11.45" customHeight="1" x14ac:dyDescent="0.2">
      <c r="A48" s="3">
        <v>47</v>
      </c>
      <c r="B48" s="4" t="s">
        <v>8</v>
      </c>
      <c r="C48" s="4" t="s">
        <v>98</v>
      </c>
      <c r="D48" s="4" t="s">
        <v>99</v>
      </c>
      <c r="E48" s="4"/>
      <c r="F48" s="4" t="s">
        <v>6</v>
      </c>
      <c r="G48" s="5">
        <v>2</v>
      </c>
    </row>
    <row r="49" spans="1:7" ht="11.45" customHeight="1" x14ac:dyDescent="0.2">
      <c r="A49" s="3">
        <v>48</v>
      </c>
      <c r="B49" s="4" t="s">
        <v>8</v>
      </c>
      <c r="C49" s="4" t="s">
        <v>100</v>
      </c>
      <c r="D49" s="4"/>
      <c r="E49" s="4" t="s">
        <v>101</v>
      </c>
      <c r="F49" s="4" t="s">
        <v>6</v>
      </c>
      <c r="G49" s="5">
        <v>52</v>
      </c>
    </row>
    <row r="50" spans="1:7" ht="11.45" customHeight="1" x14ac:dyDescent="0.2">
      <c r="A50" s="3">
        <v>49</v>
      </c>
      <c r="B50" s="4" t="s">
        <v>8</v>
      </c>
      <c r="C50" s="4" t="s">
        <v>102</v>
      </c>
      <c r="D50" s="4"/>
      <c r="E50" s="4"/>
      <c r="F50" s="4" t="s">
        <v>32</v>
      </c>
      <c r="G50" s="5">
        <v>19</v>
      </c>
    </row>
    <row r="51" spans="1:7" ht="11.45" customHeight="1" x14ac:dyDescent="0.2">
      <c r="A51" s="3">
        <v>50</v>
      </c>
      <c r="B51" s="4" t="s">
        <v>8</v>
      </c>
      <c r="C51" s="4" t="s">
        <v>103</v>
      </c>
      <c r="D51" s="4"/>
      <c r="E51" s="4" t="s">
        <v>104</v>
      </c>
      <c r="F51" s="4" t="s">
        <v>32</v>
      </c>
      <c r="G51" s="5">
        <v>1</v>
      </c>
    </row>
    <row r="52" spans="1:7" ht="11.45" customHeight="1" x14ac:dyDescent="0.2">
      <c r="A52" s="3">
        <v>51</v>
      </c>
      <c r="B52" s="4" t="s">
        <v>8</v>
      </c>
      <c r="C52" s="4" t="s">
        <v>105</v>
      </c>
      <c r="D52" s="4" t="s">
        <v>106</v>
      </c>
      <c r="E52" s="4"/>
      <c r="F52" s="4" t="s">
        <v>6</v>
      </c>
      <c r="G52" s="5">
        <v>1</v>
      </c>
    </row>
    <row r="53" spans="1:7" ht="11.45" customHeight="1" x14ac:dyDescent="0.2">
      <c r="A53" s="3">
        <v>52</v>
      </c>
      <c r="B53" s="4" t="s">
        <v>8</v>
      </c>
      <c r="C53" s="4" t="s">
        <v>107</v>
      </c>
      <c r="D53" s="4" t="s">
        <v>108</v>
      </c>
      <c r="E53" s="4"/>
      <c r="F53" s="4" t="s">
        <v>6</v>
      </c>
      <c r="G53" s="5">
        <v>2</v>
      </c>
    </row>
    <row r="54" spans="1:7" ht="11.45" customHeight="1" x14ac:dyDescent="0.2">
      <c r="A54" s="3">
        <v>53</v>
      </c>
      <c r="B54" s="4" t="s">
        <v>8</v>
      </c>
      <c r="C54" s="4" t="s">
        <v>109</v>
      </c>
      <c r="D54" s="4" t="s">
        <v>110</v>
      </c>
      <c r="E54" s="4"/>
      <c r="F54" s="4" t="s">
        <v>6</v>
      </c>
      <c r="G54" s="5">
        <v>1</v>
      </c>
    </row>
    <row r="55" spans="1:7" ht="11.45" customHeight="1" x14ac:dyDescent="0.2">
      <c r="A55" s="3">
        <v>54</v>
      </c>
      <c r="B55" s="4" t="s">
        <v>8</v>
      </c>
      <c r="C55" s="4" t="s">
        <v>109</v>
      </c>
      <c r="D55" s="4" t="s">
        <v>111</v>
      </c>
      <c r="E55" s="4"/>
      <c r="F55" s="4" t="s">
        <v>6</v>
      </c>
      <c r="G55" s="5">
        <v>19</v>
      </c>
    </row>
    <row r="56" spans="1:7" ht="11.45" customHeight="1" x14ac:dyDescent="0.2">
      <c r="A56" s="3">
        <v>55</v>
      </c>
      <c r="B56" s="4" t="s">
        <v>8</v>
      </c>
      <c r="C56" s="4" t="s">
        <v>109</v>
      </c>
      <c r="D56" s="4" t="s">
        <v>112</v>
      </c>
      <c r="E56" s="4"/>
      <c r="F56" s="4" t="s">
        <v>6</v>
      </c>
      <c r="G56" s="5">
        <v>35</v>
      </c>
    </row>
    <row r="57" spans="1:7" ht="11.45" customHeight="1" x14ac:dyDescent="0.2">
      <c r="A57" s="3">
        <v>56</v>
      </c>
      <c r="B57" s="4" t="s">
        <v>8</v>
      </c>
      <c r="C57" s="4" t="s">
        <v>113</v>
      </c>
      <c r="D57" s="4" t="s">
        <v>114</v>
      </c>
      <c r="E57" s="4"/>
      <c r="F57" s="4" t="s">
        <v>6</v>
      </c>
      <c r="G57" s="5">
        <v>44</v>
      </c>
    </row>
    <row r="58" spans="1:7" ht="11.45" customHeight="1" x14ac:dyDescent="0.2">
      <c r="A58" s="3">
        <v>57</v>
      </c>
      <c r="B58" s="4" t="s">
        <v>8</v>
      </c>
      <c r="C58" s="4" t="s">
        <v>115</v>
      </c>
      <c r="D58" s="4" t="s">
        <v>116</v>
      </c>
      <c r="E58" s="4"/>
      <c r="F58" s="4" t="s">
        <v>6</v>
      </c>
      <c r="G58" s="5">
        <v>3</v>
      </c>
    </row>
    <row r="59" spans="1:7" ht="11.45" customHeight="1" x14ac:dyDescent="0.2">
      <c r="A59" s="3">
        <v>58</v>
      </c>
      <c r="B59" s="4" t="s">
        <v>8</v>
      </c>
      <c r="C59" s="4" t="s">
        <v>115</v>
      </c>
      <c r="D59" s="4" t="s">
        <v>117</v>
      </c>
      <c r="E59" s="4"/>
      <c r="F59" s="4" t="s">
        <v>6</v>
      </c>
      <c r="G59" s="5">
        <v>2</v>
      </c>
    </row>
    <row r="60" spans="1:7" ht="11.45" customHeight="1" x14ac:dyDescent="0.2">
      <c r="A60" s="3">
        <v>59</v>
      </c>
      <c r="B60" s="4" t="s">
        <v>8</v>
      </c>
      <c r="C60" s="4" t="s">
        <v>115</v>
      </c>
      <c r="D60" s="4" t="s">
        <v>118</v>
      </c>
      <c r="E60" s="4"/>
      <c r="F60" s="4" t="s">
        <v>6</v>
      </c>
      <c r="G60" s="5">
        <v>1</v>
      </c>
    </row>
    <row r="61" spans="1:7" ht="11.45" customHeight="1" x14ac:dyDescent="0.2">
      <c r="A61" s="3">
        <v>60</v>
      </c>
      <c r="B61" s="4" t="s">
        <v>8</v>
      </c>
      <c r="C61" s="4" t="s">
        <v>115</v>
      </c>
      <c r="D61" s="4" t="s">
        <v>119</v>
      </c>
      <c r="E61" s="4"/>
      <c r="F61" s="4" t="s">
        <v>6</v>
      </c>
      <c r="G61" s="5">
        <v>10</v>
      </c>
    </row>
    <row r="62" spans="1:7" ht="11.45" customHeight="1" x14ac:dyDescent="0.2">
      <c r="A62" s="3">
        <v>61</v>
      </c>
      <c r="B62" s="4" t="s">
        <v>8</v>
      </c>
      <c r="C62" s="4" t="s">
        <v>115</v>
      </c>
      <c r="D62" s="4" t="s">
        <v>120</v>
      </c>
      <c r="E62" s="4"/>
      <c r="F62" s="4" t="s">
        <v>6</v>
      </c>
      <c r="G62" s="5">
        <v>1</v>
      </c>
    </row>
    <row r="63" spans="1:7" ht="11.45" customHeight="1" x14ac:dyDescent="0.2">
      <c r="A63" s="3">
        <v>62</v>
      </c>
      <c r="B63" s="4" t="s">
        <v>8</v>
      </c>
      <c r="C63" s="4" t="s">
        <v>121</v>
      </c>
      <c r="D63" s="4" t="s">
        <v>122</v>
      </c>
      <c r="E63" s="4"/>
      <c r="F63" s="4" t="s">
        <v>6</v>
      </c>
      <c r="G63" s="5">
        <v>290</v>
      </c>
    </row>
    <row r="64" spans="1:7" ht="11.45" customHeight="1" x14ac:dyDescent="0.2">
      <c r="A64" s="3">
        <v>63</v>
      </c>
      <c r="B64" s="4" t="s">
        <v>8</v>
      </c>
      <c r="C64" s="4" t="s">
        <v>123</v>
      </c>
      <c r="D64" s="4" t="s">
        <v>124</v>
      </c>
      <c r="E64" s="4"/>
      <c r="F64" s="4" t="s">
        <v>6</v>
      </c>
      <c r="G64" s="5">
        <v>9</v>
      </c>
    </row>
    <row r="65" spans="1:7" ht="11.45" customHeight="1" x14ac:dyDescent="0.2">
      <c r="A65" s="3">
        <v>64</v>
      </c>
      <c r="B65" s="4" t="s">
        <v>8</v>
      </c>
      <c r="C65" s="4" t="s">
        <v>123</v>
      </c>
      <c r="D65" s="4" t="s">
        <v>125</v>
      </c>
      <c r="E65" s="4"/>
      <c r="F65" s="4" t="s">
        <v>6</v>
      </c>
      <c r="G65" s="5">
        <v>2</v>
      </c>
    </row>
    <row r="66" spans="1:7" ht="11.45" customHeight="1" x14ac:dyDescent="0.2">
      <c r="A66" s="3">
        <v>65</v>
      </c>
      <c r="B66" s="4" t="s">
        <v>8</v>
      </c>
      <c r="C66" s="4" t="s">
        <v>123</v>
      </c>
      <c r="D66" s="4" t="s">
        <v>126</v>
      </c>
      <c r="E66" s="4"/>
      <c r="F66" s="4" t="s">
        <v>6</v>
      </c>
      <c r="G66" s="5">
        <v>195</v>
      </c>
    </row>
    <row r="67" spans="1:7" ht="11.45" customHeight="1" x14ac:dyDescent="0.2">
      <c r="A67" s="3">
        <v>66</v>
      </c>
      <c r="B67" s="4" t="s">
        <v>8</v>
      </c>
      <c r="C67" s="4" t="s">
        <v>123</v>
      </c>
      <c r="D67" s="4" t="s">
        <v>127</v>
      </c>
      <c r="E67" s="4"/>
      <c r="F67" s="4" t="s">
        <v>6</v>
      </c>
      <c r="G67" s="5">
        <v>69</v>
      </c>
    </row>
    <row r="68" spans="1:7" ht="11.45" customHeight="1" x14ac:dyDescent="0.2">
      <c r="A68" s="3">
        <v>67</v>
      </c>
      <c r="B68" s="4" t="s">
        <v>8</v>
      </c>
      <c r="C68" s="4" t="s">
        <v>123</v>
      </c>
      <c r="D68" s="4" t="s">
        <v>128</v>
      </c>
      <c r="E68" s="4"/>
      <c r="F68" s="4" t="s">
        <v>6</v>
      </c>
      <c r="G68" s="5">
        <v>280</v>
      </c>
    </row>
    <row r="69" spans="1:7" ht="11.45" customHeight="1" x14ac:dyDescent="0.2">
      <c r="A69" s="3">
        <v>68</v>
      </c>
      <c r="B69" s="4" t="s">
        <v>8</v>
      </c>
      <c r="C69" s="4" t="s">
        <v>123</v>
      </c>
      <c r="D69" s="4" t="s">
        <v>129</v>
      </c>
      <c r="E69" s="4"/>
      <c r="F69" s="4" t="s">
        <v>6</v>
      </c>
      <c r="G69" s="5">
        <v>12</v>
      </c>
    </row>
    <row r="70" spans="1:7" ht="11.45" customHeight="1" x14ac:dyDescent="0.2">
      <c r="A70" s="3">
        <v>69</v>
      </c>
      <c r="B70" s="4" t="s">
        <v>8</v>
      </c>
      <c r="C70" s="4" t="s">
        <v>130</v>
      </c>
      <c r="D70" s="4" t="s">
        <v>131</v>
      </c>
      <c r="E70" s="4"/>
      <c r="F70" s="4" t="s">
        <v>6</v>
      </c>
      <c r="G70" s="5">
        <v>2</v>
      </c>
    </row>
    <row r="71" spans="1:7" ht="11.45" customHeight="1" x14ac:dyDescent="0.2">
      <c r="A71" s="3">
        <v>70</v>
      </c>
      <c r="B71" s="4" t="s">
        <v>8</v>
      </c>
      <c r="C71" s="4" t="s">
        <v>130</v>
      </c>
      <c r="D71" s="4" t="s">
        <v>132</v>
      </c>
      <c r="E71" s="4"/>
      <c r="F71" s="4" t="s">
        <v>6</v>
      </c>
      <c r="G71" s="5">
        <v>62</v>
      </c>
    </row>
    <row r="72" spans="1:7" ht="11.45" customHeight="1" x14ac:dyDescent="0.2">
      <c r="A72" s="3">
        <v>71</v>
      </c>
      <c r="B72" s="4" t="s">
        <v>8</v>
      </c>
      <c r="C72" s="4" t="s">
        <v>133</v>
      </c>
      <c r="D72" s="4" t="s">
        <v>134</v>
      </c>
      <c r="E72" s="4"/>
      <c r="F72" s="4" t="s">
        <v>6</v>
      </c>
      <c r="G72" s="5">
        <v>4</v>
      </c>
    </row>
    <row r="73" spans="1:7" ht="11.45" customHeight="1" x14ac:dyDescent="0.2">
      <c r="A73" s="3">
        <v>72</v>
      </c>
      <c r="B73" s="4" t="s">
        <v>8</v>
      </c>
      <c r="C73" s="4" t="s">
        <v>135</v>
      </c>
      <c r="D73" s="4" t="s">
        <v>136</v>
      </c>
      <c r="E73" s="4"/>
      <c r="F73" s="4" t="s">
        <v>6</v>
      </c>
      <c r="G73" s="5">
        <v>208</v>
      </c>
    </row>
    <row r="74" spans="1:7" ht="11.45" customHeight="1" x14ac:dyDescent="0.2">
      <c r="A74" s="3">
        <v>73</v>
      </c>
      <c r="B74" s="4" t="s">
        <v>8</v>
      </c>
      <c r="C74" s="4" t="s">
        <v>137</v>
      </c>
      <c r="D74" s="4" t="s">
        <v>138</v>
      </c>
      <c r="E74" s="4"/>
      <c r="F74" s="4" t="s">
        <v>6</v>
      </c>
      <c r="G74" s="5">
        <v>8</v>
      </c>
    </row>
    <row r="75" spans="1:7" ht="11.45" customHeight="1" x14ac:dyDescent="0.2">
      <c r="A75" s="3">
        <v>74</v>
      </c>
      <c r="B75" s="4" t="s">
        <v>8</v>
      </c>
      <c r="C75" s="4" t="s">
        <v>123</v>
      </c>
      <c r="D75" s="4" t="s">
        <v>139</v>
      </c>
      <c r="E75" s="4"/>
      <c r="F75" s="4" t="s">
        <v>6</v>
      </c>
      <c r="G75" s="5">
        <v>313</v>
      </c>
    </row>
    <row r="76" spans="1:7" ht="11.45" customHeight="1" x14ac:dyDescent="0.2">
      <c r="A76" s="3">
        <v>75</v>
      </c>
      <c r="B76" s="4" t="s">
        <v>8</v>
      </c>
      <c r="C76" s="4" t="s">
        <v>19</v>
      </c>
      <c r="D76" s="4" t="s">
        <v>140</v>
      </c>
      <c r="E76" s="4"/>
      <c r="F76" s="4" t="s">
        <v>6</v>
      </c>
      <c r="G76" s="5">
        <v>2</v>
      </c>
    </row>
    <row r="77" spans="1:7" ht="11.45" customHeight="1" x14ac:dyDescent="0.2">
      <c r="A77" s="3">
        <v>76</v>
      </c>
      <c r="B77" s="4" t="s">
        <v>8</v>
      </c>
      <c r="C77" s="4" t="s">
        <v>141</v>
      </c>
      <c r="D77" s="4"/>
      <c r="E77" s="4" t="s">
        <v>142</v>
      </c>
      <c r="F77" s="4" t="s">
        <v>6</v>
      </c>
      <c r="G77" s="5">
        <v>239</v>
      </c>
    </row>
    <row r="78" spans="1:7" ht="11.45" customHeight="1" x14ac:dyDescent="0.2">
      <c r="A78" s="3">
        <v>77</v>
      </c>
      <c r="B78" s="4" t="s">
        <v>8</v>
      </c>
      <c r="C78" s="4" t="s">
        <v>143</v>
      </c>
      <c r="D78" s="4" t="s">
        <v>144</v>
      </c>
      <c r="E78" s="4"/>
      <c r="F78" s="4" t="s">
        <v>145</v>
      </c>
      <c r="G78" s="5">
        <v>4.8</v>
      </c>
    </row>
    <row r="79" spans="1:7" ht="11.45" customHeight="1" x14ac:dyDescent="0.2">
      <c r="A79" s="3">
        <v>78</v>
      </c>
      <c r="B79" s="4" t="s">
        <v>8</v>
      </c>
      <c r="C79" s="4" t="s">
        <v>146</v>
      </c>
      <c r="D79" s="4"/>
      <c r="E79" s="4" t="s">
        <v>147</v>
      </c>
      <c r="F79" s="4" t="s">
        <v>6</v>
      </c>
      <c r="G79" s="5">
        <v>16</v>
      </c>
    </row>
    <row r="80" spans="1:7" ht="11.45" customHeight="1" x14ac:dyDescent="0.2">
      <c r="A80" s="3">
        <v>79</v>
      </c>
      <c r="B80" s="4" t="s">
        <v>8</v>
      </c>
      <c r="C80" s="4" t="s">
        <v>146</v>
      </c>
      <c r="D80" s="4" t="s">
        <v>148</v>
      </c>
      <c r="E80" s="4" t="s">
        <v>147</v>
      </c>
      <c r="F80" s="4" t="s">
        <v>6</v>
      </c>
      <c r="G80" s="5">
        <v>17</v>
      </c>
    </row>
    <row r="81" spans="1:7" ht="11.45" customHeight="1" x14ac:dyDescent="0.2">
      <c r="A81" s="3">
        <v>80</v>
      </c>
      <c r="B81" s="4" t="s">
        <v>8</v>
      </c>
      <c r="C81" s="4" t="s">
        <v>149</v>
      </c>
      <c r="D81" s="4" t="s">
        <v>150</v>
      </c>
      <c r="E81" s="4" t="s">
        <v>151</v>
      </c>
      <c r="F81" s="4" t="s">
        <v>6</v>
      </c>
      <c r="G81" s="5">
        <v>33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275F-CC03-4F55-B375-FEC7BA72C2A1}">
  <sheetPr>
    <outlinePr summaryBelow="0" summaryRight="0"/>
    <pageSetUpPr autoPageBreaks="0"/>
  </sheetPr>
  <dimension ref="A1:H81"/>
  <sheetViews>
    <sheetView topLeftCell="C10" workbookViewId="0">
      <selection activeCell="G37" sqref="A37:XFD37"/>
    </sheetView>
  </sheetViews>
  <sheetFormatPr defaultColWidth="10.5" defaultRowHeight="11.45" customHeight="1" x14ac:dyDescent="0.2"/>
  <cols>
    <col min="1" max="1" width="3.1640625" style="1" bestFit="1" customWidth="1"/>
    <col min="2" max="2" width="54.33203125" style="1" bestFit="1" customWidth="1"/>
    <col min="3" max="3" width="79.6640625" style="1" customWidth="1"/>
    <col min="4" max="4" width="84.83203125" style="1" hidden="1" customWidth="1"/>
    <col min="5" max="5" width="81.6640625" style="1" hidden="1" customWidth="1"/>
    <col min="6" max="6" width="81.6640625" style="1" customWidth="1"/>
    <col min="7" max="8" width="24.33203125" style="1" bestFit="1" customWidth="1"/>
    <col min="9" max="16384" width="10.5" style="1"/>
  </cols>
  <sheetData>
    <row r="1" spans="1:8" ht="36.75" customHeight="1" x14ac:dyDescent="0.2">
      <c r="A1" s="2" t="s">
        <v>0</v>
      </c>
      <c r="B1" s="2" t="s">
        <v>1</v>
      </c>
      <c r="C1" s="2" t="s">
        <v>2</v>
      </c>
      <c r="D1" s="2" t="s">
        <v>5</v>
      </c>
      <c r="E1" s="2" t="s">
        <v>7</v>
      </c>
      <c r="F1" s="7" t="s">
        <v>152</v>
      </c>
      <c r="G1" s="2" t="s">
        <v>3</v>
      </c>
      <c r="H1" s="2" t="s">
        <v>4</v>
      </c>
    </row>
    <row r="2" spans="1:8" ht="11.1" customHeight="1" x14ac:dyDescent="0.2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6" t="str">
        <f>IF(AND(D2="",E2=""),"",IF(D2="",E2,IF(E2="",D2,D2&amp;", "&amp;E2)))</f>
        <v>Legrand 646790, 800х1000х2050ММ</v>
      </c>
      <c r="G2" s="4" t="s">
        <v>6</v>
      </c>
      <c r="H2" s="5">
        <v>6</v>
      </c>
    </row>
    <row r="3" spans="1:8" ht="11.45" customHeight="1" x14ac:dyDescent="0.2">
      <c r="A3" s="3">
        <v>2</v>
      </c>
      <c r="B3" s="4" t="s">
        <v>8</v>
      </c>
      <c r="C3" s="4" t="s">
        <v>12</v>
      </c>
      <c r="D3" s="4" t="s">
        <v>13</v>
      </c>
      <c r="E3" s="4"/>
      <c r="F3" s="6" t="str">
        <f t="shared" ref="F3:F66" si="0">IF(AND(D3="",E3=""),"",IF(D3="",E3,IF(E3="",D3,D3&amp;", "&amp;E3)))</f>
        <v>Legrand 646786</v>
      </c>
      <c r="G3" s="4" t="s">
        <v>6</v>
      </c>
      <c r="H3" s="5">
        <v>13</v>
      </c>
    </row>
    <row r="4" spans="1:8" ht="11.45" customHeight="1" x14ac:dyDescent="0.2">
      <c r="A4" s="3">
        <v>3</v>
      </c>
      <c r="B4" s="4" t="s">
        <v>8</v>
      </c>
      <c r="C4" s="4" t="s">
        <v>14</v>
      </c>
      <c r="D4" s="4" t="s">
        <v>15</v>
      </c>
      <c r="E4" s="4"/>
      <c r="F4" s="6" t="str">
        <f t="shared" si="0"/>
        <v xml:space="preserve">Подрозетник ГК </v>
      </c>
      <c r="G4" s="4" t="s">
        <v>6</v>
      </c>
      <c r="H4" s="5">
        <v>492</v>
      </c>
    </row>
    <row r="5" spans="1:8" ht="11.45" customHeight="1" x14ac:dyDescent="0.2">
      <c r="A5" s="3">
        <v>4</v>
      </c>
      <c r="B5" s="4" t="s">
        <v>8</v>
      </c>
      <c r="C5" s="4" t="s">
        <v>14</v>
      </c>
      <c r="D5" s="4" t="s">
        <v>16</v>
      </c>
      <c r="E5" s="4"/>
      <c r="F5" s="6" t="str">
        <f t="shared" si="0"/>
        <v>Подрозетник кирпич</v>
      </c>
      <c r="G5" s="4" t="s">
        <v>6</v>
      </c>
      <c r="H5" s="5">
        <v>158</v>
      </c>
    </row>
    <row r="6" spans="1:8" ht="11.45" customHeight="1" x14ac:dyDescent="0.2">
      <c r="A6" s="3">
        <v>5</v>
      </c>
      <c r="B6" s="4" t="s">
        <v>8</v>
      </c>
      <c r="C6" s="4" t="s">
        <v>17</v>
      </c>
      <c r="D6" s="4" t="s">
        <v>18</v>
      </c>
      <c r="E6" s="4"/>
      <c r="F6" s="6" t="str">
        <f t="shared" si="0"/>
        <v>Legrand 078778</v>
      </c>
      <c r="G6" s="4" t="s">
        <v>6</v>
      </c>
      <c r="H6" s="5">
        <v>3</v>
      </c>
    </row>
    <row r="7" spans="1:8" ht="11.45" customHeight="1" x14ac:dyDescent="0.2">
      <c r="A7" s="3">
        <v>6</v>
      </c>
      <c r="B7" s="4" t="s">
        <v>8</v>
      </c>
      <c r="C7" s="4" t="s">
        <v>19</v>
      </c>
      <c r="D7" s="4" t="s">
        <v>20</v>
      </c>
      <c r="E7" s="4"/>
      <c r="F7" s="6" t="str">
        <f t="shared" si="0"/>
        <v>Legrand 046570</v>
      </c>
      <c r="G7" s="4" t="s">
        <v>6</v>
      </c>
      <c r="H7" s="5">
        <v>6</v>
      </c>
    </row>
    <row r="8" spans="1:8" ht="11.45" customHeight="1" x14ac:dyDescent="0.2">
      <c r="A8" s="3">
        <v>7</v>
      </c>
      <c r="B8" s="4" t="s">
        <v>8</v>
      </c>
      <c r="C8" s="4" t="s">
        <v>21</v>
      </c>
      <c r="D8" s="4"/>
      <c r="E8" s="4"/>
      <c r="F8" s="6" t="str">
        <f t="shared" si="0"/>
        <v/>
      </c>
      <c r="G8" s="4" t="s">
        <v>6</v>
      </c>
      <c r="H8" s="5">
        <v>15</v>
      </c>
    </row>
    <row r="9" spans="1:8" ht="11.45" customHeight="1" x14ac:dyDescent="0.2">
      <c r="A9" s="3">
        <v>8</v>
      </c>
      <c r="B9" s="4" t="s">
        <v>8</v>
      </c>
      <c r="C9" s="4" t="s">
        <v>22</v>
      </c>
      <c r="D9" s="4" t="s">
        <v>23</v>
      </c>
      <c r="E9" s="4"/>
      <c r="F9" s="6" t="str">
        <f t="shared" si="0"/>
        <v>SNR-CN-M6-16</v>
      </c>
      <c r="G9" s="4" t="s">
        <v>6</v>
      </c>
      <c r="H9" s="5">
        <v>5</v>
      </c>
    </row>
    <row r="10" spans="1:8" ht="11.45" customHeight="1" x14ac:dyDescent="0.2">
      <c r="A10" s="3">
        <v>9</v>
      </c>
      <c r="B10" s="4" t="s">
        <v>8</v>
      </c>
      <c r="C10" s="4" t="s">
        <v>24</v>
      </c>
      <c r="D10" s="4" t="s">
        <v>25</v>
      </c>
      <c r="E10" s="4"/>
      <c r="F10" s="6" t="str">
        <f t="shared" si="0"/>
        <v xml:space="preserve">YNN10-69-16KD-K06 </v>
      </c>
      <c r="G10" s="4" t="s">
        <v>6</v>
      </c>
      <c r="H10" s="5">
        <v>9</v>
      </c>
    </row>
    <row r="11" spans="1:8" ht="11.45" customHeight="1" x14ac:dyDescent="0.2">
      <c r="A11" s="3">
        <v>10</v>
      </c>
      <c r="B11" s="4" t="s">
        <v>8</v>
      </c>
      <c r="C11" s="4" t="s">
        <v>24</v>
      </c>
      <c r="D11" s="4" t="s">
        <v>26</v>
      </c>
      <c r="E11" s="4"/>
      <c r="F11" s="6" t="str">
        <f t="shared" si="0"/>
        <v xml:space="preserve">в корпусном изоляторе. DIN-рейку 10 отверстий </v>
      </c>
      <c r="G11" s="4" t="s">
        <v>6</v>
      </c>
      <c r="H11" s="5">
        <v>2</v>
      </c>
    </row>
    <row r="12" spans="1:8" ht="11.45" customHeight="1" x14ac:dyDescent="0.2">
      <c r="A12" s="3">
        <v>11</v>
      </c>
      <c r="B12" s="4" t="s">
        <v>8</v>
      </c>
      <c r="C12" s="4" t="s">
        <v>27</v>
      </c>
      <c r="D12" s="4" t="s">
        <v>28</v>
      </c>
      <c r="E12" s="4"/>
      <c r="F12" s="6" t="str">
        <f t="shared" si="0"/>
        <v xml:space="preserve"> ШНИ-6 Х 9-10-К-З YNN10-69-10KD-K06 </v>
      </c>
      <c r="G12" s="4" t="s">
        <v>6</v>
      </c>
      <c r="H12" s="5">
        <v>50</v>
      </c>
    </row>
    <row r="13" spans="1:8" ht="11.45" customHeight="1" x14ac:dyDescent="0.2">
      <c r="A13" s="3">
        <v>12</v>
      </c>
      <c r="B13" s="4" t="s">
        <v>8</v>
      </c>
      <c r="C13" s="4" t="s">
        <v>29</v>
      </c>
      <c r="D13" s="4" t="s">
        <v>30</v>
      </c>
      <c r="E13" s="4" t="s">
        <v>31</v>
      </c>
      <c r="F13" s="6" t="str">
        <f t="shared" si="0"/>
        <v>Lengrad 79485, Legrand В комплекте разъем RJ45 6 UTP 76562 2ШТ, суппорт 80251 1ШТ, рамка 78802 1ШТ</v>
      </c>
      <c r="G13" s="4" t="s">
        <v>32</v>
      </c>
      <c r="H13" s="5">
        <v>4</v>
      </c>
    </row>
    <row r="14" spans="1:8" ht="11.45" customHeight="1" x14ac:dyDescent="0.2">
      <c r="A14" s="3">
        <v>13</v>
      </c>
      <c r="B14" s="4" t="s">
        <v>8</v>
      </c>
      <c r="C14" s="4" t="s">
        <v>33</v>
      </c>
      <c r="D14" s="4" t="s">
        <v>26</v>
      </c>
      <c r="E14" s="4"/>
      <c r="F14" s="6" t="str">
        <f t="shared" si="0"/>
        <v xml:space="preserve">в корпусном изоляторе. DIN-рейку 10 отверстий </v>
      </c>
      <c r="G14" s="4" t="s">
        <v>6</v>
      </c>
      <c r="H14" s="5">
        <v>1</v>
      </c>
    </row>
    <row r="15" spans="1:8" ht="11.45" customHeight="1" x14ac:dyDescent="0.2">
      <c r="A15" s="3">
        <v>14</v>
      </c>
      <c r="B15" s="4" t="s">
        <v>8</v>
      </c>
      <c r="C15" s="4" t="s">
        <v>34</v>
      </c>
      <c r="D15" s="4" t="s">
        <v>35</v>
      </c>
      <c r="E15" s="4" t="s">
        <v>36</v>
      </c>
      <c r="F15" s="6" t="str">
        <f t="shared" si="0"/>
        <v>Legrand 036783, 42U</v>
      </c>
      <c r="G15" s="4" t="s">
        <v>6</v>
      </c>
      <c r="H15" s="5">
        <v>4</v>
      </c>
    </row>
    <row r="16" spans="1:8" ht="11.45" customHeight="1" x14ac:dyDescent="0.2">
      <c r="A16" s="3">
        <v>15</v>
      </c>
      <c r="B16" s="4" t="s">
        <v>8</v>
      </c>
      <c r="C16" s="4" t="s">
        <v>37</v>
      </c>
      <c r="D16" s="4"/>
      <c r="E16" s="4"/>
      <c r="F16" s="6" t="str">
        <f t="shared" si="0"/>
        <v/>
      </c>
      <c r="G16" s="4" t="s">
        <v>38</v>
      </c>
      <c r="H16" s="5">
        <v>200</v>
      </c>
    </row>
    <row r="17" spans="1:8" ht="11.45" customHeight="1" x14ac:dyDescent="0.2">
      <c r="A17" s="3">
        <v>16</v>
      </c>
      <c r="B17" s="4" t="s">
        <v>8</v>
      </c>
      <c r="C17" s="4" t="s">
        <v>39</v>
      </c>
      <c r="D17" s="4" t="s">
        <v>40</v>
      </c>
      <c r="E17" s="4"/>
      <c r="F17" s="6" t="str">
        <f t="shared" si="0"/>
        <v xml:space="preserve">  Legrand 47722</v>
      </c>
      <c r="G17" s="4" t="s">
        <v>38</v>
      </c>
      <c r="H17" s="5">
        <v>2</v>
      </c>
    </row>
    <row r="18" spans="1:8" ht="11.45" customHeight="1" x14ac:dyDescent="0.2">
      <c r="A18" s="3">
        <v>17</v>
      </c>
      <c r="B18" s="4" t="s">
        <v>8</v>
      </c>
      <c r="C18" s="4" t="s">
        <v>41</v>
      </c>
      <c r="D18" s="4" t="s">
        <v>42</v>
      </c>
      <c r="E18" s="4"/>
      <c r="F18" s="6" t="str">
        <f t="shared" si="0"/>
        <v>Lengrad 89709 Screws and blanking plates</v>
      </c>
      <c r="G18" s="4" t="s">
        <v>6</v>
      </c>
      <c r="H18" s="5">
        <v>1</v>
      </c>
    </row>
    <row r="19" spans="1:8" ht="11.45" customHeight="1" x14ac:dyDescent="0.2">
      <c r="A19" s="3">
        <v>18</v>
      </c>
      <c r="B19" s="4" t="s">
        <v>8</v>
      </c>
      <c r="C19" s="4" t="s">
        <v>43</v>
      </c>
      <c r="D19" s="4" t="s">
        <v>44</v>
      </c>
      <c r="E19" s="4"/>
      <c r="F19" s="6" t="str">
        <f t="shared" si="0"/>
        <v>02140-RET</v>
      </c>
      <c r="G19" s="4" t="s">
        <v>6</v>
      </c>
      <c r="H19" s="5">
        <v>10</v>
      </c>
    </row>
    <row r="20" spans="1:8" ht="11.45" customHeight="1" x14ac:dyDescent="0.2">
      <c r="A20" s="3">
        <v>19</v>
      </c>
      <c r="B20" s="4" t="s">
        <v>8</v>
      </c>
      <c r="C20" s="4" t="s">
        <v>45</v>
      </c>
      <c r="D20" s="4" t="s">
        <v>46</v>
      </c>
      <c r="E20" s="4"/>
      <c r="F20" s="6" t="str">
        <f t="shared" si="0"/>
        <v>RC19 PZ-2.5-1000  оконцованный клеммы М6-М6</v>
      </c>
      <c r="G20" s="4" t="s">
        <v>6</v>
      </c>
      <c r="H20" s="5">
        <v>10</v>
      </c>
    </row>
    <row r="21" spans="1:8" ht="11.45" customHeight="1" x14ac:dyDescent="0.2">
      <c r="A21" s="3">
        <v>20</v>
      </c>
      <c r="B21" s="4" t="s">
        <v>8</v>
      </c>
      <c r="C21" s="4" t="s">
        <v>47</v>
      </c>
      <c r="D21" s="4"/>
      <c r="E21" s="4"/>
      <c r="F21" s="6" t="str">
        <f t="shared" si="0"/>
        <v/>
      </c>
      <c r="G21" s="4" t="s">
        <v>6</v>
      </c>
      <c r="H21" s="5">
        <v>5</v>
      </c>
    </row>
    <row r="22" spans="1:8" ht="11.45" customHeight="1" x14ac:dyDescent="0.2">
      <c r="A22" s="3">
        <v>21</v>
      </c>
      <c r="B22" s="4" t="s">
        <v>8</v>
      </c>
      <c r="C22" s="4" t="s">
        <v>48</v>
      </c>
      <c r="D22" s="4"/>
      <c r="E22" s="4" t="s">
        <v>49</v>
      </c>
      <c r="F22" s="6" t="str">
        <f t="shared" si="0"/>
        <v>646789</v>
      </c>
      <c r="G22" s="4" t="s">
        <v>32</v>
      </c>
      <c r="H22" s="5">
        <v>19</v>
      </c>
    </row>
    <row r="23" spans="1:8" ht="11.45" customHeight="1" x14ac:dyDescent="0.2">
      <c r="A23" s="3">
        <v>22</v>
      </c>
      <c r="B23" s="4" t="s">
        <v>8</v>
      </c>
      <c r="C23" s="4" t="s">
        <v>50</v>
      </c>
      <c r="D23" s="4"/>
      <c r="E23" s="4" t="s">
        <v>51</v>
      </c>
      <c r="F23" s="6" t="str">
        <f t="shared" si="0"/>
        <v>033761</v>
      </c>
      <c r="G23" s="4" t="s">
        <v>6</v>
      </c>
      <c r="H23" s="5">
        <v>72</v>
      </c>
    </row>
    <row r="24" spans="1:8" ht="11.45" customHeight="1" x14ac:dyDescent="0.2">
      <c r="A24" s="3">
        <v>23</v>
      </c>
      <c r="B24" s="4" t="s">
        <v>8</v>
      </c>
      <c r="C24" s="4" t="s">
        <v>52</v>
      </c>
      <c r="D24" s="4" t="s">
        <v>53</v>
      </c>
      <c r="E24" s="4" t="s">
        <v>54</v>
      </c>
      <c r="F24" s="6" t="str">
        <f t="shared" si="0"/>
        <v>Legrand  646403, 646403</v>
      </c>
      <c r="G24" s="4" t="s">
        <v>6</v>
      </c>
      <c r="H24" s="5">
        <v>19</v>
      </c>
    </row>
    <row r="25" spans="1:8" ht="11.45" customHeight="1" x14ac:dyDescent="0.2">
      <c r="A25" s="3">
        <v>24</v>
      </c>
      <c r="B25" s="4" t="s">
        <v>8</v>
      </c>
      <c r="C25" s="4" t="s">
        <v>55</v>
      </c>
      <c r="D25" s="4" t="s">
        <v>56</v>
      </c>
      <c r="E25" s="4"/>
      <c r="F25" s="6" t="str">
        <f t="shared" si="0"/>
        <v xml:space="preserve">Legrand 37389 </v>
      </c>
      <c r="G25" s="4" t="s">
        <v>6</v>
      </c>
      <c r="H25" s="5">
        <v>2</v>
      </c>
    </row>
    <row r="26" spans="1:8" ht="11.45" customHeight="1" x14ac:dyDescent="0.2">
      <c r="A26" s="3">
        <v>25</v>
      </c>
      <c r="B26" s="4" t="s">
        <v>8</v>
      </c>
      <c r="C26" s="4" t="s">
        <v>57</v>
      </c>
      <c r="D26" s="4" t="s">
        <v>58</v>
      </c>
      <c r="E26" s="4"/>
      <c r="F26" s="6" t="str">
        <f t="shared" si="0"/>
        <v>Legrand 753175</v>
      </c>
      <c r="G26" s="4" t="s">
        <v>6</v>
      </c>
      <c r="H26" s="5">
        <v>7</v>
      </c>
    </row>
    <row r="27" spans="1:8" ht="11.45" customHeight="1" x14ac:dyDescent="0.2">
      <c r="A27" s="3">
        <v>26</v>
      </c>
      <c r="B27" s="4" t="s">
        <v>8</v>
      </c>
      <c r="C27" s="4" t="s">
        <v>59</v>
      </c>
      <c r="D27" s="4"/>
      <c r="E27" s="4"/>
      <c r="F27" s="6" t="str">
        <f t="shared" si="0"/>
        <v/>
      </c>
      <c r="G27" s="4" t="s">
        <v>6</v>
      </c>
      <c r="H27" s="5">
        <v>55</v>
      </c>
    </row>
    <row r="28" spans="1:8" ht="11.45" customHeight="1" x14ac:dyDescent="0.2">
      <c r="A28" s="3">
        <v>27</v>
      </c>
      <c r="B28" s="4" t="s">
        <v>8</v>
      </c>
      <c r="C28" s="4" t="s">
        <v>60</v>
      </c>
      <c r="D28" s="4" t="s">
        <v>61</v>
      </c>
      <c r="E28" s="4"/>
      <c r="F28" s="6" t="str">
        <f t="shared" si="0"/>
        <v>646785</v>
      </c>
      <c r="G28" s="4" t="s">
        <v>32</v>
      </c>
      <c r="H28" s="5">
        <v>11</v>
      </c>
    </row>
    <row r="29" spans="1:8" ht="11.45" customHeight="1" x14ac:dyDescent="0.2">
      <c r="A29" s="3">
        <v>28</v>
      </c>
      <c r="B29" s="4" t="s">
        <v>8</v>
      </c>
      <c r="C29" s="4" t="s">
        <v>62</v>
      </c>
      <c r="D29" s="4" t="s">
        <v>63</v>
      </c>
      <c r="E29" s="4"/>
      <c r="F29" s="6" t="str">
        <f t="shared" si="0"/>
        <v>Legrand 404913</v>
      </c>
      <c r="G29" s="4" t="s">
        <v>38</v>
      </c>
      <c r="H29" s="5">
        <v>1</v>
      </c>
    </row>
    <row r="30" spans="1:8" ht="11.45" customHeight="1" x14ac:dyDescent="0.2">
      <c r="A30" s="3">
        <v>29</v>
      </c>
      <c r="B30" s="4" t="s">
        <v>8</v>
      </c>
      <c r="C30" s="4" t="s">
        <v>64</v>
      </c>
      <c r="D30" s="4"/>
      <c r="E30" s="4" t="s">
        <v>65</v>
      </c>
      <c r="F30" s="6" t="str">
        <f t="shared" si="0"/>
        <v>646510</v>
      </c>
      <c r="G30" s="4" t="s">
        <v>6</v>
      </c>
      <c r="H30" s="5">
        <v>4</v>
      </c>
    </row>
    <row r="31" spans="1:8" ht="11.45" customHeight="1" x14ac:dyDescent="0.2">
      <c r="A31" s="3">
        <v>30</v>
      </c>
      <c r="B31" s="4" t="s">
        <v>8</v>
      </c>
      <c r="C31" s="4" t="s">
        <v>66</v>
      </c>
      <c r="D31" s="4"/>
      <c r="E31" s="4" t="s">
        <v>67</v>
      </c>
      <c r="F31" s="6" t="str">
        <f t="shared" si="0"/>
        <v>646505</v>
      </c>
      <c r="G31" s="4" t="s">
        <v>6</v>
      </c>
      <c r="H31" s="5">
        <v>3</v>
      </c>
    </row>
    <row r="32" spans="1:8" ht="11.45" customHeight="1" x14ac:dyDescent="0.2">
      <c r="A32" s="3">
        <v>31</v>
      </c>
      <c r="B32" s="4" t="s">
        <v>8</v>
      </c>
      <c r="C32" s="4" t="s">
        <v>68</v>
      </c>
      <c r="D32" s="4"/>
      <c r="E32" s="4" t="s">
        <v>69</v>
      </c>
      <c r="F32" s="6" t="str">
        <f t="shared" si="0"/>
        <v>036454</v>
      </c>
      <c r="G32" s="4" t="s">
        <v>6</v>
      </c>
      <c r="H32" s="5">
        <v>30</v>
      </c>
    </row>
    <row r="33" spans="1:8" ht="11.45" customHeight="1" x14ac:dyDescent="0.2">
      <c r="A33" s="3">
        <v>32</v>
      </c>
      <c r="B33" s="4" t="s">
        <v>8</v>
      </c>
      <c r="C33" s="4" t="s">
        <v>68</v>
      </c>
      <c r="D33" s="4" t="s">
        <v>70</v>
      </c>
      <c r="E33" s="4" t="s">
        <v>69</v>
      </c>
      <c r="F33" s="6" t="str">
        <f t="shared" si="0"/>
        <v>Legrand  036454, 036454</v>
      </c>
      <c r="G33" s="4" t="s">
        <v>6</v>
      </c>
      <c r="H33" s="5">
        <v>45</v>
      </c>
    </row>
    <row r="34" spans="1:8" ht="11.45" customHeight="1" x14ac:dyDescent="0.2">
      <c r="A34" s="3">
        <v>33</v>
      </c>
      <c r="B34" s="4" t="s">
        <v>8</v>
      </c>
      <c r="C34" s="4" t="s">
        <v>71</v>
      </c>
      <c r="D34" s="4"/>
      <c r="E34" s="4" t="s">
        <v>72</v>
      </c>
      <c r="F34" s="6" t="str">
        <f t="shared" si="0"/>
        <v>665001</v>
      </c>
      <c r="G34" s="4" t="s">
        <v>6</v>
      </c>
      <c r="H34" s="5">
        <v>355</v>
      </c>
    </row>
    <row r="35" spans="1:8" ht="11.45" customHeight="1" x14ac:dyDescent="0.2">
      <c r="A35" s="3">
        <v>34</v>
      </c>
      <c r="B35" s="4" t="s">
        <v>8</v>
      </c>
      <c r="C35" s="4" t="s">
        <v>73</v>
      </c>
      <c r="D35" s="4"/>
      <c r="E35" s="4" t="s">
        <v>74</v>
      </c>
      <c r="F35" s="6" t="str">
        <f t="shared" si="0"/>
        <v>754002</v>
      </c>
      <c r="G35" s="4" t="s">
        <v>6</v>
      </c>
      <c r="H35" s="5">
        <v>4</v>
      </c>
    </row>
    <row r="36" spans="1:8" ht="11.45" customHeight="1" x14ac:dyDescent="0.2">
      <c r="A36" s="3">
        <v>35</v>
      </c>
      <c r="B36" s="4" t="s">
        <v>8</v>
      </c>
      <c r="C36" s="4" t="s">
        <v>75</v>
      </c>
      <c r="D36" s="4"/>
      <c r="E36" s="4" t="s">
        <v>76</v>
      </c>
      <c r="F36" s="6" t="str">
        <f t="shared" si="0"/>
        <v>753171</v>
      </c>
      <c r="G36" s="4" t="s">
        <v>6</v>
      </c>
      <c r="H36" s="5">
        <v>30</v>
      </c>
    </row>
    <row r="37" spans="1:8" ht="11.45" customHeight="1" x14ac:dyDescent="0.2">
      <c r="A37" s="3">
        <v>36</v>
      </c>
      <c r="B37" s="4" t="s">
        <v>8</v>
      </c>
      <c r="C37" s="4" t="s">
        <v>77</v>
      </c>
      <c r="D37" s="4"/>
      <c r="E37" s="4" t="s">
        <v>78</v>
      </c>
      <c r="F37" s="6" t="str">
        <f t="shared" si="0"/>
        <v>646431</v>
      </c>
      <c r="G37" s="4" t="s">
        <v>32</v>
      </c>
      <c r="H37" s="5">
        <v>69</v>
      </c>
    </row>
    <row r="38" spans="1:8" ht="11.45" customHeight="1" x14ac:dyDescent="0.2">
      <c r="A38" s="3">
        <v>37</v>
      </c>
      <c r="B38" s="4" t="s">
        <v>8</v>
      </c>
      <c r="C38" s="4" t="s">
        <v>79</v>
      </c>
      <c r="D38" s="4"/>
      <c r="E38" s="4" t="s">
        <v>80</v>
      </c>
      <c r="F38" s="6" t="str">
        <f t="shared" si="0"/>
        <v>033794</v>
      </c>
      <c r="G38" s="4" t="s">
        <v>32</v>
      </c>
      <c r="H38" s="5">
        <v>29</v>
      </c>
    </row>
    <row r="39" spans="1:8" ht="11.45" customHeight="1" x14ac:dyDescent="0.2">
      <c r="A39" s="3">
        <v>38</v>
      </c>
      <c r="B39" s="4" t="s">
        <v>8</v>
      </c>
      <c r="C39" s="4" t="s">
        <v>81</v>
      </c>
      <c r="D39" s="4" t="s">
        <v>82</v>
      </c>
      <c r="E39" s="4"/>
      <c r="F39" s="6" t="str">
        <f t="shared" si="0"/>
        <v xml:space="preserve"> ПВ-3 1х6,0 жз</v>
      </c>
      <c r="G39" s="4" t="s">
        <v>6</v>
      </c>
      <c r="H39" s="5">
        <v>22</v>
      </c>
    </row>
    <row r="40" spans="1:8" ht="11.45" customHeight="1" x14ac:dyDescent="0.2">
      <c r="A40" s="3">
        <v>39</v>
      </c>
      <c r="B40" s="4" t="s">
        <v>8</v>
      </c>
      <c r="C40" s="4" t="s">
        <v>83</v>
      </c>
      <c r="D40" s="4"/>
      <c r="E40" s="4"/>
      <c r="F40" s="6" t="str">
        <f t="shared" si="0"/>
        <v/>
      </c>
      <c r="G40" s="4" t="s">
        <v>32</v>
      </c>
      <c r="H40" s="5">
        <v>21</v>
      </c>
    </row>
    <row r="41" spans="1:8" ht="11.45" customHeight="1" x14ac:dyDescent="0.2">
      <c r="A41" s="3">
        <v>40</v>
      </c>
      <c r="B41" s="4" t="s">
        <v>8</v>
      </c>
      <c r="C41" s="4" t="s">
        <v>84</v>
      </c>
      <c r="D41" s="4"/>
      <c r="E41" s="4" t="s">
        <v>85</v>
      </c>
      <c r="F41" s="6" t="str">
        <f t="shared" si="0"/>
        <v>SNR-PDR-19-B</v>
      </c>
      <c r="G41" s="4" t="s">
        <v>6</v>
      </c>
      <c r="H41" s="5">
        <v>1</v>
      </c>
    </row>
    <row r="42" spans="1:8" ht="11.45" customHeight="1" x14ac:dyDescent="0.2">
      <c r="A42" s="3">
        <v>41</v>
      </c>
      <c r="B42" s="4" t="s">
        <v>8</v>
      </c>
      <c r="C42" s="4" t="s">
        <v>86</v>
      </c>
      <c r="D42" s="4"/>
      <c r="E42" s="4" t="s">
        <v>87</v>
      </c>
      <c r="F42" s="6" t="str">
        <f t="shared" si="0"/>
        <v>YZM10-12-K01</v>
      </c>
      <c r="G42" s="4" t="s">
        <v>6</v>
      </c>
      <c r="H42" s="5">
        <v>100</v>
      </c>
    </row>
    <row r="43" spans="1:8" ht="11.45" customHeight="1" x14ac:dyDescent="0.2">
      <c r="A43" s="3">
        <v>42</v>
      </c>
      <c r="B43" s="4" t="s">
        <v>8</v>
      </c>
      <c r="C43" s="4" t="s">
        <v>88</v>
      </c>
      <c r="D43" s="4"/>
      <c r="E43" s="4" t="s">
        <v>89</v>
      </c>
      <c r="F43" s="6" t="str">
        <f t="shared" si="0"/>
        <v>YNN10-69-10KD-K07</v>
      </c>
      <c r="G43" s="4" t="s">
        <v>6</v>
      </c>
      <c r="H43" s="5">
        <v>57</v>
      </c>
    </row>
    <row r="44" spans="1:8" ht="11.45" customHeight="1" x14ac:dyDescent="0.2">
      <c r="A44" s="3">
        <v>43</v>
      </c>
      <c r="B44" s="4" t="s">
        <v>8</v>
      </c>
      <c r="C44" s="4" t="s">
        <v>90</v>
      </c>
      <c r="D44" s="4"/>
      <c r="E44" s="4" t="s">
        <v>91</v>
      </c>
      <c r="F44" s="6" t="str">
        <f t="shared" si="0"/>
        <v>YNN10-69-10KD-K02</v>
      </c>
      <c r="G44" s="4" t="s">
        <v>6</v>
      </c>
      <c r="H44" s="5">
        <v>57</v>
      </c>
    </row>
    <row r="45" spans="1:8" ht="11.45" customHeight="1" x14ac:dyDescent="0.2">
      <c r="A45" s="3">
        <v>44</v>
      </c>
      <c r="B45" s="4" t="s">
        <v>8</v>
      </c>
      <c r="C45" s="4" t="s">
        <v>92</v>
      </c>
      <c r="D45" s="4"/>
      <c r="E45" s="4" t="s">
        <v>93</v>
      </c>
      <c r="F45" s="6" t="str">
        <f t="shared" si="0"/>
        <v>A9A15310</v>
      </c>
      <c r="G45" s="4" t="s">
        <v>6</v>
      </c>
      <c r="H45" s="5">
        <v>161</v>
      </c>
    </row>
    <row r="46" spans="1:8" ht="11.45" customHeight="1" x14ac:dyDescent="0.2">
      <c r="A46" s="3">
        <v>45</v>
      </c>
      <c r="B46" s="4" t="s">
        <v>8</v>
      </c>
      <c r="C46" s="4" t="s">
        <v>94</v>
      </c>
      <c r="D46" s="4" t="s">
        <v>95</v>
      </c>
      <c r="E46" s="4"/>
      <c r="F46" s="6" t="str">
        <f t="shared" si="0"/>
        <v>Linkeo 646400</v>
      </c>
      <c r="G46" s="4" t="s">
        <v>6</v>
      </c>
      <c r="H46" s="5">
        <v>10</v>
      </c>
    </row>
    <row r="47" spans="1:8" ht="11.45" customHeight="1" x14ac:dyDescent="0.2">
      <c r="A47" s="3">
        <v>46</v>
      </c>
      <c r="B47" s="4" t="s">
        <v>8</v>
      </c>
      <c r="C47" s="4" t="s">
        <v>96</v>
      </c>
      <c r="D47" s="4" t="s">
        <v>97</v>
      </c>
      <c r="E47" s="4"/>
      <c r="F47" s="6" t="str">
        <f t="shared" si="0"/>
        <v>646428</v>
      </c>
      <c r="G47" s="4" t="s">
        <v>6</v>
      </c>
      <c r="H47" s="5">
        <v>10</v>
      </c>
    </row>
    <row r="48" spans="1:8" ht="11.45" customHeight="1" x14ac:dyDescent="0.2">
      <c r="A48" s="3">
        <v>47</v>
      </c>
      <c r="B48" s="4" t="s">
        <v>8</v>
      </c>
      <c r="C48" s="4" t="s">
        <v>98</v>
      </c>
      <c r="D48" s="4" t="s">
        <v>99</v>
      </c>
      <c r="E48" s="4"/>
      <c r="F48" s="6" t="str">
        <f t="shared" si="0"/>
        <v>Legrand 037404</v>
      </c>
      <c r="G48" s="4" t="s">
        <v>6</v>
      </c>
      <c r="H48" s="5">
        <v>2</v>
      </c>
    </row>
    <row r="49" spans="1:8" ht="11.45" customHeight="1" x14ac:dyDescent="0.2">
      <c r="A49" s="3">
        <v>48</v>
      </c>
      <c r="B49" s="4" t="s">
        <v>8</v>
      </c>
      <c r="C49" s="4" t="s">
        <v>100</v>
      </c>
      <c r="D49" s="4"/>
      <c r="E49" s="4" t="s">
        <v>101</v>
      </c>
      <c r="F49" s="6" t="str">
        <f t="shared" si="0"/>
        <v>076573</v>
      </c>
      <c r="G49" s="4" t="s">
        <v>6</v>
      </c>
      <c r="H49" s="5">
        <v>52</v>
      </c>
    </row>
    <row r="50" spans="1:8" ht="11.45" customHeight="1" x14ac:dyDescent="0.2">
      <c r="A50" s="3">
        <v>49</v>
      </c>
      <c r="B50" s="4" t="s">
        <v>8</v>
      </c>
      <c r="C50" s="4" t="s">
        <v>102</v>
      </c>
      <c r="D50" s="4"/>
      <c r="E50" s="4"/>
      <c r="F50" s="6" t="str">
        <f t="shared" si="0"/>
        <v/>
      </c>
      <c r="G50" s="4" t="s">
        <v>32</v>
      </c>
      <c r="H50" s="5">
        <v>19</v>
      </c>
    </row>
    <row r="51" spans="1:8" ht="11.45" customHeight="1" x14ac:dyDescent="0.2">
      <c r="A51" s="3">
        <v>50</v>
      </c>
      <c r="B51" s="4" t="s">
        <v>8</v>
      </c>
      <c r="C51" s="4" t="s">
        <v>103</v>
      </c>
      <c r="D51" s="4"/>
      <c r="E51" s="4" t="s">
        <v>104</v>
      </c>
      <c r="F51" s="6" t="str">
        <f t="shared" si="0"/>
        <v>046530</v>
      </c>
      <c r="G51" s="4" t="s">
        <v>32</v>
      </c>
      <c r="H51" s="5">
        <v>1</v>
      </c>
    </row>
    <row r="52" spans="1:8" ht="11.45" customHeight="1" x14ac:dyDescent="0.2">
      <c r="A52" s="3">
        <v>51</v>
      </c>
      <c r="B52" s="4" t="s">
        <v>8</v>
      </c>
      <c r="C52" s="4" t="s">
        <v>105</v>
      </c>
      <c r="D52" s="4" t="s">
        <v>106</v>
      </c>
      <c r="E52" s="4"/>
      <c r="F52" s="6" t="str">
        <f t="shared" si="0"/>
        <v>Base 225-301-101</v>
      </c>
      <c r="G52" s="4" t="s">
        <v>6</v>
      </c>
      <c r="H52" s="5">
        <v>1</v>
      </c>
    </row>
    <row r="53" spans="1:8" ht="11.45" customHeight="1" x14ac:dyDescent="0.2">
      <c r="A53" s="3">
        <v>52</v>
      </c>
      <c r="B53" s="4" t="s">
        <v>8</v>
      </c>
      <c r="C53" s="4" t="s">
        <v>107</v>
      </c>
      <c r="D53" s="4" t="s">
        <v>108</v>
      </c>
      <c r="E53" s="4"/>
      <c r="F53" s="6" t="str">
        <f t="shared" si="0"/>
        <v>EDP05-3U22M</v>
      </c>
      <c r="G53" s="4" t="s">
        <v>6</v>
      </c>
      <c r="H53" s="5">
        <v>2</v>
      </c>
    </row>
    <row r="54" spans="1:8" ht="11.45" customHeight="1" x14ac:dyDescent="0.2">
      <c r="A54" s="3">
        <v>53</v>
      </c>
      <c r="B54" s="4" t="s">
        <v>8</v>
      </c>
      <c r="C54" s="4" t="s">
        <v>109</v>
      </c>
      <c r="D54" s="4" t="s">
        <v>110</v>
      </c>
      <c r="E54" s="4"/>
      <c r="F54" s="6" t="str">
        <f t="shared" si="0"/>
        <v>24U Legrand 646340</v>
      </c>
      <c r="G54" s="4" t="s">
        <v>6</v>
      </c>
      <c r="H54" s="5">
        <v>1</v>
      </c>
    </row>
    <row r="55" spans="1:8" ht="11.45" customHeight="1" x14ac:dyDescent="0.2">
      <c r="A55" s="3">
        <v>54</v>
      </c>
      <c r="B55" s="4" t="s">
        <v>8</v>
      </c>
      <c r="C55" s="4" t="s">
        <v>109</v>
      </c>
      <c r="D55" s="4" t="s">
        <v>111</v>
      </c>
      <c r="E55" s="4"/>
      <c r="F55" s="6" t="str">
        <f t="shared" si="0"/>
        <v>33U Legrand 646341</v>
      </c>
      <c r="G55" s="4" t="s">
        <v>6</v>
      </c>
      <c r="H55" s="5">
        <v>19</v>
      </c>
    </row>
    <row r="56" spans="1:8" ht="11.45" customHeight="1" x14ac:dyDescent="0.2">
      <c r="A56" s="3">
        <v>55</v>
      </c>
      <c r="B56" s="4" t="s">
        <v>8</v>
      </c>
      <c r="C56" s="4" t="s">
        <v>109</v>
      </c>
      <c r="D56" s="4" t="s">
        <v>112</v>
      </c>
      <c r="E56" s="4"/>
      <c r="F56" s="6" t="str">
        <f t="shared" si="0"/>
        <v>Legrand 646342</v>
      </c>
      <c r="G56" s="4" t="s">
        <v>6</v>
      </c>
      <c r="H56" s="5">
        <v>35</v>
      </c>
    </row>
    <row r="57" spans="1:8" ht="11.45" customHeight="1" x14ac:dyDescent="0.2">
      <c r="A57" s="3">
        <v>56</v>
      </c>
      <c r="B57" s="4" t="s">
        <v>8</v>
      </c>
      <c r="C57" s="4" t="s">
        <v>113</v>
      </c>
      <c r="D57" s="4" t="s">
        <v>114</v>
      </c>
      <c r="E57" s="4"/>
      <c r="F57" s="6" t="str">
        <f t="shared" si="0"/>
        <v>Панель 3U с DIN-рейкой на 24 модуля</v>
      </c>
      <c r="G57" s="4" t="s">
        <v>6</v>
      </c>
      <c r="H57" s="5">
        <v>44</v>
      </c>
    </row>
    <row r="58" spans="1:8" ht="11.45" customHeight="1" x14ac:dyDescent="0.2">
      <c r="A58" s="3">
        <v>57</v>
      </c>
      <c r="B58" s="4" t="s">
        <v>8</v>
      </c>
      <c r="C58" s="4" t="s">
        <v>115</v>
      </c>
      <c r="D58" s="4" t="s">
        <v>116</v>
      </c>
      <c r="E58" s="4"/>
      <c r="F58" s="6" t="str">
        <f t="shared" si="0"/>
        <v>Legrand  646750</v>
      </c>
      <c r="G58" s="4" t="s">
        <v>6</v>
      </c>
      <c r="H58" s="5">
        <v>3</v>
      </c>
    </row>
    <row r="59" spans="1:8" ht="11.45" customHeight="1" x14ac:dyDescent="0.2">
      <c r="A59" s="3">
        <v>58</v>
      </c>
      <c r="B59" s="4" t="s">
        <v>8</v>
      </c>
      <c r="C59" s="4" t="s">
        <v>115</v>
      </c>
      <c r="D59" s="4" t="s">
        <v>117</v>
      </c>
      <c r="E59" s="4"/>
      <c r="F59" s="6" t="str">
        <f t="shared" si="0"/>
        <v>Legrand 046319</v>
      </c>
      <c r="G59" s="4" t="s">
        <v>6</v>
      </c>
      <c r="H59" s="5">
        <v>2</v>
      </c>
    </row>
    <row r="60" spans="1:8" ht="11.45" customHeight="1" x14ac:dyDescent="0.2">
      <c r="A60" s="3">
        <v>59</v>
      </c>
      <c r="B60" s="4" t="s">
        <v>8</v>
      </c>
      <c r="C60" s="4" t="s">
        <v>115</v>
      </c>
      <c r="D60" s="4" t="s">
        <v>118</v>
      </c>
      <c r="E60" s="4"/>
      <c r="F60" s="6" t="str">
        <f t="shared" si="0"/>
        <v>Legrand 646775</v>
      </c>
      <c r="G60" s="4" t="s">
        <v>6</v>
      </c>
      <c r="H60" s="5">
        <v>1</v>
      </c>
    </row>
    <row r="61" spans="1:8" ht="11.45" customHeight="1" x14ac:dyDescent="0.2">
      <c r="A61" s="3">
        <v>60</v>
      </c>
      <c r="B61" s="4" t="s">
        <v>8</v>
      </c>
      <c r="C61" s="4" t="s">
        <v>115</v>
      </c>
      <c r="D61" s="4" t="s">
        <v>119</v>
      </c>
      <c r="E61" s="4"/>
      <c r="F61" s="6" t="str">
        <f t="shared" si="0"/>
        <v>навесной 650х400х250 мм; IP65 FL118A</v>
      </c>
      <c r="G61" s="4" t="s">
        <v>6</v>
      </c>
      <c r="H61" s="5">
        <v>10</v>
      </c>
    </row>
    <row r="62" spans="1:8" ht="11.45" customHeight="1" x14ac:dyDescent="0.2">
      <c r="A62" s="3">
        <v>61</v>
      </c>
      <c r="B62" s="4" t="s">
        <v>8</v>
      </c>
      <c r="C62" s="4" t="s">
        <v>115</v>
      </c>
      <c r="D62" s="4" t="s">
        <v>120</v>
      </c>
      <c r="E62" s="4"/>
      <c r="F62" s="6" t="str">
        <f t="shared" si="0"/>
        <v>Шкаф напольный, 19"  RAL 7035, 22U, 2000х800х600 мм, Сталь двер 20 CAB 01/600 SD/22/SP</v>
      </c>
      <c r="G62" s="4" t="s">
        <v>6</v>
      </c>
      <c r="H62" s="5">
        <v>1</v>
      </c>
    </row>
    <row r="63" spans="1:8" ht="11.45" customHeight="1" x14ac:dyDescent="0.2">
      <c r="A63" s="3">
        <v>62</v>
      </c>
      <c r="B63" s="4" t="s">
        <v>8</v>
      </c>
      <c r="C63" s="4" t="s">
        <v>121</v>
      </c>
      <c r="D63" s="4" t="s">
        <v>122</v>
      </c>
      <c r="E63" s="4"/>
      <c r="F63" s="6" t="str">
        <f t="shared" si="0"/>
        <v>Legrand 753171</v>
      </c>
      <c r="G63" s="4" t="s">
        <v>6</v>
      </c>
      <c r="H63" s="5">
        <v>290</v>
      </c>
    </row>
    <row r="64" spans="1:8" ht="11.45" customHeight="1" x14ac:dyDescent="0.2">
      <c r="A64" s="3">
        <v>63</v>
      </c>
      <c r="B64" s="4" t="s">
        <v>8</v>
      </c>
      <c r="C64" s="4" t="s">
        <v>123</v>
      </c>
      <c r="D64" s="4" t="s">
        <v>124</v>
      </c>
      <c r="E64" s="4"/>
      <c r="F64" s="6" t="str">
        <f t="shared" si="0"/>
        <v>Hypernet MB-STP6-1</v>
      </c>
      <c r="G64" s="4" t="s">
        <v>6</v>
      </c>
      <c r="H64" s="5">
        <v>9</v>
      </c>
    </row>
    <row r="65" spans="1:8" ht="11.45" customHeight="1" x14ac:dyDescent="0.2">
      <c r="A65" s="3">
        <v>64</v>
      </c>
      <c r="B65" s="4" t="s">
        <v>8</v>
      </c>
      <c r="C65" s="4" t="s">
        <v>123</v>
      </c>
      <c r="D65" s="4" t="s">
        <v>125</v>
      </c>
      <c r="E65" s="4"/>
      <c r="F65" s="6" t="str">
        <f t="shared" si="0"/>
        <v>Hypernet MB-STP6-2</v>
      </c>
      <c r="G65" s="4" t="s">
        <v>6</v>
      </c>
      <c r="H65" s="5">
        <v>2</v>
      </c>
    </row>
    <row r="66" spans="1:8" ht="11.45" customHeight="1" x14ac:dyDescent="0.2">
      <c r="A66" s="3">
        <v>65</v>
      </c>
      <c r="B66" s="4" t="s">
        <v>8</v>
      </c>
      <c r="C66" s="4" t="s">
        <v>123</v>
      </c>
      <c r="D66" s="4" t="s">
        <v>126</v>
      </c>
      <c r="E66" s="4"/>
      <c r="F66" s="6" t="str">
        <f t="shared" si="0"/>
        <v>Legrand 753149</v>
      </c>
      <c r="G66" s="4" t="s">
        <v>6</v>
      </c>
      <c r="H66" s="5">
        <v>195</v>
      </c>
    </row>
    <row r="67" spans="1:8" ht="11.45" customHeight="1" x14ac:dyDescent="0.2">
      <c r="A67" s="3">
        <v>66</v>
      </c>
      <c r="B67" s="4" t="s">
        <v>8</v>
      </c>
      <c r="C67" s="4" t="s">
        <v>123</v>
      </c>
      <c r="D67" s="4" t="s">
        <v>127</v>
      </c>
      <c r="E67" s="4"/>
      <c r="F67" s="6" t="str">
        <f t="shared" ref="F67:F81" si="1">IF(AND(D67="",E67=""),"",IF(D67="",E67,IF(E67="",D67,D67&amp;", "&amp;E67)))</f>
        <v>Legrand 764577</v>
      </c>
      <c r="G67" s="4" t="s">
        <v>6</v>
      </c>
      <c r="H67" s="5">
        <v>69</v>
      </c>
    </row>
    <row r="68" spans="1:8" ht="11.45" customHeight="1" x14ac:dyDescent="0.2">
      <c r="A68" s="3">
        <v>67</v>
      </c>
      <c r="B68" s="4" t="s">
        <v>8</v>
      </c>
      <c r="C68" s="4" t="s">
        <v>123</v>
      </c>
      <c r="D68" s="4" t="s">
        <v>128</v>
      </c>
      <c r="E68" s="4"/>
      <c r="F68" s="6" t="str">
        <f t="shared" si="1"/>
        <v>Legrand 764578</v>
      </c>
      <c r="G68" s="4" t="s">
        <v>6</v>
      </c>
      <c r="H68" s="5">
        <v>280</v>
      </c>
    </row>
    <row r="69" spans="1:8" ht="11.45" customHeight="1" x14ac:dyDescent="0.2">
      <c r="A69" s="3">
        <v>68</v>
      </c>
      <c r="B69" s="4" t="s">
        <v>8</v>
      </c>
      <c r="C69" s="4" t="s">
        <v>123</v>
      </c>
      <c r="D69" s="4" t="s">
        <v>129</v>
      </c>
      <c r="E69" s="4"/>
      <c r="F69" s="6" t="str">
        <f t="shared" si="1"/>
        <v>Legrand 863161</v>
      </c>
      <c r="G69" s="4" t="s">
        <v>6</v>
      </c>
      <c r="H69" s="5">
        <v>12</v>
      </c>
    </row>
    <row r="70" spans="1:8" ht="11.45" customHeight="1" x14ac:dyDescent="0.2">
      <c r="A70" s="3">
        <v>69</v>
      </c>
      <c r="B70" s="4" t="s">
        <v>8</v>
      </c>
      <c r="C70" s="4" t="s">
        <v>130</v>
      </c>
      <c r="D70" s="4" t="s">
        <v>131</v>
      </c>
      <c r="E70" s="4"/>
      <c r="F70" s="6" t="str">
        <f t="shared" si="1"/>
        <v>Legrand  076576</v>
      </c>
      <c r="G70" s="4" t="s">
        <v>6</v>
      </c>
      <c r="H70" s="5">
        <v>2</v>
      </c>
    </row>
    <row r="71" spans="1:8" ht="11.45" customHeight="1" x14ac:dyDescent="0.2">
      <c r="A71" s="3">
        <v>70</v>
      </c>
      <c r="B71" s="4" t="s">
        <v>8</v>
      </c>
      <c r="C71" s="4" t="s">
        <v>130</v>
      </c>
      <c r="D71" s="4" t="s">
        <v>132</v>
      </c>
      <c r="E71" s="4"/>
      <c r="F71" s="6" t="str">
        <f t="shared" si="1"/>
        <v>Legrand 753148</v>
      </c>
      <c r="G71" s="4" t="s">
        <v>6</v>
      </c>
      <c r="H71" s="5">
        <v>62</v>
      </c>
    </row>
    <row r="72" spans="1:8" ht="11.45" customHeight="1" x14ac:dyDescent="0.2">
      <c r="A72" s="3">
        <v>71</v>
      </c>
      <c r="B72" s="4" t="s">
        <v>8</v>
      </c>
      <c r="C72" s="4" t="s">
        <v>133</v>
      </c>
      <c r="D72" s="4" t="s">
        <v>134</v>
      </c>
      <c r="E72" s="4"/>
      <c r="F72" s="6" t="str">
        <f t="shared" si="1"/>
        <v xml:space="preserve">Legrand 646426  </v>
      </c>
      <c r="G72" s="4" t="s">
        <v>6</v>
      </c>
      <c r="H72" s="5">
        <v>4</v>
      </c>
    </row>
    <row r="73" spans="1:8" ht="11.45" customHeight="1" x14ac:dyDescent="0.2">
      <c r="A73" s="3">
        <v>72</v>
      </c>
      <c r="B73" s="4" t="s">
        <v>8</v>
      </c>
      <c r="C73" s="4" t="s">
        <v>135</v>
      </c>
      <c r="D73" s="4" t="s">
        <v>136</v>
      </c>
      <c r="E73" s="4"/>
      <c r="F73" s="6" t="str">
        <f t="shared" si="1"/>
        <v>Legrand 046530</v>
      </c>
      <c r="G73" s="4" t="s">
        <v>6</v>
      </c>
      <c r="H73" s="5">
        <v>208</v>
      </c>
    </row>
    <row r="74" spans="1:8" ht="11.45" customHeight="1" x14ac:dyDescent="0.2">
      <c r="A74" s="3">
        <v>73</v>
      </c>
      <c r="B74" s="4" t="s">
        <v>8</v>
      </c>
      <c r="C74" s="4" t="s">
        <v>137</v>
      </c>
      <c r="D74" s="4" t="s">
        <v>138</v>
      </c>
      <c r="E74" s="4"/>
      <c r="F74" s="6" t="str">
        <f t="shared" si="1"/>
        <v>Legrand 46505</v>
      </c>
      <c r="G74" s="4" t="s">
        <v>6</v>
      </c>
      <c r="H74" s="5">
        <v>8</v>
      </c>
    </row>
    <row r="75" spans="1:8" ht="11.45" customHeight="1" x14ac:dyDescent="0.2">
      <c r="A75" s="3">
        <v>74</v>
      </c>
      <c r="B75" s="4" t="s">
        <v>8</v>
      </c>
      <c r="C75" s="4" t="s">
        <v>123</v>
      </c>
      <c r="D75" s="4" t="s">
        <v>139</v>
      </c>
      <c r="E75" s="4"/>
      <c r="F75" s="6" t="str">
        <f t="shared" si="1"/>
        <v>DKC 77678N</v>
      </c>
      <c r="G75" s="4" t="s">
        <v>6</v>
      </c>
      <c r="H75" s="5">
        <v>313</v>
      </c>
    </row>
    <row r="76" spans="1:8" ht="11.45" customHeight="1" x14ac:dyDescent="0.2">
      <c r="A76" s="3">
        <v>75</v>
      </c>
      <c r="B76" s="4" t="s">
        <v>8</v>
      </c>
      <c r="C76" s="4" t="s">
        <v>19</v>
      </c>
      <c r="D76" s="4" t="s">
        <v>140</v>
      </c>
      <c r="E76" s="4"/>
      <c r="F76" s="6" t="str">
        <f t="shared" si="1"/>
        <v>SNR-FB-ORG</v>
      </c>
      <c r="G76" s="4" t="s">
        <v>6</v>
      </c>
      <c r="H76" s="5">
        <v>2</v>
      </c>
    </row>
    <row r="77" spans="1:8" ht="11.45" customHeight="1" x14ac:dyDescent="0.2">
      <c r="A77" s="3">
        <v>76</v>
      </c>
      <c r="B77" s="4" t="s">
        <v>8</v>
      </c>
      <c r="C77" s="4" t="s">
        <v>141</v>
      </c>
      <c r="D77" s="4"/>
      <c r="E77" s="4" t="s">
        <v>142</v>
      </c>
      <c r="F77" s="6" t="str">
        <f t="shared" si="1"/>
        <v>7002-300-14</v>
      </c>
      <c r="G77" s="4" t="s">
        <v>6</v>
      </c>
      <c r="H77" s="5">
        <v>239</v>
      </c>
    </row>
    <row r="78" spans="1:8" ht="11.45" customHeight="1" x14ac:dyDescent="0.2">
      <c r="A78" s="3">
        <v>77</v>
      </c>
      <c r="B78" s="4" t="s">
        <v>8</v>
      </c>
      <c r="C78" s="4" t="s">
        <v>143</v>
      </c>
      <c r="D78" s="4" t="s">
        <v>144</v>
      </c>
      <c r="E78" s="4"/>
      <c r="F78" s="6" t="str">
        <f t="shared" si="1"/>
        <v>Legrand  646404 6шт</v>
      </c>
      <c r="G78" s="4" t="s">
        <v>145</v>
      </c>
      <c r="H78" s="5">
        <v>4.8</v>
      </c>
    </row>
    <row r="79" spans="1:8" ht="11.45" customHeight="1" x14ac:dyDescent="0.2">
      <c r="A79" s="3">
        <v>78</v>
      </c>
      <c r="B79" s="4" t="s">
        <v>8</v>
      </c>
      <c r="C79" s="4" t="s">
        <v>146</v>
      </c>
      <c r="D79" s="4"/>
      <c r="E79" s="4" t="s">
        <v>147</v>
      </c>
      <c r="F79" s="6" t="str">
        <f t="shared" si="1"/>
        <v>Mosaic  RJ-45 6 FTP 1 модуль 76562  76562</v>
      </c>
      <c r="G79" s="4" t="s">
        <v>6</v>
      </c>
      <c r="H79" s="5">
        <v>16</v>
      </c>
    </row>
    <row r="80" spans="1:8" ht="11.45" customHeight="1" x14ac:dyDescent="0.2">
      <c r="A80" s="3">
        <v>79</v>
      </c>
      <c r="B80" s="4" t="s">
        <v>8</v>
      </c>
      <c r="C80" s="4" t="s">
        <v>146</v>
      </c>
      <c r="D80" s="4" t="s">
        <v>148</v>
      </c>
      <c r="E80" s="4" t="s">
        <v>147</v>
      </c>
      <c r="F80" s="6" t="str">
        <f t="shared" si="1"/>
        <v>Legrand 076505, Mosaic  RJ-45 6 FTP 1 модуль 76562  76562</v>
      </c>
      <c r="G80" s="4" t="s">
        <v>6</v>
      </c>
      <c r="H80" s="5">
        <v>17</v>
      </c>
    </row>
    <row r="81" spans="1:8" ht="11.45" customHeight="1" x14ac:dyDescent="0.2">
      <c r="A81" s="3">
        <v>80</v>
      </c>
      <c r="B81" s="4" t="s">
        <v>8</v>
      </c>
      <c r="C81" s="4" t="s">
        <v>149</v>
      </c>
      <c r="D81" s="4" t="s">
        <v>150</v>
      </c>
      <c r="E81" s="4" t="s">
        <v>151</v>
      </c>
      <c r="F81" s="6" t="str">
        <f t="shared" si="1"/>
        <v>Legrand 076506, Mosaic  RJ-45 6 FTP 2 модуля 76565  76565</v>
      </c>
      <c r="G81" s="4" t="s">
        <v>6</v>
      </c>
      <c r="H81" s="5">
        <v>33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7685-361F-4A41-BF0F-273A9ED86E66}">
  <sheetPr>
    <outlinePr summaryBelow="0" summaryRight="0"/>
    <pageSetUpPr autoPageBreaks="0"/>
  </sheetPr>
  <dimension ref="A1:N86"/>
  <sheetViews>
    <sheetView topLeftCell="A58" zoomScaleNormal="100" workbookViewId="0">
      <selection activeCell="H93" sqref="H93"/>
    </sheetView>
  </sheetViews>
  <sheetFormatPr defaultColWidth="10.5" defaultRowHeight="11.45" customHeight="1" x14ac:dyDescent="0.2"/>
  <cols>
    <col min="1" max="1" width="3.1640625" style="1" bestFit="1" customWidth="1"/>
    <col min="2" max="2" width="15.1640625" style="1" customWidth="1"/>
    <col min="3" max="3" width="54.1640625" style="9" customWidth="1"/>
    <col min="4" max="4" width="84.83203125" style="9" hidden="1" customWidth="1"/>
    <col min="5" max="5" width="81.6640625" style="9" hidden="1" customWidth="1"/>
    <col min="6" max="6" width="43" style="24" customWidth="1"/>
    <col min="7" max="7" width="12" style="1" customWidth="1"/>
    <col min="8" max="8" width="14.1640625" style="19" customWidth="1"/>
    <col min="9" max="9" width="47.1640625" style="9" customWidth="1"/>
    <col min="10" max="10" width="21.5" style="9" customWidth="1"/>
    <col min="11" max="11" width="17" style="9" customWidth="1"/>
    <col min="12" max="12" width="22.5" style="1" customWidth="1"/>
    <col min="13" max="16384" width="10.5" style="1"/>
  </cols>
  <sheetData>
    <row r="1" spans="1:13" ht="36.75" customHeight="1" x14ac:dyDescent="0.2">
      <c r="A1" s="2" t="s">
        <v>0</v>
      </c>
      <c r="B1" s="2"/>
      <c r="C1" s="8" t="s">
        <v>2</v>
      </c>
      <c r="D1" s="8" t="s">
        <v>5</v>
      </c>
      <c r="E1" s="8" t="s">
        <v>7</v>
      </c>
      <c r="F1" s="23"/>
      <c r="G1" s="2" t="s">
        <v>3</v>
      </c>
      <c r="H1" s="20" t="s">
        <v>4</v>
      </c>
    </row>
    <row r="2" spans="1:13" ht="36" x14ac:dyDescent="0.2">
      <c r="A2" s="10">
        <v>1</v>
      </c>
      <c r="B2" s="13" t="s">
        <v>161</v>
      </c>
      <c r="C2" s="11" t="s">
        <v>9</v>
      </c>
      <c r="D2" s="11" t="s">
        <v>10</v>
      </c>
      <c r="E2" s="11" t="s">
        <v>11</v>
      </c>
      <c r="F2" s="29" t="s">
        <v>153</v>
      </c>
      <c r="G2" s="4" t="s">
        <v>6</v>
      </c>
      <c r="H2" s="22">
        <v>6</v>
      </c>
      <c r="I2" s="15" t="s">
        <v>172</v>
      </c>
      <c r="J2" s="16" t="s">
        <v>174</v>
      </c>
      <c r="K2" s="15" t="s">
        <v>173</v>
      </c>
    </row>
    <row r="3" spans="1:13" ht="33.75" x14ac:dyDescent="0.2">
      <c r="A3" s="10">
        <v>2</v>
      </c>
      <c r="B3" s="13" t="s">
        <v>161</v>
      </c>
      <c r="C3" s="11" t="s">
        <v>12</v>
      </c>
      <c r="D3" s="11" t="s">
        <v>13</v>
      </c>
      <c r="E3" s="11"/>
      <c r="F3" s="29" t="s">
        <v>13</v>
      </c>
      <c r="G3" s="4" t="s">
        <v>6</v>
      </c>
      <c r="H3" s="22">
        <v>13</v>
      </c>
      <c r="I3" s="15" t="s">
        <v>175</v>
      </c>
      <c r="J3" s="16" t="s">
        <v>176</v>
      </c>
      <c r="K3" s="15" t="s">
        <v>177</v>
      </c>
    </row>
    <row r="4" spans="1:13" ht="23.25" x14ac:dyDescent="0.2">
      <c r="A4" s="10">
        <v>3</v>
      </c>
      <c r="B4" s="10"/>
      <c r="C4" s="11" t="s">
        <v>14</v>
      </c>
      <c r="D4" s="11" t="s">
        <v>15</v>
      </c>
      <c r="E4" s="11"/>
      <c r="F4" s="12" t="s">
        <v>15</v>
      </c>
      <c r="G4" s="4" t="s">
        <v>6</v>
      </c>
      <c r="H4" s="22">
        <v>492</v>
      </c>
      <c r="I4" s="1"/>
      <c r="K4" s="1"/>
    </row>
    <row r="5" spans="1:13" ht="23.25" x14ac:dyDescent="0.2">
      <c r="A5" s="10">
        <v>4</v>
      </c>
      <c r="B5" s="10"/>
      <c r="C5" s="11" t="s">
        <v>14</v>
      </c>
      <c r="D5" s="11" t="s">
        <v>16</v>
      </c>
      <c r="E5" s="11"/>
      <c r="F5" s="12" t="s">
        <v>16</v>
      </c>
      <c r="G5" s="4" t="s">
        <v>6</v>
      </c>
      <c r="H5" s="22">
        <v>158</v>
      </c>
      <c r="I5" s="1"/>
      <c r="K5" s="1"/>
    </row>
    <row r="6" spans="1:13" ht="33.75" x14ac:dyDescent="0.2">
      <c r="A6" s="10">
        <v>5</v>
      </c>
      <c r="B6" s="13" t="s">
        <v>161</v>
      </c>
      <c r="C6" s="11" t="s">
        <v>17</v>
      </c>
      <c r="D6" s="11" t="s">
        <v>18</v>
      </c>
      <c r="E6" s="11"/>
      <c r="F6" s="29" t="s">
        <v>18</v>
      </c>
      <c r="G6" s="4" t="s">
        <v>6</v>
      </c>
      <c r="H6" s="22">
        <v>3</v>
      </c>
      <c r="I6" s="15" t="s">
        <v>178</v>
      </c>
      <c r="J6" s="16" t="s">
        <v>179</v>
      </c>
      <c r="K6" s="15" t="s">
        <v>180</v>
      </c>
    </row>
    <row r="7" spans="1:13" ht="23.25" x14ac:dyDescent="0.2">
      <c r="A7" s="10">
        <v>6</v>
      </c>
      <c r="B7" s="13" t="s">
        <v>161</v>
      </c>
      <c r="C7" s="11" t="s">
        <v>19</v>
      </c>
      <c r="D7" s="11" t="s">
        <v>20</v>
      </c>
      <c r="E7" s="11"/>
      <c r="F7" s="23" t="s">
        <v>20</v>
      </c>
      <c r="G7" s="4" t="s">
        <v>6</v>
      </c>
      <c r="H7" s="22">
        <v>6</v>
      </c>
      <c r="I7" s="9" t="s">
        <v>181</v>
      </c>
      <c r="J7" s="15"/>
      <c r="K7" s="25" t="s">
        <v>182</v>
      </c>
    </row>
    <row r="8" spans="1:13" ht="33.75" x14ac:dyDescent="0.2">
      <c r="A8" s="10">
        <v>7</v>
      </c>
      <c r="B8" s="13" t="s">
        <v>161</v>
      </c>
      <c r="C8" s="11" t="s">
        <v>21</v>
      </c>
      <c r="D8" s="11"/>
      <c r="E8" s="11"/>
      <c r="F8" s="29" t="s">
        <v>162</v>
      </c>
      <c r="G8" s="4" t="s">
        <v>6</v>
      </c>
      <c r="H8" s="22">
        <v>15</v>
      </c>
      <c r="I8" s="15" t="s">
        <v>163</v>
      </c>
      <c r="J8" s="16" t="s">
        <v>165</v>
      </c>
      <c r="K8" s="16" t="s">
        <v>164</v>
      </c>
    </row>
    <row r="9" spans="1:13" ht="23.25" x14ac:dyDescent="0.2">
      <c r="A9" s="10">
        <v>8</v>
      </c>
      <c r="B9" s="10"/>
      <c r="C9" s="11" t="s">
        <v>22</v>
      </c>
      <c r="D9" s="11" t="s">
        <v>23</v>
      </c>
      <c r="E9" s="11"/>
      <c r="F9" s="12" t="s">
        <v>23</v>
      </c>
      <c r="G9" s="4" t="s">
        <v>6</v>
      </c>
      <c r="H9" s="22">
        <v>5</v>
      </c>
      <c r="I9" s="1"/>
      <c r="K9" s="1"/>
    </row>
    <row r="10" spans="1:13" ht="23.25" x14ac:dyDescent="0.2">
      <c r="A10" s="10">
        <v>9</v>
      </c>
      <c r="B10" s="10"/>
      <c r="C10" s="11" t="s">
        <v>24</v>
      </c>
      <c r="D10" s="11" t="s">
        <v>25</v>
      </c>
      <c r="E10" s="11"/>
      <c r="F10" s="12" t="s">
        <v>25</v>
      </c>
      <c r="G10" s="4" t="s">
        <v>6</v>
      </c>
      <c r="H10" s="22">
        <v>9</v>
      </c>
      <c r="I10" s="1"/>
      <c r="K10" s="1"/>
    </row>
    <row r="11" spans="1:13" ht="23.25" x14ac:dyDescent="0.2">
      <c r="A11" s="10">
        <v>10</v>
      </c>
      <c r="B11" s="10"/>
      <c r="C11" s="11" t="s">
        <v>24</v>
      </c>
      <c r="D11" s="11" t="s">
        <v>26</v>
      </c>
      <c r="E11" s="11"/>
      <c r="F11" s="12" t="s">
        <v>26</v>
      </c>
      <c r="G11" s="4" t="s">
        <v>6</v>
      </c>
      <c r="H11" s="22">
        <v>2</v>
      </c>
      <c r="I11" s="1"/>
      <c r="K11" s="1"/>
    </row>
    <row r="12" spans="1:13" ht="23.25" x14ac:dyDescent="0.2">
      <c r="A12" s="10">
        <v>11</v>
      </c>
      <c r="B12" s="10"/>
      <c r="C12" s="11" t="s">
        <v>27</v>
      </c>
      <c r="D12" s="11" t="s">
        <v>28</v>
      </c>
      <c r="E12" s="11"/>
      <c r="F12" s="12" t="s">
        <v>28</v>
      </c>
      <c r="G12" s="4" t="s">
        <v>6</v>
      </c>
      <c r="H12" s="22">
        <v>50</v>
      </c>
      <c r="I12" s="1"/>
      <c r="K12" s="1"/>
    </row>
    <row r="13" spans="1:13" ht="90" x14ac:dyDescent="0.2">
      <c r="A13" s="10">
        <v>12</v>
      </c>
      <c r="B13" s="13" t="s">
        <v>161</v>
      </c>
      <c r="C13" s="11" t="s">
        <v>29</v>
      </c>
      <c r="D13" s="11" t="s">
        <v>30</v>
      </c>
      <c r="E13" s="11" t="s">
        <v>31</v>
      </c>
      <c r="F13" s="23" t="s">
        <v>155</v>
      </c>
      <c r="G13" s="4" t="s">
        <v>32</v>
      </c>
      <c r="H13" s="22">
        <v>4</v>
      </c>
      <c r="I13" s="15" t="s">
        <v>183</v>
      </c>
      <c r="K13" s="25" t="s">
        <v>182</v>
      </c>
    </row>
    <row r="14" spans="1:13" ht="23.25" x14ac:dyDescent="0.2">
      <c r="A14" s="10">
        <v>13</v>
      </c>
      <c r="B14" s="10"/>
      <c r="C14" s="11" t="s">
        <v>33</v>
      </c>
      <c r="D14" s="11" t="s">
        <v>26</v>
      </c>
      <c r="E14" s="11"/>
      <c r="F14" s="12" t="s">
        <v>26</v>
      </c>
      <c r="G14" s="4" t="s">
        <v>6</v>
      </c>
      <c r="H14" s="22">
        <v>1</v>
      </c>
      <c r="I14" s="1"/>
      <c r="K14" s="1"/>
    </row>
    <row r="15" spans="1:13" ht="23.25" x14ac:dyDescent="0.2">
      <c r="A15" s="10"/>
      <c r="B15" s="10"/>
      <c r="C15" s="11"/>
      <c r="D15" s="11"/>
      <c r="E15" s="11"/>
      <c r="F15" s="12"/>
      <c r="G15" s="4"/>
      <c r="H15" s="22"/>
      <c r="I15" s="15" t="s">
        <v>184</v>
      </c>
      <c r="J15" s="15"/>
      <c r="K15" s="14" t="s">
        <v>185</v>
      </c>
      <c r="L15" s="17" t="s">
        <v>186</v>
      </c>
      <c r="M15" s="14" t="s">
        <v>187</v>
      </c>
    </row>
    <row r="16" spans="1:13" ht="23.25" x14ac:dyDescent="0.2">
      <c r="A16" s="10"/>
      <c r="B16" s="10"/>
      <c r="C16" s="11"/>
      <c r="D16" s="11"/>
      <c r="E16" s="11"/>
      <c r="F16" s="12"/>
      <c r="G16" s="4"/>
      <c r="H16" s="22"/>
      <c r="I16" s="15" t="s">
        <v>188</v>
      </c>
      <c r="K16" s="25" t="s">
        <v>182</v>
      </c>
    </row>
    <row r="17" spans="1:13" ht="23.25" x14ac:dyDescent="0.2">
      <c r="A17" s="10">
        <v>14</v>
      </c>
      <c r="B17" s="13" t="s">
        <v>161</v>
      </c>
      <c r="C17" s="11" t="s">
        <v>34</v>
      </c>
      <c r="D17" s="11" t="s">
        <v>35</v>
      </c>
      <c r="E17" s="11" t="s">
        <v>36</v>
      </c>
      <c r="F17" s="29" t="s">
        <v>156</v>
      </c>
      <c r="G17" s="4" t="s">
        <v>6</v>
      </c>
      <c r="H17" s="22">
        <v>4</v>
      </c>
      <c r="I17" s="9" t="s">
        <v>189</v>
      </c>
      <c r="K17" s="9" t="s">
        <v>190</v>
      </c>
    </row>
    <row r="18" spans="1:13" ht="23.25" x14ac:dyDescent="0.2">
      <c r="A18" s="10">
        <v>15</v>
      </c>
      <c r="B18" s="10"/>
      <c r="C18" s="11" t="s">
        <v>37</v>
      </c>
      <c r="D18" s="11"/>
      <c r="E18" s="11"/>
      <c r="F18" s="12" t="s">
        <v>154</v>
      </c>
      <c r="G18" s="4" t="s">
        <v>38</v>
      </c>
      <c r="H18" s="22">
        <v>200</v>
      </c>
      <c r="I18" s="1"/>
      <c r="K18" s="1"/>
    </row>
    <row r="19" spans="1:13" ht="23.25" x14ac:dyDescent="0.2">
      <c r="A19" s="10">
        <v>16</v>
      </c>
      <c r="B19" s="13" t="s">
        <v>161</v>
      </c>
      <c r="C19" s="11" t="s">
        <v>39</v>
      </c>
      <c r="D19" s="11" t="s">
        <v>40</v>
      </c>
      <c r="E19" s="11"/>
      <c r="F19" s="23" t="s">
        <v>166</v>
      </c>
      <c r="G19" s="4" t="s">
        <v>38</v>
      </c>
      <c r="H19" s="22">
        <v>2</v>
      </c>
      <c r="K19" s="26" t="s">
        <v>191</v>
      </c>
    </row>
    <row r="20" spans="1:13" ht="36" x14ac:dyDescent="0.2">
      <c r="A20" s="10">
        <v>17</v>
      </c>
      <c r="B20" s="13" t="s">
        <v>161</v>
      </c>
      <c r="C20" s="11" t="s">
        <v>41</v>
      </c>
      <c r="D20" s="11" t="s">
        <v>42</v>
      </c>
      <c r="E20" s="11"/>
      <c r="F20" s="23" t="s">
        <v>42</v>
      </c>
      <c r="G20" s="4" t="s">
        <v>6</v>
      </c>
      <c r="H20" s="22">
        <v>1</v>
      </c>
      <c r="K20" s="26" t="s">
        <v>191</v>
      </c>
    </row>
    <row r="21" spans="1:13" ht="23.25" x14ac:dyDescent="0.2">
      <c r="A21" s="10">
        <v>18</v>
      </c>
      <c r="B21" s="10"/>
      <c r="C21" s="11" t="s">
        <v>43</v>
      </c>
      <c r="D21" s="11" t="s">
        <v>44</v>
      </c>
      <c r="E21" s="11"/>
      <c r="F21" s="12" t="s">
        <v>44</v>
      </c>
      <c r="G21" s="4" t="s">
        <v>6</v>
      </c>
      <c r="H21" s="22">
        <v>10</v>
      </c>
      <c r="I21" s="1"/>
      <c r="K21" s="1"/>
    </row>
    <row r="22" spans="1:13" ht="23.25" x14ac:dyDescent="0.2">
      <c r="A22" s="10">
        <v>19</v>
      </c>
      <c r="B22" s="10"/>
      <c r="C22" s="11" t="s">
        <v>45</v>
      </c>
      <c r="D22" s="11" t="s">
        <v>46</v>
      </c>
      <c r="E22" s="11"/>
      <c r="F22" s="12" t="s">
        <v>46</v>
      </c>
      <c r="G22" s="4" t="s">
        <v>6</v>
      </c>
      <c r="H22" s="22">
        <v>10</v>
      </c>
      <c r="I22" s="1"/>
      <c r="K22" s="1"/>
    </row>
    <row r="23" spans="1:13" ht="23.25" x14ac:dyDescent="0.2">
      <c r="A23" s="10">
        <v>20</v>
      </c>
      <c r="B23" s="10"/>
      <c r="C23" s="11" t="s">
        <v>47</v>
      </c>
      <c r="D23" s="11"/>
      <c r="E23" s="11"/>
      <c r="F23" s="12" t="s">
        <v>154</v>
      </c>
      <c r="G23" s="4" t="s">
        <v>6</v>
      </c>
      <c r="H23" s="22">
        <v>5</v>
      </c>
      <c r="I23" s="1"/>
      <c r="K23" s="1"/>
    </row>
    <row r="24" spans="1:13" ht="33.75" x14ac:dyDescent="0.2">
      <c r="A24" s="10">
        <v>21</v>
      </c>
      <c r="B24" s="13" t="s">
        <v>161</v>
      </c>
      <c r="C24" s="11" t="s">
        <v>48</v>
      </c>
      <c r="D24" s="11"/>
      <c r="E24" s="11" t="s">
        <v>49</v>
      </c>
      <c r="F24" s="29" t="s">
        <v>49</v>
      </c>
      <c r="G24" s="4" t="s">
        <v>32</v>
      </c>
      <c r="H24" s="22">
        <v>19</v>
      </c>
      <c r="I24" s="9" t="s">
        <v>192</v>
      </c>
      <c r="J24" s="27" t="s">
        <v>194</v>
      </c>
      <c r="K24" s="9" t="s">
        <v>193</v>
      </c>
    </row>
    <row r="25" spans="1:13" ht="33.75" x14ac:dyDescent="0.2">
      <c r="A25" s="10">
        <v>22</v>
      </c>
      <c r="B25" s="13" t="s">
        <v>161</v>
      </c>
      <c r="C25" s="11" t="s">
        <v>50</v>
      </c>
      <c r="D25" s="11"/>
      <c r="E25" s="11" t="s">
        <v>51</v>
      </c>
      <c r="F25" s="29" t="s">
        <v>51</v>
      </c>
      <c r="G25" s="4" t="s">
        <v>6</v>
      </c>
      <c r="H25" s="22">
        <v>72</v>
      </c>
      <c r="I25" s="9" t="s">
        <v>195</v>
      </c>
      <c r="J25" s="27" t="s">
        <v>197</v>
      </c>
      <c r="K25" s="9" t="s">
        <v>196</v>
      </c>
    </row>
    <row r="26" spans="1:13" ht="33.75" x14ac:dyDescent="0.2">
      <c r="A26" s="10">
        <v>23</v>
      </c>
      <c r="B26" s="13" t="s">
        <v>161</v>
      </c>
      <c r="C26" s="11" t="s">
        <v>52</v>
      </c>
      <c r="D26" s="11" t="s">
        <v>53</v>
      </c>
      <c r="E26" s="11" t="s">
        <v>54</v>
      </c>
      <c r="F26" s="29" t="s">
        <v>157</v>
      </c>
      <c r="G26" s="4" t="s">
        <v>6</v>
      </c>
      <c r="H26" s="28">
        <v>19</v>
      </c>
      <c r="I26" s="9" t="s">
        <v>198</v>
      </c>
      <c r="J26" s="16" t="s">
        <v>200</v>
      </c>
      <c r="K26" s="9" t="s">
        <v>199</v>
      </c>
    </row>
    <row r="27" spans="1:13" ht="45" x14ac:dyDescent="0.2">
      <c r="A27" s="10">
        <v>24</v>
      </c>
      <c r="B27" s="13" t="s">
        <v>161</v>
      </c>
      <c r="C27" s="11" t="s">
        <v>55</v>
      </c>
      <c r="D27" s="11" t="s">
        <v>56</v>
      </c>
      <c r="E27" s="11"/>
      <c r="F27" s="29" t="s">
        <v>56</v>
      </c>
      <c r="G27" s="4" t="s">
        <v>6</v>
      </c>
      <c r="H27" s="30">
        <v>2</v>
      </c>
      <c r="I27" s="9" t="s">
        <v>201</v>
      </c>
      <c r="J27" s="16" t="s">
        <v>203</v>
      </c>
      <c r="K27" s="9" t="s">
        <v>202</v>
      </c>
      <c r="L27" s="17" t="s">
        <v>204</v>
      </c>
      <c r="M27" s="14" t="s">
        <v>187</v>
      </c>
    </row>
    <row r="28" spans="1:13" ht="23.25" x14ac:dyDescent="0.2">
      <c r="A28" s="10">
        <v>25</v>
      </c>
      <c r="B28" s="18" t="s">
        <v>167</v>
      </c>
      <c r="C28" s="11" t="s">
        <v>57</v>
      </c>
      <c r="D28" s="11" t="s">
        <v>58</v>
      </c>
      <c r="E28" s="11"/>
      <c r="F28" s="23" t="s">
        <v>58</v>
      </c>
      <c r="G28" s="4" t="s">
        <v>6</v>
      </c>
      <c r="H28" s="22">
        <v>7</v>
      </c>
      <c r="K28" s="32" t="s">
        <v>205</v>
      </c>
    </row>
    <row r="29" spans="1:13" ht="45" x14ac:dyDescent="0.2">
      <c r="A29" s="10">
        <v>26</v>
      </c>
      <c r="B29" s="13" t="s">
        <v>161</v>
      </c>
      <c r="C29" s="11" t="s">
        <v>59</v>
      </c>
      <c r="D29" s="11"/>
      <c r="E29" s="11"/>
      <c r="F29" s="29" t="s">
        <v>154</v>
      </c>
      <c r="G29" s="4" t="s">
        <v>6</v>
      </c>
      <c r="H29" s="22">
        <v>55</v>
      </c>
      <c r="I29" s="15" t="s">
        <v>206</v>
      </c>
      <c r="J29" s="16" t="s">
        <v>207</v>
      </c>
      <c r="K29" s="16" t="s">
        <v>209</v>
      </c>
      <c r="M29" s="31" t="s">
        <v>208</v>
      </c>
    </row>
    <row r="30" spans="1:13" ht="33.75" x14ac:dyDescent="0.2">
      <c r="A30" s="10">
        <v>27</v>
      </c>
      <c r="B30" s="13" t="s">
        <v>161</v>
      </c>
      <c r="C30" s="11" t="s">
        <v>60</v>
      </c>
      <c r="D30" s="11" t="s">
        <v>61</v>
      </c>
      <c r="E30" s="11"/>
      <c r="F30" s="29" t="s">
        <v>61</v>
      </c>
      <c r="G30" s="4" t="s">
        <v>32</v>
      </c>
      <c r="H30" s="22">
        <v>11</v>
      </c>
      <c r="I30" s="15" t="s">
        <v>210</v>
      </c>
      <c r="J30" s="16" t="s">
        <v>211</v>
      </c>
      <c r="K30" s="15" t="s">
        <v>212</v>
      </c>
    </row>
    <row r="31" spans="1:13" ht="23.25" x14ac:dyDescent="0.2">
      <c r="A31" s="10">
        <v>28</v>
      </c>
      <c r="B31" s="13" t="s">
        <v>161</v>
      </c>
      <c r="C31" s="11" t="s">
        <v>62</v>
      </c>
      <c r="D31" s="11" t="s">
        <v>63</v>
      </c>
      <c r="E31" s="11"/>
      <c r="F31" s="23" t="s">
        <v>63</v>
      </c>
      <c r="G31" s="4" t="s">
        <v>38</v>
      </c>
      <c r="H31" s="22">
        <v>1</v>
      </c>
      <c r="K31" s="26" t="s">
        <v>191</v>
      </c>
    </row>
    <row r="32" spans="1:13" ht="56.25" x14ac:dyDescent="0.2">
      <c r="A32" s="10">
        <v>29</v>
      </c>
      <c r="B32" s="13" t="s">
        <v>161</v>
      </c>
      <c r="C32" s="11" t="s">
        <v>64</v>
      </c>
      <c r="D32" s="11"/>
      <c r="E32" s="11" t="s">
        <v>65</v>
      </c>
      <c r="F32" s="29" t="s">
        <v>65</v>
      </c>
      <c r="G32" s="4" t="s">
        <v>6</v>
      </c>
      <c r="H32" s="22">
        <v>4</v>
      </c>
      <c r="I32" s="15" t="s">
        <v>213</v>
      </c>
      <c r="J32" s="15" t="s">
        <v>214</v>
      </c>
      <c r="K32" s="16" t="s">
        <v>215</v>
      </c>
    </row>
    <row r="33" spans="1:12" ht="45" x14ac:dyDescent="0.2">
      <c r="A33" s="10">
        <v>30</v>
      </c>
      <c r="B33" s="13" t="s">
        <v>161</v>
      </c>
      <c r="C33" s="11" t="s">
        <v>66</v>
      </c>
      <c r="D33" s="11"/>
      <c r="E33" s="11" t="s">
        <v>67</v>
      </c>
      <c r="F33" s="29" t="s">
        <v>67</v>
      </c>
      <c r="G33" s="4" t="s">
        <v>6</v>
      </c>
      <c r="H33" s="22">
        <v>3</v>
      </c>
      <c r="I33" s="15" t="s">
        <v>216</v>
      </c>
      <c r="J33" s="15" t="s">
        <v>217</v>
      </c>
      <c r="K33" s="16" t="s">
        <v>218</v>
      </c>
    </row>
    <row r="34" spans="1:12" ht="45" x14ac:dyDescent="0.2">
      <c r="A34" s="10">
        <v>31</v>
      </c>
      <c r="B34" s="13" t="s">
        <v>161</v>
      </c>
      <c r="C34" s="11" t="s">
        <v>68</v>
      </c>
      <c r="D34" s="11"/>
      <c r="E34" s="11" t="s">
        <v>69</v>
      </c>
      <c r="F34" s="29" t="s">
        <v>69</v>
      </c>
      <c r="G34" s="4" t="s">
        <v>6</v>
      </c>
      <c r="H34" s="22">
        <v>30</v>
      </c>
      <c r="I34" s="15" t="s">
        <v>219</v>
      </c>
      <c r="J34" s="15" t="s">
        <v>220</v>
      </c>
      <c r="K34" s="16" t="s">
        <v>221</v>
      </c>
    </row>
    <row r="35" spans="1:12" ht="45" x14ac:dyDescent="0.2">
      <c r="A35" s="10">
        <v>32</v>
      </c>
      <c r="B35" s="13" t="s">
        <v>161</v>
      </c>
      <c r="C35" s="11" t="s">
        <v>68</v>
      </c>
      <c r="D35" s="11" t="s">
        <v>70</v>
      </c>
      <c r="E35" s="11" t="s">
        <v>69</v>
      </c>
      <c r="F35" s="29" t="s">
        <v>158</v>
      </c>
      <c r="G35" s="4" t="s">
        <v>6</v>
      </c>
      <c r="H35" s="22">
        <v>45</v>
      </c>
      <c r="I35" s="15" t="s">
        <v>219</v>
      </c>
      <c r="J35" s="15" t="s">
        <v>220</v>
      </c>
      <c r="K35" s="16" t="s">
        <v>221</v>
      </c>
    </row>
    <row r="36" spans="1:12" ht="23.25" x14ac:dyDescent="0.2">
      <c r="A36" s="10">
        <v>33</v>
      </c>
      <c r="B36" s="18" t="s">
        <v>167</v>
      </c>
      <c r="C36" s="11" t="s">
        <v>71</v>
      </c>
      <c r="D36" s="11"/>
      <c r="E36" s="11" t="s">
        <v>72</v>
      </c>
      <c r="F36" s="23" t="s">
        <v>72</v>
      </c>
      <c r="G36" s="4" t="s">
        <v>6</v>
      </c>
      <c r="H36" s="22">
        <v>355</v>
      </c>
      <c r="K36" s="26" t="s">
        <v>191</v>
      </c>
    </row>
    <row r="37" spans="1:12" ht="23.25" x14ac:dyDescent="0.2">
      <c r="A37" s="10">
        <v>34</v>
      </c>
      <c r="B37" s="18" t="s">
        <v>167</v>
      </c>
      <c r="C37" s="11" t="s">
        <v>73</v>
      </c>
      <c r="D37" s="11"/>
      <c r="E37" s="11" t="s">
        <v>74</v>
      </c>
      <c r="F37" s="23" t="s">
        <v>74</v>
      </c>
      <c r="G37" s="4" t="s">
        <v>6</v>
      </c>
      <c r="H37" s="22">
        <v>4</v>
      </c>
      <c r="K37" s="32" t="s">
        <v>205</v>
      </c>
    </row>
    <row r="38" spans="1:12" ht="23.25" x14ac:dyDescent="0.2">
      <c r="A38" s="10">
        <v>35</v>
      </c>
      <c r="B38" s="18" t="s">
        <v>167</v>
      </c>
      <c r="C38" s="11" t="s">
        <v>75</v>
      </c>
      <c r="D38" s="11"/>
      <c r="E38" s="11" t="s">
        <v>76</v>
      </c>
      <c r="F38" s="23" t="s">
        <v>76</v>
      </c>
      <c r="G38" s="4" t="s">
        <v>6</v>
      </c>
      <c r="H38" s="22">
        <v>30</v>
      </c>
      <c r="K38" s="32" t="s">
        <v>205</v>
      </c>
    </row>
    <row r="39" spans="1:12" ht="33.75" x14ac:dyDescent="0.2">
      <c r="A39" s="10">
        <v>36</v>
      </c>
      <c r="B39" s="13" t="s">
        <v>161</v>
      </c>
      <c r="C39" s="11" t="s">
        <v>77</v>
      </c>
      <c r="D39" s="11"/>
      <c r="E39" s="11" t="s">
        <v>78</v>
      </c>
      <c r="F39" s="29" t="s">
        <v>78</v>
      </c>
      <c r="G39" s="4" t="s">
        <v>32</v>
      </c>
      <c r="H39" s="22">
        <v>69</v>
      </c>
      <c r="I39" s="15" t="s">
        <v>222</v>
      </c>
      <c r="J39" s="34" t="s">
        <v>224</v>
      </c>
      <c r="K39" s="33" t="s">
        <v>223</v>
      </c>
    </row>
    <row r="40" spans="1:12" ht="33.75" x14ac:dyDescent="0.2">
      <c r="A40" s="10">
        <v>37</v>
      </c>
      <c r="B40" s="13" t="s">
        <v>161</v>
      </c>
      <c r="C40" s="11" t="s">
        <v>79</v>
      </c>
      <c r="D40" s="11"/>
      <c r="E40" s="11" t="s">
        <v>80</v>
      </c>
      <c r="F40" s="29" t="s">
        <v>80</v>
      </c>
      <c r="G40" s="4" t="s">
        <v>32</v>
      </c>
      <c r="H40" s="22">
        <v>29</v>
      </c>
      <c r="I40" s="15" t="s">
        <v>225</v>
      </c>
      <c r="J40" s="16" t="s">
        <v>226</v>
      </c>
      <c r="K40" s="15" t="s">
        <v>227</v>
      </c>
    </row>
    <row r="41" spans="1:12" ht="33.75" x14ac:dyDescent="0.2">
      <c r="A41" s="10">
        <v>38</v>
      </c>
      <c r="B41" s="13" t="s">
        <v>161</v>
      </c>
      <c r="C41" s="11" t="s">
        <v>81</v>
      </c>
      <c r="D41" s="11" t="s">
        <v>82</v>
      </c>
      <c r="E41" s="11"/>
      <c r="F41" s="29" t="s">
        <v>82</v>
      </c>
      <c r="G41" s="4" t="s">
        <v>6</v>
      </c>
      <c r="H41" s="22">
        <v>22</v>
      </c>
      <c r="I41" s="15" t="s">
        <v>228</v>
      </c>
      <c r="J41" s="16" t="s">
        <v>230</v>
      </c>
      <c r="K41" s="15" t="s">
        <v>229</v>
      </c>
    </row>
    <row r="42" spans="1:12" ht="23.25" x14ac:dyDescent="0.2">
      <c r="A42" s="10">
        <v>39</v>
      </c>
      <c r="B42" s="10" t="s">
        <v>168</v>
      </c>
      <c r="C42" s="11" t="s">
        <v>83</v>
      </c>
      <c r="D42" s="11"/>
      <c r="E42" s="11"/>
      <c r="F42" s="23" t="s">
        <v>154</v>
      </c>
      <c r="G42" s="4" t="s">
        <v>32</v>
      </c>
      <c r="H42" s="22">
        <v>21</v>
      </c>
      <c r="I42" s="16" t="s">
        <v>169</v>
      </c>
      <c r="K42" s="15" t="s">
        <v>170</v>
      </c>
      <c r="L42" s="14" t="s">
        <v>171</v>
      </c>
    </row>
    <row r="43" spans="1:12" ht="23.25" x14ac:dyDescent="0.2">
      <c r="A43" s="10">
        <v>40</v>
      </c>
      <c r="B43" s="10"/>
      <c r="C43" s="11" t="s">
        <v>84</v>
      </c>
      <c r="D43" s="11"/>
      <c r="E43" s="11" t="s">
        <v>85</v>
      </c>
      <c r="F43" s="12" t="s">
        <v>85</v>
      </c>
      <c r="G43" s="4" t="s">
        <v>6</v>
      </c>
      <c r="H43" s="22">
        <v>1</v>
      </c>
      <c r="I43" s="1"/>
      <c r="K43" s="1"/>
    </row>
    <row r="44" spans="1:12" ht="23.25" x14ac:dyDescent="0.2">
      <c r="A44" s="10">
        <v>41</v>
      </c>
      <c r="B44" s="10"/>
      <c r="C44" s="11" t="s">
        <v>86</v>
      </c>
      <c r="D44" s="11"/>
      <c r="E44" s="11" t="s">
        <v>87</v>
      </c>
      <c r="F44" s="12" t="s">
        <v>87</v>
      </c>
      <c r="G44" s="4" t="s">
        <v>6</v>
      </c>
      <c r="H44" s="22">
        <v>100</v>
      </c>
      <c r="I44" s="1"/>
      <c r="K44" s="1"/>
    </row>
    <row r="45" spans="1:12" ht="23.25" x14ac:dyDescent="0.2">
      <c r="A45" s="10">
        <v>42</v>
      </c>
      <c r="B45" s="10"/>
      <c r="C45" s="11" t="s">
        <v>88</v>
      </c>
      <c r="D45" s="11"/>
      <c r="E45" s="11" t="s">
        <v>89</v>
      </c>
      <c r="F45" s="12" t="s">
        <v>89</v>
      </c>
      <c r="G45" s="4" t="s">
        <v>6</v>
      </c>
      <c r="H45" s="22">
        <v>57</v>
      </c>
      <c r="I45" s="1"/>
      <c r="K45" s="1"/>
    </row>
    <row r="46" spans="1:12" ht="23.25" x14ac:dyDescent="0.2">
      <c r="A46" s="10">
        <v>43</v>
      </c>
      <c r="B46" s="10"/>
      <c r="C46" s="11" t="s">
        <v>90</v>
      </c>
      <c r="D46" s="11"/>
      <c r="E46" s="11" t="s">
        <v>91</v>
      </c>
      <c r="F46" s="12" t="s">
        <v>91</v>
      </c>
      <c r="G46" s="4" t="s">
        <v>6</v>
      </c>
      <c r="H46" s="22">
        <v>57</v>
      </c>
      <c r="I46" s="1"/>
      <c r="K46" s="1"/>
    </row>
    <row r="47" spans="1:12" ht="23.25" x14ac:dyDescent="0.2">
      <c r="A47" s="10">
        <v>44</v>
      </c>
      <c r="B47" s="10"/>
      <c r="C47" s="11" t="s">
        <v>92</v>
      </c>
      <c r="D47" s="11"/>
      <c r="E47" s="11" t="s">
        <v>93</v>
      </c>
      <c r="F47" s="12" t="s">
        <v>93</v>
      </c>
      <c r="G47" s="4" t="s">
        <v>6</v>
      </c>
      <c r="H47" s="22">
        <v>161</v>
      </c>
      <c r="I47" s="1"/>
      <c r="K47" s="1"/>
    </row>
    <row r="48" spans="1:12" ht="33.75" x14ac:dyDescent="0.2">
      <c r="A48" s="10">
        <v>45</v>
      </c>
      <c r="B48" s="13" t="s">
        <v>161</v>
      </c>
      <c r="C48" s="11" t="s">
        <v>94</v>
      </c>
      <c r="D48" s="11" t="s">
        <v>95</v>
      </c>
      <c r="E48" s="11"/>
      <c r="F48" s="29" t="s">
        <v>95</v>
      </c>
      <c r="G48" s="4" t="s">
        <v>6</v>
      </c>
      <c r="H48" s="22">
        <v>10</v>
      </c>
      <c r="I48" s="15" t="s">
        <v>231</v>
      </c>
      <c r="J48" s="16" t="s">
        <v>233</v>
      </c>
      <c r="K48" s="15" t="s">
        <v>232</v>
      </c>
    </row>
    <row r="49" spans="1:14" ht="33.75" x14ac:dyDescent="0.2">
      <c r="A49" s="10">
        <v>46</v>
      </c>
      <c r="B49" s="13" t="s">
        <v>161</v>
      </c>
      <c r="C49" s="11" t="s">
        <v>96</v>
      </c>
      <c r="D49" s="11" t="s">
        <v>97</v>
      </c>
      <c r="E49" s="11"/>
      <c r="F49" s="29" t="s">
        <v>97</v>
      </c>
      <c r="G49" s="4" t="s">
        <v>6</v>
      </c>
      <c r="H49" s="22">
        <v>10</v>
      </c>
      <c r="I49" s="15" t="s">
        <v>234</v>
      </c>
      <c r="J49" s="16" t="s">
        <v>236</v>
      </c>
      <c r="K49" s="15" t="s">
        <v>235</v>
      </c>
    </row>
    <row r="50" spans="1:14" ht="45" x14ac:dyDescent="0.2">
      <c r="A50" s="10">
        <v>47</v>
      </c>
      <c r="B50" s="13" t="s">
        <v>161</v>
      </c>
      <c r="C50" s="11" t="s">
        <v>98</v>
      </c>
      <c r="D50" s="11" t="s">
        <v>99</v>
      </c>
      <c r="E50" s="11"/>
      <c r="F50" s="29" t="s">
        <v>99</v>
      </c>
      <c r="G50" s="4" t="s">
        <v>6</v>
      </c>
      <c r="H50" s="30">
        <v>2</v>
      </c>
      <c r="I50" s="15" t="s">
        <v>237</v>
      </c>
      <c r="J50" s="16" t="s">
        <v>238</v>
      </c>
      <c r="K50" s="16" t="s">
        <v>239</v>
      </c>
      <c r="L50" s="14" t="s">
        <v>240</v>
      </c>
    </row>
    <row r="51" spans="1:14" ht="45" x14ac:dyDescent="0.2">
      <c r="A51" s="10">
        <v>48</v>
      </c>
      <c r="B51" s="13" t="s">
        <v>161</v>
      </c>
      <c r="C51" s="11" t="s">
        <v>100</v>
      </c>
      <c r="D51" s="11"/>
      <c r="E51" s="11" t="s">
        <v>101</v>
      </c>
      <c r="F51" s="29" t="s">
        <v>101</v>
      </c>
      <c r="G51" s="4" t="s">
        <v>6</v>
      </c>
      <c r="H51" s="22">
        <v>52</v>
      </c>
      <c r="I51" s="15" t="s">
        <v>241</v>
      </c>
      <c r="J51" s="16" t="s">
        <v>243</v>
      </c>
      <c r="K51" s="16" t="s">
        <v>242</v>
      </c>
      <c r="L51" s="14" t="s">
        <v>240</v>
      </c>
      <c r="N51" s="1">
        <v>60</v>
      </c>
    </row>
    <row r="52" spans="1:14" ht="33.75" x14ac:dyDescent="0.2">
      <c r="A52" s="10">
        <v>49</v>
      </c>
      <c r="B52" s="13" t="s">
        <v>161</v>
      </c>
      <c r="C52" s="11" t="s">
        <v>102</v>
      </c>
      <c r="D52" s="11"/>
      <c r="E52" s="11"/>
      <c r="F52" s="29" t="s">
        <v>154</v>
      </c>
      <c r="G52" s="4" t="s">
        <v>32</v>
      </c>
      <c r="H52" s="22">
        <v>19</v>
      </c>
      <c r="I52" s="15" t="s">
        <v>244</v>
      </c>
      <c r="J52" s="16" t="s">
        <v>245</v>
      </c>
      <c r="K52" s="15" t="s">
        <v>246</v>
      </c>
    </row>
    <row r="53" spans="1:14" ht="33.75" x14ac:dyDescent="0.2">
      <c r="A53" s="10">
        <v>50</v>
      </c>
      <c r="B53" s="13" t="s">
        <v>161</v>
      </c>
      <c r="C53" s="11" t="s">
        <v>103</v>
      </c>
      <c r="D53" s="11"/>
      <c r="E53" s="11" t="s">
        <v>104</v>
      </c>
      <c r="F53" s="29" t="s">
        <v>104</v>
      </c>
      <c r="G53" s="4" t="s">
        <v>32</v>
      </c>
      <c r="H53" s="22">
        <v>1</v>
      </c>
      <c r="I53" s="15" t="s">
        <v>247</v>
      </c>
      <c r="J53" s="16" t="s">
        <v>249</v>
      </c>
      <c r="K53" s="15" t="s">
        <v>248</v>
      </c>
    </row>
    <row r="54" spans="1:14" ht="23.25" x14ac:dyDescent="0.2">
      <c r="A54" s="10">
        <v>51</v>
      </c>
      <c r="B54" s="10"/>
      <c r="C54" s="11" t="s">
        <v>105</v>
      </c>
      <c r="D54" s="11" t="s">
        <v>106</v>
      </c>
      <c r="E54" s="11"/>
      <c r="F54" s="12" t="s">
        <v>106</v>
      </c>
      <c r="G54" s="4" t="s">
        <v>6</v>
      </c>
      <c r="H54" s="22">
        <v>1</v>
      </c>
      <c r="I54" s="1"/>
      <c r="K54" s="1"/>
    </row>
    <row r="55" spans="1:14" ht="23.25" x14ac:dyDescent="0.2">
      <c r="A55" s="10">
        <v>52</v>
      </c>
      <c r="B55" s="10"/>
      <c r="C55" s="11" t="s">
        <v>107</v>
      </c>
      <c r="D55" s="11" t="s">
        <v>108</v>
      </c>
      <c r="E55" s="11"/>
      <c r="F55" s="12" t="s">
        <v>108</v>
      </c>
      <c r="G55" s="4" t="s">
        <v>6</v>
      </c>
      <c r="H55" s="22">
        <v>2</v>
      </c>
      <c r="I55" s="1"/>
      <c r="K55" s="1"/>
    </row>
    <row r="56" spans="1:14" ht="33.75" x14ac:dyDescent="0.2">
      <c r="A56" s="10">
        <v>53</v>
      </c>
      <c r="B56" s="13" t="s">
        <v>161</v>
      </c>
      <c r="C56" s="11" t="s">
        <v>109</v>
      </c>
      <c r="D56" s="11" t="s">
        <v>110</v>
      </c>
      <c r="E56" s="11"/>
      <c r="F56" s="29" t="s">
        <v>110</v>
      </c>
      <c r="G56" s="4" t="s">
        <v>6</v>
      </c>
      <c r="H56" s="22">
        <v>1</v>
      </c>
      <c r="I56" s="15" t="s">
        <v>250</v>
      </c>
      <c r="J56" s="16" t="s">
        <v>251</v>
      </c>
      <c r="K56" s="15" t="s">
        <v>252</v>
      </c>
    </row>
    <row r="57" spans="1:14" ht="33.75" x14ac:dyDescent="0.2">
      <c r="A57" s="10">
        <v>54</v>
      </c>
      <c r="B57" s="13" t="s">
        <v>161</v>
      </c>
      <c r="C57" s="11" t="s">
        <v>109</v>
      </c>
      <c r="D57" s="11" t="s">
        <v>111</v>
      </c>
      <c r="E57" s="11"/>
      <c r="F57" s="29" t="s">
        <v>111</v>
      </c>
      <c r="G57" s="4" t="s">
        <v>6</v>
      </c>
      <c r="H57" s="22">
        <v>19</v>
      </c>
      <c r="I57" s="9" t="s">
        <v>253</v>
      </c>
      <c r="J57" s="27" t="s">
        <v>254</v>
      </c>
      <c r="K57" s="9" t="s">
        <v>255</v>
      </c>
    </row>
    <row r="58" spans="1:14" ht="33.75" x14ac:dyDescent="0.2">
      <c r="A58" s="10">
        <v>55</v>
      </c>
      <c r="B58" s="13" t="s">
        <v>161</v>
      </c>
      <c r="C58" s="11" t="s">
        <v>109</v>
      </c>
      <c r="D58" s="11" t="s">
        <v>112</v>
      </c>
      <c r="E58" s="11"/>
      <c r="F58" s="29" t="s">
        <v>112</v>
      </c>
      <c r="G58" s="4" t="s">
        <v>6</v>
      </c>
      <c r="H58" s="22">
        <v>35</v>
      </c>
      <c r="I58" s="9" t="s">
        <v>256</v>
      </c>
      <c r="J58" s="27" t="s">
        <v>258</v>
      </c>
      <c r="K58" s="9" t="s">
        <v>257</v>
      </c>
    </row>
    <row r="59" spans="1:14" ht="23.25" x14ac:dyDescent="0.2">
      <c r="A59" s="10">
        <v>56</v>
      </c>
      <c r="B59" s="10"/>
      <c r="C59" s="11" t="s">
        <v>113</v>
      </c>
      <c r="D59" s="11" t="s">
        <v>114</v>
      </c>
      <c r="E59" s="11"/>
      <c r="F59" s="12" t="s">
        <v>114</v>
      </c>
      <c r="G59" s="4" t="s">
        <v>6</v>
      </c>
      <c r="H59" s="22">
        <v>44</v>
      </c>
      <c r="I59" s="1"/>
      <c r="K59" s="1"/>
    </row>
    <row r="60" spans="1:14" ht="33.75" x14ac:dyDescent="0.2">
      <c r="A60" s="10">
        <v>57</v>
      </c>
      <c r="B60" s="13" t="s">
        <v>161</v>
      </c>
      <c r="C60" s="11" t="s">
        <v>115</v>
      </c>
      <c r="D60" s="11" t="s">
        <v>116</v>
      </c>
      <c r="E60" s="11"/>
      <c r="F60" s="29" t="s">
        <v>116</v>
      </c>
      <c r="G60" s="4" t="s">
        <v>6</v>
      </c>
      <c r="H60" s="22">
        <v>3</v>
      </c>
      <c r="I60" s="9" t="s">
        <v>259</v>
      </c>
      <c r="J60" s="27" t="s">
        <v>261</v>
      </c>
      <c r="K60" s="9" t="s">
        <v>260</v>
      </c>
    </row>
    <row r="61" spans="1:14" ht="23.25" x14ac:dyDescent="0.2">
      <c r="A61" s="10">
        <v>58</v>
      </c>
      <c r="B61" s="13" t="s">
        <v>161</v>
      </c>
      <c r="C61" s="11" t="s">
        <v>115</v>
      </c>
      <c r="D61" s="11" t="s">
        <v>117</v>
      </c>
      <c r="E61" s="11"/>
      <c r="F61" s="23" t="s">
        <v>117</v>
      </c>
      <c r="G61" s="4" t="s">
        <v>6</v>
      </c>
      <c r="H61" s="22">
        <v>2</v>
      </c>
      <c r="I61" s="9" t="s">
        <v>262</v>
      </c>
      <c r="K61" s="25" t="s">
        <v>182</v>
      </c>
    </row>
    <row r="62" spans="1:14" ht="33.75" x14ac:dyDescent="0.2">
      <c r="A62" s="10">
        <v>59</v>
      </c>
      <c r="B62" s="13" t="s">
        <v>161</v>
      </c>
      <c r="C62" s="11" t="s">
        <v>115</v>
      </c>
      <c r="D62" s="11" t="s">
        <v>118</v>
      </c>
      <c r="E62" s="11"/>
      <c r="F62" s="29" t="s">
        <v>118</v>
      </c>
      <c r="G62" s="4" t="s">
        <v>6</v>
      </c>
      <c r="H62" s="22">
        <v>1</v>
      </c>
      <c r="I62" s="9" t="s">
        <v>263</v>
      </c>
      <c r="J62" s="27" t="s">
        <v>265</v>
      </c>
      <c r="K62" s="9" t="s">
        <v>264</v>
      </c>
    </row>
    <row r="63" spans="1:14" ht="23.25" x14ac:dyDescent="0.2">
      <c r="A63" s="10">
        <v>60</v>
      </c>
      <c r="B63" s="10"/>
      <c r="C63" s="11" t="s">
        <v>115</v>
      </c>
      <c r="D63" s="11" t="s">
        <v>119</v>
      </c>
      <c r="E63" s="11"/>
      <c r="F63" s="12" t="s">
        <v>119</v>
      </c>
      <c r="G63" s="4" t="s">
        <v>6</v>
      </c>
      <c r="H63" s="22">
        <v>10</v>
      </c>
      <c r="I63" s="1"/>
      <c r="K63" s="1"/>
    </row>
    <row r="64" spans="1:14" ht="33.75" x14ac:dyDescent="0.2">
      <c r="A64" s="10">
        <v>61</v>
      </c>
      <c r="B64" s="10"/>
      <c r="C64" s="11" t="s">
        <v>115</v>
      </c>
      <c r="D64" s="11" t="s">
        <v>120</v>
      </c>
      <c r="E64" s="11"/>
      <c r="F64" s="12" t="s">
        <v>120</v>
      </c>
      <c r="G64" s="4" t="s">
        <v>6</v>
      </c>
      <c r="H64" s="22">
        <v>1</v>
      </c>
      <c r="I64" s="1"/>
      <c r="K64" s="1"/>
    </row>
    <row r="65" spans="1:14" ht="23.25" x14ac:dyDescent="0.2">
      <c r="A65" s="10">
        <v>62</v>
      </c>
      <c r="B65" s="18" t="s">
        <v>167</v>
      </c>
      <c r="C65" s="11" t="s">
        <v>121</v>
      </c>
      <c r="D65" s="11" t="s">
        <v>122</v>
      </c>
      <c r="E65" s="11"/>
      <c r="F65" s="23" t="s">
        <v>122</v>
      </c>
      <c r="G65" s="4" t="s">
        <v>6</v>
      </c>
      <c r="H65" s="22">
        <v>290</v>
      </c>
      <c r="K65" s="32" t="s">
        <v>205</v>
      </c>
    </row>
    <row r="66" spans="1:14" ht="23.25" x14ac:dyDescent="0.2">
      <c r="A66" s="10">
        <v>63</v>
      </c>
      <c r="B66" s="10"/>
      <c r="C66" s="11" t="s">
        <v>123</v>
      </c>
      <c r="D66" s="11" t="s">
        <v>124</v>
      </c>
      <c r="E66" s="11"/>
      <c r="F66" s="12" t="s">
        <v>124</v>
      </c>
      <c r="G66" s="4" t="s">
        <v>6</v>
      </c>
      <c r="H66" s="22">
        <v>9</v>
      </c>
      <c r="I66" s="1"/>
      <c r="K66" s="1"/>
    </row>
    <row r="67" spans="1:14" ht="23.25" x14ac:dyDescent="0.2">
      <c r="A67" s="10">
        <v>64</v>
      </c>
      <c r="B67" s="10"/>
      <c r="C67" s="11" t="s">
        <v>123</v>
      </c>
      <c r="D67" s="11" t="s">
        <v>125</v>
      </c>
      <c r="E67" s="11"/>
      <c r="F67" s="12" t="s">
        <v>125</v>
      </c>
      <c r="G67" s="4" t="s">
        <v>6</v>
      </c>
      <c r="H67" s="22">
        <v>2</v>
      </c>
      <c r="I67" s="1"/>
      <c r="K67" s="1"/>
    </row>
    <row r="68" spans="1:14" ht="23.25" x14ac:dyDescent="0.2">
      <c r="A68" s="10">
        <v>65</v>
      </c>
      <c r="B68" s="18" t="s">
        <v>167</v>
      </c>
      <c r="C68" s="11" t="s">
        <v>123</v>
      </c>
      <c r="D68" s="11" t="s">
        <v>126</v>
      </c>
      <c r="E68" s="11"/>
      <c r="F68" s="23" t="s">
        <v>126</v>
      </c>
      <c r="G68" s="4" t="s">
        <v>6</v>
      </c>
      <c r="H68" s="22">
        <v>195</v>
      </c>
      <c r="K68" s="32" t="s">
        <v>205</v>
      </c>
    </row>
    <row r="69" spans="1:14" ht="23.25" x14ac:dyDescent="0.2">
      <c r="A69" s="10">
        <v>66</v>
      </c>
      <c r="B69" s="18" t="s">
        <v>167</v>
      </c>
      <c r="C69" s="11" t="s">
        <v>123</v>
      </c>
      <c r="D69" s="11" t="s">
        <v>127</v>
      </c>
      <c r="E69" s="11"/>
      <c r="F69" s="23" t="s">
        <v>127</v>
      </c>
      <c r="G69" s="4" t="s">
        <v>6</v>
      </c>
      <c r="H69" s="22">
        <v>69</v>
      </c>
      <c r="K69" s="32" t="s">
        <v>205</v>
      </c>
    </row>
    <row r="70" spans="1:14" ht="23.25" x14ac:dyDescent="0.2">
      <c r="A70" s="10">
        <v>67</v>
      </c>
      <c r="B70" s="18" t="s">
        <v>167</v>
      </c>
      <c r="C70" s="11" t="s">
        <v>123</v>
      </c>
      <c r="D70" s="11" t="s">
        <v>128</v>
      </c>
      <c r="E70" s="11"/>
      <c r="F70" s="23" t="s">
        <v>128</v>
      </c>
      <c r="G70" s="4" t="s">
        <v>6</v>
      </c>
      <c r="H70" s="22">
        <v>280</v>
      </c>
      <c r="K70" s="32" t="s">
        <v>205</v>
      </c>
    </row>
    <row r="71" spans="1:14" ht="23.25" x14ac:dyDescent="0.2">
      <c r="A71" s="10">
        <v>68</v>
      </c>
      <c r="B71" s="18" t="s">
        <v>167</v>
      </c>
      <c r="C71" s="11" t="s">
        <v>123</v>
      </c>
      <c r="D71" s="11" t="s">
        <v>129</v>
      </c>
      <c r="E71" s="11"/>
      <c r="F71" s="23" t="s">
        <v>129</v>
      </c>
      <c r="G71" s="4" t="s">
        <v>6</v>
      </c>
      <c r="H71" s="22">
        <v>12</v>
      </c>
      <c r="K71" s="32" t="s">
        <v>205</v>
      </c>
    </row>
    <row r="72" spans="1:14" ht="56.25" x14ac:dyDescent="0.2">
      <c r="A72" s="10">
        <v>69</v>
      </c>
      <c r="B72" s="13" t="s">
        <v>161</v>
      </c>
      <c r="C72" s="11" t="s">
        <v>130</v>
      </c>
      <c r="D72" s="11" t="s">
        <v>131</v>
      </c>
      <c r="E72" s="11"/>
      <c r="F72" s="29" t="s">
        <v>131</v>
      </c>
      <c r="G72" s="4" t="s">
        <v>6</v>
      </c>
      <c r="H72" s="30">
        <v>2</v>
      </c>
      <c r="I72" s="9" t="s">
        <v>266</v>
      </c>
      <c r="J72" s="16" t="s">
        <v>268</v>
      </c>
      <c r="K72" s="27" t="s">
        <v>267</v>
      </c>
      <c r="L72" s="14" t="s">
        <v>240</v>
      </c>
      <c r="N72" s="1">
        <v>10</v>
      </c>
    </row>
    <row r="73" spans="1:14" ht="23.25" x14ac:dyDescent="0.2">
      <c r="A73" s="10">
        <v>70</v>
      </c>
      <c r="B73" s="18" t="s">
        <v>167</v>
      </c>
      <c r="C73" s="11" t="s">
        <v>130</v>
      </c>
      <c r="D73" s="11" t="s">
        <v>132</v>
      </c>
      <c r="E73" s="11"/>
      <c r="F73" s="23" t="s">
        <v>132</v>
      </c>
      <c r="G73" s="4" t="s">
        <v>6</v>
      </c>
      <c r="H73" s="22">
        <v>62</v>
      </c>
    </row>
    <row r="74" spans="1:14" ht="33.75" x14ac:dyDescent="0.2">
      <c r="A74" s="10">
        <v>71</v>
      </c>
      <c r="B74" s="13" t="s">
        <v>161</v>
      </c>
      <c r="C74" s="11" t="s">
        <v>133</v>
      </c>
      <c r="D74" s="11" t="s">
        <v>134</v>
      </c>
      <c r="E74" s="11"/>
      <c r="F74" s="29" t="s">
        <v>134</v>
      </c>
      <c r="G74" s="4" t="s">
        <v>6</v>
      </c>
      <c r="H74" s="22">
        <v>4</v>
      </c>
      <c r="I74" s="15" t="s">
        <v>269</v>
      </c>
      <c r="J74" s="16" t="s">
        <v>270</v>
      </c>
      <c r="K74" s="14" t="s">
        <v>271</v>
      </c>
      <c r="L74" s="14"/>
    </row>
    <row r="75" spans="1:14" ht="33.75" x14ac:dyDescent="0.2">
      <c r="A75" s="10">
        <v>72</v>
      </c>
      <c r="B75" s="13" t="s">
        <v>161</v>
      </c>
      <c r="C75" s="11" t="s">
        <v>135</v>
      </c>
      <c r="D75" s="11" t="s">
        <v>136</v>
      </c>
      <c r="E75" s="11"/>
      <c r="F75" s="29" t="s">
        <v>136</v>
      </c>
      <c r="G75" s="4" t="s">
        <v>6</v>
      </c>
      <c r="H75" s="22">
        <v>208</v>
      </c>
      <c r="I75" s="15" t="s">
        <v>247</v>
      </c>
      <c r="J75" s="16" t="s">
        <v>249</v>
      </c>
      <c r="K75" s="15" t="s">
        <v>248</v>
      </c>
    </row>
    <row r="76" spans="1:14" ht="33.75" x14ac:dyDescent="0.2">
      <c r="A76" s="10">
        <v>73</v>
      </c>
      <c r="B76" s="13" t="s">
        <v>161</v>
      </c>
      <c r="C76" s="11" t="s">
        <v>137</v>
      </c>
      <c r="D76" s="11" t="s">
        <v>138</v>
      </c>
      <c r="E76" s="11"/>
      <c r="F76" s="29" t="s">
        <v>138</v>
      </c>
      <c r="G76" s="4" t="s">
        <v>6</v>
      </c>
      <c r="H76" s="22">
        <v>8</v>
      </c>
      <c r="I76" s="15" t="s">
        <v>272</v>
      </c>
      <c r="J76" s="16" t="s">
        <v>274</v>
      </c>
      <c r="K76" s="15" t="s">
        <v>273</v>
      </c>
    </row>
    <row r="77" spans="1:14" ht="23.25" x14ac:dyDescent="0.2">
      <c r="A77" s="10">
        <v>74</v>
      </c>
      <c r="B77" s="10"/>
      <c r="C77" s="11" t="s">
        <v>123</v>
      </c>
      <c r="D77" s="11" t="s">
        <v>139</v>
      </c>
      <c r="E77" s="11"/>
      <c r="F77" s="12" t="s">
        <v>139</v>
      </c>
      <c r="G77" s="4" t="s">
        <v>6</v>
      </c>
      <c r="H77" s="22">
        <v>313</v>
      </c>
      <c r="I77" s="1"/>
      <c r="K77" s="1"/>
    </row>
    <row r="78" spans="1:14" ht="23.25" x14ac:dyDescent="0.2">
      <c r="A78" s="10">
        <v>75</v>
      </c>
      <c r="B78" s="10"/>
      <c r="C78" s="11" t="s">
        <v>19</v>
      </c>
      <c r="D78" s="11" t="s">
        <v>140</v>
      </c>
      <c r="E78" s="11"/>
      <c r="F78" s="12" t="s">
        <v>140</v>
      </c>
      <c r="G78" s="4" t="s">
        <v>6</v>
      </c>
      <c r="H78" s="22">
        <v>2</v>
      </c>
      <c r="I78" s="1"/>
      <c r="K78" s="1"/>
    </row>
    <row r="79" spans="1:14" ht="23.25" x14ac:dyDescent="0.2">
      <c r="A79" s="10">
        <v>76</v>
      </c>
      <c r="B79" s="10"/>
      <c r="C79" s="11" t="s">
        <v>141</v>
      </c>
      <c r="D79" s="11"/>
      <c r="E79" s="11" t="s">
        <v>142</v>
      </c>
      <c r="F79" s="12" t="s">
        <v>142</v>
      </c>
      <c r="G79" s="4" t="s">
        <v>6</v>
      </c>
      <c r="H79" s="22">
        <v>239</v>
      </c>
      <c r="I79" s="1"/>
      <c r="K79" s="1"/>
    </row>
    <row r="80" spans="1:14" ht="33.75" x14ac:dyDescent="0.2">
      <c r="A80" s="10">
        <v>77</v>
      </c>
      <c r="B80" s="13" t="s">
        <v>161</v>
      </c>
      <c r="C80" s="11" t="s">
        <v>143</v>
      </c>
      <c r="D80" s="11" t="s">
        <v>144</v>
      </c>
      <c r="E80" s="11"/>
      <c r="F80" s="29" t="s">
        <v>144</v>
      </c>
      <c r="G80" s="35" t="s">
        <v>145</v>
      </c>
      <c r="H80" s="22">
        <v>4.8</v>
      </c>
      <c r="I80" s="15" t="s">
        <v>275</v>
      </c>
      <c r="J80" s="16" t="s">
        <v>276</v>
      </c>
      <c r="K80" s="15" t="s">
        <v>277</v>
      </c>
      <c r="L80" s="14" t="s">
        <v>278</v>
      </c>
    </row>
    <row r="81" spans="1:14" ht="45" x14ac:dyDescent="0.2">
      <c r="A81" s="10">
        <v>78</v>
      </c>
      <c r="B81" s="13" t="s">
        <v>161</v>
      </c>
      <c r="C81" s="11" t="s">
        <v>146</v>
      </c>
      <c r="D81" s="11"/>
      <c r="E81" s="11" t="s">
        <v>147</v>
      </c>
      <c r="F81" s="23" t="s">
        <v>147</v>
      </c>
      <c r="G81" s="4" t="s">
        <v>6</v>
      </c>
      <c r="H81" s="22">
        <v>16</v>
      </c>
      <c r="I81" s="15" t="s">
        <v>184</v>
      </c>
      <c r="J81" s="16" t="s">
        <v>280</v>
      </c>
      <c r="K81" s="15" t="s">
        <v>279</v>
      </c>
      <c r="L81" s="31" t="s">
        <v>281</v>
      </c>
      <c r="N81" s="1">
        <v>20</v>
      </c>
    </row>
    <row r="82" spans="1:14" ht="54" x14ac:dyDescent="0.2">
      <c r="A82" s="10">
        <v>79</v>
      </c>
      <c r="B82" s="13" t="s">
        <v>161</v>
      </c>
      <c r="C82" s="11" t="s">
        <v>146</v>
      </c>
      <c r="D82" s="11" t="s">
        <v>148</v>
      </c>
      <c r="E82" s="11" t="s">
        <v>147</v>
      </c>
      <c r="F82" s="23" t="s">
        <v>159</v>
      </c>
      <c r="G82" s="4" t="s">
        <v>6</v>
      </c>
      <c r="H82" s="22">
        <v>17</v>
      </c>
    </row>
    <row r="83" spans="1:14" ht="54" x14ac:dyDescent="0.2">
      <c r="A83" s="10">
        <v>80</v>
      </c>
      <c r="B83" s="13" t="s">
        <v>161</v>
      </c>
      <c r="C83" s="11" t="s">
        <v>149</v>
      </c>
      <c r="D83" s="11" t="s">
        <v>150</v>
      </c>
      <c r="E83" s="11" t="s">
        <v>151</v>
      </c>
      <c r="F83" s="23" t="s">
        <v>160</v>
      </c>
      <c r="G83" s="4" t="s">
        <v>6</v>
      </c>
      <c r="H83" s="22">
        <v>33</v>
      </c>
    </row>
    <row r="84" spans="1:14" ht="18" x14ac:dyDescent="0.2">
      <c r="H84" s="21"/>
    </row>
    <row r="85" spans="1:14" ht="18" x14ac:dyDescent="0.2"/>
    <row r="86" spans="1:14" ht="18" x14ac:dyDescent="0.2"/>
  </sheetData>
  <autoFilter ref="A1:J83" xr:uid="{98F27685-361F-4A41-BF0F-273A9ED86E66}"/>
  <phoneticPr fontId="4" type="noConversion"/>
  <pageMargins left="0.39370078740157483" right="0.39370078740157483" top="0.39370078740157483" bottom="0.39370078740157483" header="0" footer="0"/>
  <pageSetup pageOrder="overThenDown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A483-A283-4E64-8E1A-DD9C6670851B}">
  <sheetPr filterMode="1">
    <outlinePr summaryBelow="0" summaryRight="0"/>
    <pageSetUpPr autoPageBreaks="0"/>
  </sheetPr>
  <dimension ref="A1:R84"/>
  <sheetViews>
    <sheetView zoomScale="130" zoomScaleNormal="130" workbookViewId="0">
      <selection activeCell="F26" sqref="A26:XFD26"/>
    </sheetView>
  </sheetViews>
  <sheetFormatPr defaultColWidth="10.5" defaultRowHeight="11.45" customHeight="1" x14ac:dyDescent="0.2"/>
  <cols>
    <col min="1" max="1" width="3.1640625" style="1" bestFit="1" customWidth="1"/>
    <col min="2" max="2" width="15.1640625" style="1" customWidth="1"/>
    <col min="3" max="3" width="54.1640625" style="9" customWidth="1"/>
    <col min="4" max="4" width="84.83203125" style="9" hidden="1" customWidth="1"/>
    <col min="5" max="5" width="81.6640625" style="9" hidden="1" customWidth="1"/>
    <col min="6" max="6" width="43" style="24" customWidth="1"/>
    <col min="7" max="7" width="12" style="1" customWidth="1"/>
    <col min="8" max="8" width="14.1640625" style="19" customWidth="1"/>
    <col min="9" max="9" width="47.1640625" style="9" customWidth="1"/>
    <col min="10" max="10" width="21.5" style="9" customWidth="1"/>
    <col min="11" max="11" width="6.6640625" style="37" bestFit="1" customWidth="1"/>
    <col min="12" max="12" width="8.6640625" style="37" bestFit="1" customWidth="1"/>
    <col min="13" max="13" width="7.83203125" style="39" customWidth="1"/>
    <col min="14" max="14" width="11.1640625" style="39" customWidth="1"/>
    <col min="15" max="15" width="17" style="9" customWidth="1"/>
    <col min="16" max="16" width="22.5" style="1" customWidth="1"/>
    <col min="17" max="16384" width="10.5" style="1"/>
  </cols>
  <sheetData>
    <row r="1" spans="1:15" ht="36.75" customHeight="1" x14ac:dyDescent="0.2">
      <c r="A1" s="2" t="s">
        <v>0</v>
      </c>
      <c r="B1" s="2"/>
      <c r="C1" s="8" t="s">
        <v>2</v>
      </c>
      <c r="D1" s="8" t="s">
        <v>5</v>
      </c>
      <c r="E1" s="8" t="s">
        <v>7</v>
      </c>
      <c r="F1" s="23"/>
      <c r="G1" s="2" t="s">
        <v>3</v>
      </c>
      <c r="H1" s="20" t="s">
        <v>4</v>
      </c>
      <c r="K1" s="37" t="s">
        <v>284</v>
      </c>
      <c r="M1" s="39" t="s">
        <v>286</v>
      </c>
    </row>
    <row r="2" spans="1:15" ht="36" x14ac:dyDescent="0.2">
      <c r="A2" s="10">
        <v>1</v>
      </c>
      <c r="B2" s="13" t="s">
        <v>161</v>
      </c>
      <c r="C2" s="11" t="s">
        <v>9</v>
      </c>
      <c r="D2" s="11" t="s">
        <v>10</v>
      </c>
      <c r="E2" s="11" t="s">
        <v>11</v>
      </c>
      <c r="F2" s="29" t="s">
        <v>153</v>
      </c>
      <c r="G2" s="4" t="s">
        <v>6</v>
      </c>
      <c r="H2" s="22">
        <v>6</v>
      </c>
      <c r="I2" s="15" t="s">
        <v>172</v>
      </c>
      <c r="J2" s="16" t="s">
        <v>174</v>
      </c>
      <c r="K2" s="38">
        <f>169800/1000</f>
        <v>169.8</v>
      </c>
      <c r="L2" s="38">
        <f>K2*H2</f>
        <v>1018.8000000000001</v>
      </c>
      <c r="M2" s="40">
        <v>920</v>
      </c>
      <c r="N2" s="40">
        <f>M2*H2</f>
        <v>5520</v>
      </c>
      <c r="O2" s="15" t="s">
        <v>173</v>
      </c>
    </row>
    <row r="3" spans="1:15" ht="33.75" x14ac:dyDescent="0.2">
      <c r="A3" s="10">
        <v>2</v>
      </c>
      <c r="B3" s="13" t="s">
        <v>161</v>
      </c>
      <c r="C3" s="11" t="s">
        <v>12</v>
      </c>
      <c r="D3" s="11" t="s">
        <v>13</v>
      </c>
      <c r="E3" s="11"/>
      <c r="F3" s="29" t="s">
        <v>13</v>
      </c>
      <c r="G3" s="4" t="s">
        <v>6</v>
      </c>
      <c r="H3" s="22">
        <v>13</v>
      </c>
      <c r="I3" s="15" t="s">
        <v>175</v>
      </c>
      <c r="J3" s="16" t="s">
        <v>176</v>
      </c>
      <c r="K3" s="38">
        <f>137400/1000</f>
        <v>137.4</v>
      </c>
      <c r="L3" s="38">
        <f>K3*H3</f>
        <v>1786.2</v>
      </c>
      <c r="M3" s="40">
        <v>771.68</v>
      </c>
      <c r="N3" s="40">
        <f>M3*H3</f>
        <v>10031.84</v>
      </c>
      <c r="O3" s="15" t="s">
        <v>177</v>
      </c>
    </row>
    <row r="4" spans="1:15" ht="23.25" hidden="1" x14ac:dyDescent="0.2">
      <c r="A4" s="10">
        <v>3</v>
      </c>
      <c r="B4" s="10"/>
      <c r="C4" s="11" t="s">
        <v>14</v>
      </c>
      <c r="D4" s="11" t="s">
        <v>15</v>
      </c>
      <c r="E4" s="11"/>
      <c r="F4" s="12" t="s">
        <v>15</v>
      </c>
      <c r="G4" s="4" t="s">
        <v>6</v>
      </c>
      <c r="H4" s="22">
        <v>492</v>
      </c>
      <c r="I4" s="1"/>
      <c r="K4" s="9"/>
      <c r="L4" s="9"/>
      <c r="M4" s="9"/>
      <c r="N4" s="9"/>
      <c r="O4" s="1"/>
    </row>
    <row r="5" spans="1:15" ht="23.25" hidden="1" x14ac:dyDescent="0.2">
      <c r="A5" s="10">
        <v>4</v>
      </c>
      <c r="B5" s="10"/>
      <c r="C5" s="11" t="s">
        <v>14</v>
      </c>
      <c r="D5" s="11" t="s">
        <v>16</v>
      </c>
      <c r="E5" s="11"/>
      <c r="F5" s="12" t="s">
        <v>16</v>
      </c>
      <c r="G5" s="4" t="s">
        <v>6</v>
      </c>
      <c r="H5" s="22">
        <v>158</v>
      </c>
      <c r="I5" s="1"/>
      <c r="K5" s="9"/>
      <c r="L5" s="9"/>
      <c r="M5" s="9"/>
      <c r="N5" s="9"/>
      <c r="O5" s="1"/>
    </row>
    <row r="6" spans="1:15" ht="33.75" x14ac:dyDescent="0.2">
      <c r="A6" s="10">
        <v>5</v>
      </c>
      <c r="B6" s="13" t="s">
        <v>161</v>
      </c>
      <c r="C6" s="11" t="s">
        <v>17</v>
      </c>
      <c r="D6" s="11" t="s">
        <v>18</v>
      </c>
      <c r="E6" s="11"/>
      <c r="F6" s="29" t="s">
        <v>18</v>
      </c>
      <c r="G6" s="4" t="s">
        <v>6</v>
      </c>
      <c r="H6" s="22">
        <v>3</v>
      </c>
      <c r="I6" s="15" t="s">
        <v>178</v>
      </c>
      <c r="J6" s="16" t="s">
        <v>179</v>
      </c>
      <c r="K6" s="38">
        <f>53/1000</f>
        <v>5.2999999999999999E-2</v>
      </c>
      <c r="L6" s="38">
        <f>K6*H6</f>
        <v>0.159</v>
      </c>
      <c r="M6" s="40">
        <v>0.86899999999999999</v>
      </c>
      <c r="N6" s="40">
        <f>M6*H6</f>
        <v>2.6070000000000002</v>
      </c>
      <c r="O6" s="15" t="s">
        <v>180</v>
      </c>
    </row>
    <row r="7" spans="1:15" ht="23.25" x14ac:dyDescent="0.2">
      <c r="A7" s="10">
        <v>6</v>
      </c>
      <c r="B7" s="13" t="s">
        <v>161</v>
      </c>
      <c r="C7" s="11" t="s">
        <v>19</v>
      </c>
      <c r="D7" s="11" t="s">
        <v>20</v>
      </c>
      <c r="E7" s="11"/>
      <c r="F7" s="23" t="s">
        <v>20</v>
      </c>
      <c r="G7" s="4" t="s">
        <v>6</v>
      </c>
      <c r="H7" s="22">
        <v>6</v>
      </c>
      <c r="I7" s="9" t="s">
        <v>181</v>
      </c>
      <c r="J7" s="15"/>
      <c r="K7" s="36"/>
      <c r="L7" s="36"/>
      <c r="M7" s="36"/>
      <c r="N7" s="36"/>
      <c r="O7" s="25" t="s">
        <v>182</v>
      </c>
    </row>
    <row r="8" spans="1:15" ht="33.75" x14ac:dyDescent="0.2">
      <c r="A8" s="10">
        <v>7</v>
      </c>
      <c r="B8" s="13" t="s">
        <v>161</v>
      </c>
      <c r="C8" s="11" t="s">
        <v>21</v>
      </c>
      <c r="D8" s="11"/>
      <c r="E8" s="11"/>
      <c r="F8" s="29" t="s">
        <v>162</v>
      </c>
      <c r="G8" s="4" t="s">
        <v>6</v>
      </c>
      <c r="H8" s="22">
        <v>15</v>
      </c>
      <c r="I8" s="15" t="s">
        <v>163</v>
      </c>
      <c r="J8" s="16" t="s">
        <v>165</v>
      </c>
      <c r="K8" s="38">
        <f>2049/1000</f>
        <v>2.0489999999999999</v>
      </c>
      <c r="L8" s="38">
        <f>K8*H8</f>
        <v>30.734999999999999</v>
      </c>
      <c r="M8" s="40">
        <v>18</v>
      </c>
      <c r="N8" s="40">
        <f>M8*H8</f>
        <v>270</v>
      </c>
      <c r="O8" s="16" t="s">
        <v>164</v>
      </c>
    </row>
    <row r="9" spans="1:15" ht="23.25" hidden="1" x14ac:dyDescent="0.2">
      <c r="A9" s="10">
        <v>8</v>
      </c>
      <c r="B9" s="10"/>
      <c r="C9" s="11" t="s">
        <v>22</v>
      </c>
      <c r="D9" s="11" t="s">
        <v>23</v>
      </c>
      <c r="E9" s="11"/>
      <c r="F9" s="12" t="s">
        <v>23</v>
      </c>
      <c r="G9" s="4" t="s">
        <v>6</v>
      </c>
      <c r="H9" s="22">
        <v>5</v>
      </c>
      <c r="I9" s="1"/>
      <c r="K9" s="9"/>
      <c r="L9" s="9"/>
      <c r="M9" s="9"/>
      <c r="N9" s="9"/>
      <c r="O9" s="1"/>
    </row>
    <row r="10" spans="1:15" ht="23.25" hidden="1" x14ac:dyDescent="0.2">
      <c r="A10" s="10">
        <v>9</v>
      </c>
      <c r="B10" s="10"/>
      <c r="C10" s="11" t="s">
        <v>24</v>
      </c>
      <c r="D10" s="11" t="s">
        <v>25</v>
      </c>
      <c r="E10" s="11"/>
      <c r="F10" s="12" t="s">
        <v>25</v>
      </c>
      <c r="G10" s="4" t="s">
        <v>6</v>
      </c>
      <c r="H10" s="22">
        <v>9</v>
      </c>
      <c r="I10" s="1"/>
      <c r="K10" s="9"/>
      <c r="L10" s="9"/>
      <c r="M10" s="9"/>
      <c r="N10" s="9"/>
      <c r="O10" s="1"/>
    </row>
    <row r="11" spans="1:15" ht="23.25" hidden="1" x14ac:dyDescent="0.2">
      <c r="A11" s="10">
        <v>10</v>
      </c>
      <c r="B11" s="10"/>
      <c r="C11" s="11" t="s">
        <v>24</v>
      </c>
      <c r="D11" s="11" t="s">
        <v>26</v>
      </c>
      <c r="E11" s="11"/>
      <c r="F11" s="12" t="s">
        <v>26</v>
      </c>
      <c r="G11" s="4" t="s">
        <v>6</v>
      </c>
      <c r="H11" s="22">
        <v>2</v>
      </c>
      <c r="I11" s="1"/>
      <c r="K11" s="9"/>
      <c r="L11" s="9"/>
      <c r="M11" s="9"/>
      <c r="N11" s="9"/>
      <c r="O11" s="1"/>
    </row>
    <row r="12" spans="1:15" ht="23.25" hidden="1" x14ac:dyDescent="0.2">
      <c r="A12" s="10">
        <v>11</v>
      </c>
      <c r="B12" s="10"/>
      <c r="C12" s="11" t="s">
        <v>27</v>
      </c>
      <c r="D12" s="11" t="s">
        <v>28</v>
      </c>
      <c r="E12" s="11"/>
      <c r="F12" s="12" t="s">
        <v>28</v>
      </c>
      <c r="G12" s="4" t="s">
        <v>6</v>
      </c>
      <c r="H12" s="22">
        <v>50</v>
      </c>
      <c r="I12" s="1"/>
      <c r="K12" s="9"/>
      <c r="L12" s="9"/>
      <c r="M12" s="9"/>
      <c r="N12" s="9"/>
      <c r="O12" s="1"/>
    </row>
    <row r="13" spans="1:15" ht="90" x14ac:dyDescent="0.2">
      <c r="A13" s="10">
        <v>12</v>
      </c>
      <c r="B13" s="13" t="s">
        <v>161</v>
      </c>
      <c r="C13" s="11" t="s">
        <v>29</v>
      </c>
      <c r="D13" s="11" t="s">
        <v>30</v>
      </c>
      <c r="E13" s="11" t="s">
        <v>31</v>
      </c>
      <c r="F13" s="23" t="s">
        <v>155</v>
      </c>
      <c r="G13" s="4" t="s">
        <v>32</v>
      </c>
      <c r="H13" s="22">
        <v>4</v>
      </c>
      <c r="I13" s="15" t="s">
        <v>183</v>
      </c>
      <c r="K13" s="36"/>
      <c r="L13" s="36"/>
      <c r="M13" s="36"/>
      <c r="N13" s="36"/>
      <c r="O13" s="25" t="s">
        <v>182</v>
      </c>
    </row>
    <row r="14" spans="1:15" ht="23.25" hidden="1" x14ac:dyDescent="0.2">
      <c r="A14" s="10">
        <v>13</v>
      </c>
      <c r="B14" s="10"/>
      <c r="C14" s="11" t="s">
        <v>33</v>
      </c>
      <c r="D14" s="11" t="s">
        <v>26</v>
      </c>
      <c r="E14" s="11"/>
      <c r="F14" s="12" t="s">
        <v>26</v>
      </c>
      <c r="G14" s="4" t="s">
        <v>6</v>
      </c>
      <c r="H14" s="22">
        <v>1</v>
      </c>
      <c r="I14" s="1"/>
      <c r="K14" s="9"/>
      <c r="L14" s="9"/>
      <c r="M14" s="9"/>
      <c r="N14" s="9"/>
      <c r="O14" s="1"/>
    </row>
    <row r="15" spans="1:15" ht="45" x14ac:dyDescent="0.2">
      <c r="A15" s="10">
        <v>14</v>
      </c>
      <c r="B15" s="13" t="s">
        <v>161</v>
      </c>
      <c r="C15" s="11" t="s">
        <v>34</v>
      </c>
      <c r="D15" s="11" t="s">
        <v>35</v>
      </c>
      <c r="E15" s="11" t="s">
        <v>36</v>
      </c>
      <c r="F15" s="29" t="s">
        <v>156</v>
      </c>
      <c r="G15" s="4" t="s">
        <v>6</v>
      </c>
      <c r="H15" s="30">
        <v>4</v>
      </c>
      <c r="I15" s="15" t="s">
        <v>189</v>
      </c>
      <c r="J15" s="16" t="s">
        <v>285</v>
      </c>
      <c r="K15" s="38">
        <f>3600/1000</f>
        <v>3.6</v>
      </c>
      <c r="L15" s="38">
        <f>K15*H15</f>
        <v>14.4</v>
      </c>
      <c r="M15" s="40">
        <v>2</v>
      </c>
      <c r="N15" s="40">
        <f>M15*H15</f>
        <v>8</v>
      </c>
      <c r="O15" s="9" t="s">
        <v>190</v>
      </c>
    </row>
    <row r="16" spans="1:15" ht="23.25" hidden="1" x14ac:dyDescent="0.2">
      <c r="A16" s="10">
        <v>15</v>
      </c>
      <c r="B16" s="10"/>
      <c r="C16" s="11" t="s">
        <v>37</v>
      </c>
      <c r="D16" s="11"/>
      <c r="E16" s="11"/>
      <c r="F16" s="12" t="s">
        <v>154</v>
      </c>
      <c r="G16" s="4" t="s">
        <v>38</v>
      </c>
      <c r="H16" s="22">
        <v>200</v>
      </c>
      <c r="I16" s="1"/>
      <c r="K16" s="9"/>
      <c r="L16" s="9"/>
      <c r="M16" s="9"/>
      <c r="N16" s="9"/>
      <c r="O16" s="1"/>
    </row>
    <row r="17" spans="1:17" ht="23.25" x14ac:dyDescent="0.2">
      <c r="A17" s="10">
        <v>16</v>
      </c>
      <c r="B17" s="13" t="s">
        <v>161</v>
      </c>
      <c r="C17" s="11" t="s">
        <v>39</v>
      </c>
      <c r="D17" s="11" t="s">
        <v>40</v>
      </c>
      <c r="E17" s="11"/>
      <c r="F17" s="23" t="s">
        <v>166</v>
      </c>
      <c r="G17" s="4" t="s">
        <v>38</v>
      </c>
      <c r="H17" s="22">
        <v>2</v>
      </c>
      <c r="K17" s="36"/>
      <c r="L17" s="36"/>
      <c r="M17" s="36"/>
      <c r="N17" s="36"/>
      <c r="O17" s="26" t="s">
        <v>191</v>
      </c>
    </row>
    <row r="18" spans="1:17" ht="36" x14ac:dyDescent="0.2">
      <c r="A18" s="10">
        <v>17</v>
      </c>
      <c r="B18" s="13" t="s">
        <v>161</v>
      </c>
      <c r="C18" s="11" t="s">
        <v>41</v>
      </c>
      <c r="D18" s="11" t="s">
        <v>42</v>
      </c>
      <c r="E18" s="11"/>
      <c r="F18" s="23" t="s">
        <v>42</v>
      </c>
      <c r="G18" s="4" t="s">
        <v>6</v>
      </c>
      <c r="H18" s="22">
        <v>1</v>
      </c>
      <c r="K18" s="36"/>
      <c r="L18" s="36"/>
      <c r="M18" s="36"/>
      <c r="N18" s="36"/>
      <c r="O18" s="26" t="s">
        <v>191</v>
      </c>
    </row>
    <row r="19" spans="1:17" ht="23.25" hidden="1" x14ac:dyDescent="0.2">
      <c r="A19" s="10">
        <v>18</v>
      </c>
      <c r="B19" s="10"/>
      <c r="C19" s="11" t="s">
        <v>43</v>
      </c>
      <c r="D19" s="11" t="s">
        <v>44</v>
      </c>
      <c r="E19" s="11"/>
      <c r="F19" s="12" t="s">
        <v>44</v>
      </c>
      <c r="G19" s="4" t="s">
        <v>6</v>
      </c>
      <c r="H19" s="22">
        <v>10</v>
      </c>
      <c r="I19" s="1"/>
      <c r="K19" s="9"/>
      <c r="L19" s="9"/>
      <c r="M19" s="9"/>
      <c r="N19" s="9"/>
      <c r="O19" s="1"/>
    </row>
    <row r="20" spans="1:17" ht="23.25" hidden="1" x14ac:dyDescent="0.2">
      <c r="A20" s="10">
        <v>19</v>
      </c>
      <c r="B20" s="10"/>
      <c r="C20" s="11" t="s">
        <v>45</v>
      </c>
      <c r="D20" s="11" t="s">
        <v>46</v>
      </c>
      <c r="E20" s="11"/>
      <c r="F20" s="12" t="s">
        <v>46</v>
      </c>
      <c r="G20" s="4" t="s">
        <v>6</v>
      </c>
      <c r="H20" s="22">
        <v>10</v>
      </c>
      <c r="I20" s="1"/>
      <c r="K20" s="9"/>
      <c r="L20" s="9"/>
      <c r="M20" s="9"/>
      <c r="N20" s="9"/>
      <c r="O20" s="1"/>
    </row>
    <row r="21" spans="1:17" ht="23.25" hidden="1" x14ac:dyDescent="0.2">
      <c r="A21" s="10">
        <v>20</v>
      </c>
      <c r="B21" s="10"/>
      <c r="C21" s="11" t="s">
        <v>47</v>
      </c>
      <c r="D21" s="11"/>
      <c r="E21" s="11"/>
      <c r="F21" s="12" t="s">
        <v>154</v>
      </c>
      <c r="G21" s="4" t="s">
        <v>6</v>
      </c>
      <c r="H21" s="22">
        <v>5</v>
      </c>
      <c r="I21" s="1"/>
      <c r="K21" s="9"/>
      <c r="L21" s="9"/>
      <c r="M21" s="9"/>
      <c r="N21" s="9"/>
      <c r="O21" s="1"/>
    </row>
    <row r="22" spans="1:17" ht="33.75" x14ac:dyDescent="0.2">
      <c r="A22" s="10">
        <v>21</v>
      </c>
      <c r="B22" s="13" t="s">
        <v>161</v>
      </c>
      <c r="C22" s="11" t="s">
        <v>48</v>
      </c>
      <c r="D22" s="11"/>
      <c r="E22" s="11" t="s">
        <v>49</v>
      </c>
      <c r="F22" s="29" t="s">
        <v>49</v>
      </c>
      <c r="G22" s="4" t="s">
        <v>32</v>
      </c>
      <c r="H22" s="22">
        <v>19</v>
      </c>
      <c r="I22" s="9" t="s">
        <v>192</v>
      </c>
      <c r="J22" s="27" t="s">
        <v>194</v>
      </c>
      <c r="K22" s="38">
        <f>152000/1000</f>
        <v>152</v>
      </c>
      <c r="L22" s="38">
        <f>K22*H22</f>
        <v>2888</v>
      </c>
      <c r="M22" s="40">
        <v>771.68</v>
      </c>
      <c r="N22" s="40">
        <f>M22*H22</f>
        <v>14661.919999999998</v>
      </c>
      <c r="O22" s="9" t="s">
        <v>193</v>
      </c>
    </row>
    <row r="23" spans="1:17" ht="33.75" x14ac:dyDescent="0.2">
      <c r="A23" s="10">
        <v>22</v>
      </c>
      <c r="B23" s="13" t="s">
        <v>161</v>
      </c>
      <c r="C23" s="11" t="s">
        <v>50</v>
      </c>
      <c r="D23" s="11"/>
      <c r="E23" s="11" t="s">
        <v>51</v>
      </c>
      <c r="F23" s="29" t="s">
        <v>51</v>
      </c>
      <c r="G23" s="4" t="s">
        <v>6</v>
      </c>
      <c r="H23" s="22">
        <v>72</v>
      </c>
      <c r="I23" s="9" t="s">
        <v>195</v>
      </c>
      <c r="J23" s="27" t="s">
        <v>197</v>
      </c>
      <c r="K23" s="38">
        <f>2125/1000</f>
        <v>2.125</v>
      </c>
      <c r="L23" s="38">
        <f>K23*H23</f>
        <v>153</v>
      </c>
      <c r="M23" s="40">
        <v>6.875</v>
      </c>
      <c r="N23" s="40">
        <f>M23*H23</f>
        <v>495</v>
      </c>
      <c r="O23" s="9" t="s">
        <v>196</v>
      </c>
    </row>
    <row r="24" spans="1:17" ht="33.75" x14ac:dyDescent="0.2">
      <c r="A24" s="10">
        <v>23</v>
      </c>
      <c r="B24" s="13" t="s">
        <v>161</v>
      </c>
      <c r="C24" s="11" t="s">
        <v>52</v>
      </c>
      <c r="D24" s="11" t="s">
        <v>53</v>
      </c>
      <c r="E24" s="11" t="s">
        <v>54</v>
      </c>
      <c r="F24" s="29" t="s">
        <v>157</v>
      </c>
      <c r="G24" s="4" t="s">
        <v>6</v>
      </c>
      <c r="H24" s="28">
        <v>19</v>
      </c>
      <c r="I24" s="9" t="s">
        <v>198</v>
      </c>
      <c r="J24" s="16" t="s">
        <v>200</v>
      </c>
      <c r="K24" s="38">
        <f>13033/1000</f>
        <v>13.032999999999999</v>
      </c>
      <c r="L24" s="38">
        <f>K24*H24</f>
        <v>247.62699999999998</v>
      </c>
      <c r="M24" s="40">
        <v>16.829999999999998</v>
      </c>
      <c r="N24" s="40">
        <f>M24*H24</f>
        <v>319.77</v>
      </c>
      <c r="O24" s="9" t="s">
        <v>199</v>
      </c>
    </row>
    <row r="25" spans="1:17" ht="45" x14ac:dyDescent="0.2">
      <c r="A25" s="10">
        <v>24</v>
      </c>
      <c r="B25" s="13" t="s">
        <v>161</v>
      </c>
      <c r="C25" s="11" t="s">
        <v>55</v>
      </c>
      <c r="D25" s="11" t="s">
        <v>56</v>
      </c>
      <c r="E25" s="11"/>
      <c r="F25" s="29" t="s">
        <v>56</v>
      </c>
      <c r="G25" s="4" t="s">
        <v>6</v>
      </c>
      <c r="H25" s="30">
        <v>2</v>
      </c>
      <c r="I25" s="9" t="s">
        <v>201</v>
      </c>
      <c r="J25" s="16" t="s">
        <v>203</v>
      </c>
      <c r="K25" s="38">
        <f>3571/1000</f>
        <v>3.5710000000000002</v>
      </c>
      <c r="L25" s="38">
        <f>K25*H25</f>
        <v>7.1420000000000003</v>
      </c>
      <c r="M25" s="40">
        <v>1</v>
      </c>
      <c r="N25" s="40">
        <f>M25*H25</f>
        <v>2</v>
      </c>
      <c r="O25" s="9" t="s">
        <v>202</v>
      </c>
      <c r="P25" s="17" t="s">
        <v>204</v>
      </c>
      <c r="Q25" s="14" t="s">
        <v>187</v>
      </c>
    </row>
    <row r="26" spans="1:17" ht="27.75" customHeight="1" x14ac:dyDescent="0.2">
      <c r="A26" s="10">
        <v>25</v>
      </c>
      <c r="B26" s="18" t="s">
        <v>167</v>
      </c>
      <c r="C26" s="11" t="s">
        <v>57</v>
      </c>
      <c r="D26" s="11" t="s">
        <v>58</v>
      </c>
      <c r="E26" s="11"/>
      <c r="F26" s="23" t="s">
        <v>58</v>
      </c>
      <c r="G26" s="4" t="s">
        <v>6</v>
      </c>
      <c r="H26" s="22">
        <v>7</v>
      </c>
      <c r="K26" s="36"/>
      <c r="L26" s="36"/>
      <c r="M26" s="36"/>
      <c r="N26" s="36"/>
      <c r="O26" s="32" t="s">
        <v>205</v>
      </c>
    </row>
    <row r="27" spans="1:17" ht="45" x14ac:dyDescent="0.2">
      <c r="A27" s="10">
        <v>26</v>
      </c>
      <c r="B27" s="13" t="s">
        <v>161</v>
      </c>
      <c r="C27" s="11" t="s">
        <v>59</v>
      </c>
      <c r="D27" s="11"/>
      <c r="E27" s="11"/>
      <c r="F27" s="29" t="s">
        <v>154</v>
      </c>
      <c r="G27" s="4" t="s">
        <v>6</v>
      </c>
      <c r="H27" s="22">
        <v>55</v>
      </c>
      <c r="I27" s="15" t="s">
        <v>206</v>
      </c>
      <c r="J27" s="16" t="s">
        <v>207</v>
      </c>
      <c r="K27" s="38">
        <f>315/1000</f>
        <v>0.315</v>
      </c>
      <c r="L27" s="38">
        <f>K27*H27</f>
        <v>17.324999999999999</v>
      </c>
      <c r="M27" s="40">
        <v>1.472</v>
      </c>
      <c r="N27" s="40">
        <f>M27*H27</f>
        <v>80.959999999999994</v>
      </c>
      <c r="O27" s="16" t="s">
        <v>209</v>
      </c>
      <c r="Q27" s="31" t="s">
        <v>208</v>
      </c>
    </row>
    <row r="28" spans="1:17" ht="33.75" x14ac:dyDescent="0.2">
      <c r="A28" s="10">
        <v>27</v>
      </c>
      <c r="B28" s="13" t="s">
        <v>161</v>
      </c>
      <c r="C28" s="11" t="s">
        <v>60</v>
      </c>
      <c r="D28" s="11" t="s">
        <v>61</v>
      </c>
      <c r="E28" s="11"/>
      <c r="F28" s="29" t="s">
        <v>61</v>
      </c>
      <c r="G28" s="4" t="s">
        <v>32</v>
      </c>
      <c r="H28" s="22">
        <v>11</v>
      </c>
      <c r="I28" s="15" t="s">
        <v>210</v>
      </c>
      <c r="J28" s="16" t="s">
        <v>211</v>
      </c>
      <c r="K28" s="38">
        <f>121300/1000</f>
        <v>121.3</v>
      </c>
      <c r="L28" s="38">
        <f>K28*H28</f>
        <v>1334.3</v>
      </c>
      <c r="M28" s="40">
        <v>602.08000000000004</v>
      </c>
      <c r="N28" s="40">
        <f>M28*H28</f>
        <v>6622.88</v>
      </c>
      <c r="O28" s="15" t="s">
        <v>212</v>
      </c>
    </row>
    <row r="29" spans="1:17" ht="31.5" customHeight="1" x14ac:dyDescent="0.2">
      <c r="A29" s="10">
        <v>28</v>
      </c>
      <c r="B29" s="13" t="s">
        <v>161</v>
      </c>
      <c r="C29" s="11" t="s">
        <v>62</v>
      </c>
      <c r="D29" s="11" t="s">
        <v>63</v>
      </c>
      <c r="E29" s="11"/>
      <c r="F29" s="23" t="s">
        <v>63</v>
      </c>
      <c r="G29" s="4" t="s">
        <v>38</v>
      </c>
      <c r="H29" s="22">
        <v>1</v>
      </c>
      <c r="K29" s="36"/>
      <c r="L29" s="36"/>
      <c r="M29" s="36"/>
      <c r="N29" s="36"/>
      <c r="O29" s="26" t="s">
        <v>191</v>
      </c>
    </row>
    <row r="30" spans="1:17" ht="56.25" x14ac:dyDescent="0.2">
      <c r="A30" s="10">
        <v>29</v>
      </c>
      <c r="B30" s="13" t="s">
        <v>161</v>
      </c>
      <c r="C30" s="11" t="s">
        <v>64</v>
      </c>
      <c r="D30" s="11"/>
      <c r="E30" s="11" t="s">
        <v>65</v>
      </c>
      <c r="F30" s="29" t="s">
        <v>65</v>
      </c>
      <c r="G30" s="4" t="s">
        <v>6</v>
      </c>
      <c r="H30" s="22">
        <v>4</v>
      </c>
      <c r="I30" s="15" t="s">
        <v>213</v>
      </c>
      <c r="J30" s="15" t="s">
        <v>214</v>
      </c>
      <c r="K30" s="38">
        <f>7359/1000</f>
        <v>7.359</v>
      </c>
      <c r="L30" s="38">
        <f>K30*H30</f>
        <v>29.436</v>
      </c>
      <c r="M30" s="40">
        <v>16.434000000000001</v>
      </c>
      <c r="N30" s="40">
        <f>M30*H30</f>
        <v>65.736000000000004</v>
      </c>
      <c r="O30" s="16" t="s">
        <v>215</v>
      </c>
    </row>
    <row r="31" spans="1:17" ht="45" x14ac:dyDescent="0.2">
      <c r="A31" s="10">
        <v>30</v>
      </c>
      <c r="B31" s="13" t="s">
        <v>161</v>
      </c>
      <c r="C31" s="11" t="s">
        <v>66</v>
      </c>
      <c r="D31" s="11"/>
      <c r="E31" s="11" t="s">
        <v>67</v>
      </c>
      <c r="F31" s="29" t="s">
        <v>67</v>
      </c>
      <c r="G31" s="4" t="s">
        <v>6</v>
      </c>
      <c r="H31" s="22">
        <v>3</v>
      </c>
      <c r="I31" s="15" t="s">
        <v>216</v>
      </c>
      <c r="J31" s="15" t="s">
        <v>217</v>
      </c>
      <c r="K31" s="38">
        <f>2867/1000</f>
        <v>2.867</v>
      </c>
      <c r="L31" s="38">
        <f>K31*H31</f>
        <v>8.6009999999999991</v>
      </c>
      <c r="M31" s="40">
        <v>7.6639999999999997</v>
      </c>
      <c r="N31" s="40">
        <f>M31*H31</f>
        <v>22.991999999999997</v>
      </c>
      <c r="O31" s="16" t="s">
        <v>218</v>
      </c>
    </row>
    <row r="32" spans="1:17" ht="45" x14ac:dyDescent="0.2">
      <c r="A32" s="10">
        <v>31</v>
      </c>
      <c r="B32" s="13" t="s">
        <v>161</v>
      </c>
      <c r="C32" s="11" t="s">
        <v>68</v>
      </c>
      <c r="D32" s="11"/>
      <c r="E32" s="11" t="s">
        <v>69</v>
      </c>
      <c r="F32" s="29" t="s">
        <v>69</v>
      </c>
      <c r="G32" s="4" t="s">
        <v>6</v>
      </c>
      <c r="H32" s="22">
        <v>30</v>
      </c>
      <c r="I32" s="15" t="s">
        <v>219</v>
      </c>
      <c r="J32" s="15" t="s">
        <v>220</v>
      </c>
      <c r="K32" s="38">
        <f>516/1000</f>
        <v>0.51600000000000001</v>
      </c>
      <c r="L32" s="38">
        <f>K32*H32</f>
        <v>15.48</v>
      </c>
      <c r="M32" s="40">
        <v>0.71099999999999997</v>
      </c>
      <c r="N32" s="40">
        <f>M32*H32</f>
        <v>21.33</v>
      </c>
      <c r="O32" s="16" t="s">
        <v>221</v>
      </c>
    </row>
    <row r="33" spans="1:16" ht="45" x14ac:dyDescent="0.2">
      <c r="A33" s="10">
        <v>32</v>
      </c>
      <c r="B33" s="13" t="s">
        <v>161</v>
      </c>
      <c r="C33" s="11" t="s">
        <v>68</v>
      </c>
      <c r="D33" s="11" t="s">
        <v>70</v>
      </c>
      <c r="E33" s="11" t="s">
        <v>69</v>
      </c>
      <c r="F33" s="29" t="s">
        <v>158</v>
      </c>
      <c r="G33" s="4" t="s">
        <v>6</v>
      </c>
      <c r="H33" s="22">
        <v>45</v>
      </c>
      <c r="I33" s="15" t="s">
        <v>219</v>
      </c>
      <c r="J33" s="15" t="s">
        <v>220</v>
      </c>
      <c r="K33" s="38">
        <f>516/1000</f>
        <v>0.51600000000000001</v>
      </c>
      <c r="L33" s="38">
        <f>K33*H33</f>
        <v>23.22</v>
      </c>
      <c r="M33" s="40">
        <v>0.71099999999999997</v>
      </c>
      <c r="N33" s="40">
        <f>M33*H33</f>
        <v>31.994999999999997</v>
      </c>
      <c r="O33" s="16" t="s">
        <v>221</v>
      </c>
    </row>
    <row r="34" spans="1:16" ht="23.25" x14ac:dyDescent="0.2">
      <c r="A34" s="10">
        <v>33</v>
      </c>
      <c r="B34" s="18" t="s">
        <v>167</v>
      </c>
      <c r="C34" s="11" t="s">
        <v>71</v>
      </c>
      <c r="D34" s="11"/>
      <c r="E34" s="11" t="s">
        <v>72</v>
      </c>
      <c r="F34" s="23" t="s">
        <v>72</v>
      </c>
      <c r="G34" s="4" t="s">
        <v>6</v>
      </c>
      <c r="H34" s="22">
        <v>355</v>
      </c>
      <c r="K34" s="36"/>
      <c r="L34" s="36"/>
      <c r="M34" s="36"/>
      <c r="N34" s="36"/>
      <c r="O34" s="26" t="s">
        <v>191</v>
      </c>
    </row>
    <row r="35" spans="1:16" ht="23.25" x14ac:dyDescent="0.2">
      <c r="A35" s="10">
        <v>34</v>
      </c>
      <c r="B35" s="18" t="s">
        <v>167</v>
      </c>
      <c r="C35" s="11" t="s">
        <v>73</v>
      </c>
      <c r="D35" s="11"/>
      <c r="E35" s="11" t="s">
        <v>74</v>
      </c>
      <c r="F35" s="23" t="s">
        <v>74</v>
      </c>
      <c r="G35" s="4" t="s">
        <v>6</v>
      </c>
      <c r="H35" s="22">
        <v>4</v>
      </c>
      <c r="K35" s="36"/>
      <c r="L35" s="36"/>
      <c r="M35" s="36"/>
      <c r="N35" s="36"/>
      <c r="O35" s="32" t="s">
        <v>205</v>
      </c>
    </row>
    <row r="36" spans="1:16" ht="23.25" x14ac:dyDescent="0.2">
      <c r="A36" s="10">
        <v>35</v>
      </c>
      <c r="B36" s="18" t="s">
        <v>167</v>
      </c>
      <c r="C36" s="11" t="s">
        <v>75</v>
      </c>
      <c r="D36" s="11"/>
      <c r="E36" s="11" t="s">
        <v>76</v>
      </c>
      <c r="F36" s="23" t="s">
        <v>76</v>
      </c>
      <c r="G36" s="4" t="s">
        <v>6</v>
      </c>
      <c r="H36" s="22">
        <v>30</v>
      </c>
      <c r="K36" s="36"/>
      <c r="L36" s="36"/>
      <c r="M36" s="36"/>
      <c r="N36" s="36"/>
      <c r="O36" s="32" t="s">
        <v>205</v>
      </c>
    </row>
    <row r="37" spans="1:16" ht="33.75" x14ac:dyDescent="0.2">
      <c r="A37" s="10">
        <v>36</v>
      </c>
      <c r="B37" s="13" t="s">
        <v>161</v>
      </c>
      <c r="C37" s="11" t="s">
        <v>77</v>
      </c>
      <c r="D37" s="11"/>
      <c r="E37" s="11" t="s">
        <v>78</v>
      </c>
      <c r="F37" s="29" t="s">
        <v>78</v>
      </c>
      <c r="G37" s="4" t="s">
        <v>32</v>
      </c>
      <c r="H37" s="22">
        <v>69</v>
      </c>
      <c r="I37" s="15" t="s">
        <v>222</v>
      </c>
      <c r="J37" s="34" t="s">
        <v>224</v>
      </c>
      <c r="K37" s="38">
        <f>3459/1000</f>
        <v>3.4590000000000001</v>
      </c>
      <c r="L37" s="38">
        <f>K37*H37</f>
        <v>238.67099999999999</v>
      </c>
      <c r="M37" s="40">
        <v>8.8610000000000007</v>
      </c>
      <c r="N37" s="40">
        <f>M37*H37</f>
        <v>611.40899999999999</v>
      </c>
      <c r="O37" s="33" t="s">
        <v>223</v>
      </c>
    </row>
    <row r="38" spans="1:16" ht="33.75" x14ac:dyDescent="0.2">
      <c r="A38" s="10">
        <v>37</v>
      </c>
      <c r="B38" s="13" t="s">
        <v>161</v>
      </c>
      <c r="C38" s="11" t="s">
        <v>79</v>
      </c>
      <c r="D38" s="11"/>
      <c r="E38" s="11" t="s">
        <v>80</v>
      </c>
      <c r="F38" s="29" t="s">
        <v>80</v>
      </c>
      <c r="G38" s="4" t="s">
        <v>32</v>
      </c>
      <c r="H38" s="22">
        <v>29</v>
      </c>
      <c r="I38" s="15" t="s">
        <v>225</v>
      </c>
      <c r="J38" s="16" t="s">
        <v>226</v>
      </c>
      <c r="K38" s="38">
        <f>1210/1000</f>
        <v>1.21</v>
      </c>
      <c r="L38" s="38">
        <f>K38*H38</f>
        <v>35.089999999999996</v>
      </c>
      <c r="M38" s="40">
        <v>6.875</v>
      </c>
      <c r="N38" s="40">
        <f>M38*H38</f>
        <v>199.375</v>
      </c>
      <c r="O38" s="15" t="s">
        <v>227</v>
      </c>
    </row>
    <row r="39" spans="1:16" ht="33.75" x14ac:dyDescent="0.2">
      <c r="A39" s="10">
        <v>38</v>
      </c>
      <c r="B39" s="13" t="s">
        <v>161</v>
      </c>
      <c r="C39" s="11" t="s">
        <v>81</v>
      </c>
      <c r="D39" s="11" t="s">
        <v>82</v>
      </c>
      <c r="E39" s="11"/>
      <c r="F39" s="29" t="s">
        <v>82</v>
      </c>
      <c r="G39" s="4" t="s">
        <v>6</v>
      </c>
      <c r="H39" s="22">
        <v>22</v>
      </c>
      <c r="I39" s="15" t="s">
        <v>228</v>
      </c>
      <c r="J39" s="16" t="s">
        <v>230</v>
      </c>
      <c r="K39" s="38">
        <f>2071/1000</f>
        <v>2.0710000000000002</v>
      </c>
      <c r="L39" s="38">
        <f>K39*H39</f>
        <v>45.562000000000005</v>
      </c>
      <c r="M39" s="40">
        <v>6.875</v>
      </c>
      <c r="N39" s="40">
        <f>M39*H39</f>
        <v>151.25</v>
      </c>
      <c r="O39" s="15" t="s">
        <v>229</v>
      </c>
    </row>
    <row r="40" spans="1:16" ht="23.25" hidden="1" x14ac:dyDescent="0.2">
      <c r="A40" s="10">
        <v>39</v>
      </c>
      <c r="B40" s="10" t="s">
        <v>168</v>
      </c>
      <c r="C40" s="11" t="s">
        <v>83</v>
      </c>
      <c r="D40" s="11"/>
      <c r="E40" s="11"/>
      <c r="F40" s="23" t="s">
        <v>154</v>
      </c>
      <c r="G40" s="4" t="s">
        <v>32</v>
      </c>
      <c r="H40" s="22">
        <v>21</v>
      </c>
      <c r="I40" s="16" t="s">
        <v>169</v>
      </c>
      <c r="K40" s="9"/>
      <c r="L40" s="9"/>
      <c r="M40" s="9"/>
      <c r="N40" s="9"/>
      <c r="O40" s="15" t="s">
        <v>170</v>
      </c>
      <c r="P40" s="14" t="s">
        <v>171</v>
      </c>
    </row>
    <row r="41" spans="1:16" ht="23.25" hidden="1" x14ac:dyDescent="0.2">
      <c r="A41" s="10">
        <v>40</v>
      </c>
      <c r="B41" s="10"/>
      <c r="C41" s="11" t="s">
        <v>84</v>
      </c>
      <c r="D41" s="11"/>
      <c r="E41" s="11" t="s">
        <v>85</v>
      </c>
      <c r="F41" s="12" t="s">
        <v>85</v>
      </c>
      <c r="G41" s="4" t="s">
        <v>6</v>
      </c>
      <c r="H41" s="22">
        <v>1</v>
      </c>
      <c r="I41" s="1"/>
      <c r="K41" s="9"/>
      <c r="L41" s="9"/>
      <c r="M41" s="9"/>
      <c r="N41" s="9"/>
      <c r="O41" s="1"/>
    </row>
    <row r="42" spans="1:16" ht="23.25" hidden="1" x14ac:dyDescent="0.2">
      <c r="A42" s="10">
        <v>41</v>
      </c>
      <c r="B42" s="10"/>
      <c r="C42" s="11" t="s">
        <v>86</v>
      </c>
      <c r="D42" s="11"/>
      <c r="E42" s="11" t="s">
        <v>87</v>
      </c>
      <c r="F42" s="12" t="s">
        <v>87</v>
      </c>
      <c r="G42" s="4" t="s">
        <v>6</v>
      </c>
      <c r="H42" s="22">
        <v>100</v>
      </c>
      <c r="I42" s="1"/>
      <c r="K42" s="9"/>
      <c r="L42" s="9"/>
      <c r="M42" s="9"/>
      <c r="N42" s="9"/>
      <c r="O42" s="1"/>
    </row>
    <row r="43" spans="1:16" ht="23.25" hidden="1" x14ac:dyDescent="0.2">
      <c r="A43" s="10">
        <v>42</v>
      </c>
      <c r="B43" s="10"/>
      <c r="C43" s="11" t="s">
        <v>88</v>
      </c>
      <c r="D43" s="11"/>
      <c r="E43" s="11" t="s">
        <v>89</v>
      </c>
      <c r="F43" s="12" t="s">
        <v>89</v>
      </c>
      <c r="G43" s="4" t="s">
        <v>6</v>
      </c>
      <c r="H43" s="22">
        <v>57</v>
      </c>
      <c r="I43" s="1"/>
      <c r="K43" s="9"/>
      <c r="L43" s="9"/>
      <c r="M43" s="9"/>
      <c r="N43" s="9"/>
      <c r="O43" s="1"/>
    </row>
    <row r="44" spans="1:16" ht="23.25" hidden="1" x14ac:dyDescent="0.2">
      <c r="A44" s="10">
        <v>43</v>
      </c>
      <c r="B44" s="10"/>
      <c r="C44" s="11" t="s">
        <v>90</v>
      </c>
      <c r="D44" s="11"/>
      <c r="E44" s="11" t="s">
        <v>91</v>
      </c>
      <c r="F44" s="12" t="s">
        <v>91</v>
      </c>
      <c r="G44" s="4" t="s">
        <v>6</v>
      </c>
      <c r="H44" s="22">
        <v>57</v>
      </c>
      <c r="I44" s="1"/>
      <c r="K44" s="9"/>
      <c r="L44" s="9"/>
      <c r="M44" s="9"/>
      <c r="N44" s="9"/>
      <c r="O44" s="1"/>
    </row>
    <row r="45" spans="1:16" ht="23.25" hidden="1" x14ac:dyDescent="0.2">
      <c r="A45" s="10">
        <v>44</v>
      </c>
      <c r="B45" s="10"/>
      <c r="C45" s="11" t="s">
        <v>92</v>
      </c>
      <c r="D45" s="11"/>
      <c r="E45" s="11" t="s">
        <v>93</v>
      </c>
      <c r="F45" s="12" t="s">
        <v>93</v>
      </c>
      <c r="G45" s="4" t="s">
        <v>6</v>
      </c>
      <c r="H45" s="22">
        <v>161</v>
      </c>
      <c r="I45" s="1"/>
      <c r="K45" s="9"/>
      <c r="L45" s="9"/>
      <c r="M45" s="9"/>
      <c r="N45" s="9"/>
      <c r="O45" s="1"/>
    </row>
    <row r="46" spans="1:16" ht="33.75" x14ac:dyDescent="0.2">
      <c r="A46" s="10">
        <v>45</v>
      </c>
      <c r="B46" s="13" t="s">
        <v>161</v>
      </c>
      <c r="C46" s="11" t="s">
        <v>94</v>
      </c>
      <c r="D46" s="11" t="s">
        <v>95</v>
      </c>
      <c r="E46" s="11"/>
      <c r="F46" s="29" t="s">
        <v>95</v>
      </c>
      <c r="G46" s="4" t="s">
        <v>6</v>
      </c>
      <c r="H46" s="22">
        <v>10</v>
      </c>
      <c r="I46" s="15" t="s">
        <v>231</v>
      </c>
      <c r="J46" s="16" t="s">
        <v>233</v>
      </c>
      <c r="K46" s="38">
        <f>4282/1000</f>
        <v>4.282</v>
      </c>
      <c r="L46" s="38">
        <f t="shared" ref="L46:L51" si="0">K46*H46</f>
        <v>42.82</v>
      </c>
      <c r="M46" s="40">
        <v>12.96</v>
      </c>
      <c r="N46" s="40">
        <f t="shared" ref="N46:N51" si="1">M46*H46</f>
        <v>129.60000000000002</v>
      </c>
      <c r="O46" s="15" t="s">
        <v>232</v>
      </c>
    </row>
    <row r="47" spans="1:16" ht="33.75" x14ac:dyDescent="0.2">
      <c r="A47" s="10">
        <v>46</v>
      </c>
      <c r="B47" s="13" t="s">
        <v>161</v>
      </c>
      <c r="C47" s="11" t="s">
        <v>96</v>
      </c>
      <c r="D47" s="11" t="s">
        <v>97</v>
      </c>
      <c r="E47" s="11"/>
      <c r="F47" s="29" t="s">
        <v>97</v>
      </c>
      <c r="G47" s="4" t="s">
        <v>6</v>
      </c>
      <c r="H47" s="22">
        <v>10</v>
      </c>
      <c r="I47" s="15" t="s">
        <v>234</v>
      </c>
      <c r="J47" s="16" t="s">
        <v>236</v>
      </c>
      <c r="K47" s="38">
        <f>256/1000</f>
        <v>0.25600000000000001</v>
      </c>
      <c r="L47" s="38">
        <f t="shared" si="0"/>
        <v>2.56</v>
      </c>
      <c r="M47" s="40">
        <v>0.441</v>
      </c>
      <c r="N47" s="40">
        <f t="shared" si="1"/>
        <v>4.41</v>
      </c>
      <c r="O47" s="15" t="s">
        <v>235</v>
      </c>
    </row>
    <row r="48" spans="1:16" ht="45" x14ac:dyDescent="0.2">
      <c r="A48" s="10">
        <v>47</v>
      </c>
      <c r="B48" s="13" t="s">
        <v>161</v>
      </c>
      <c r="C48" s="11" t="s">
        <v>98</v>
      </c>
      <c r="D48" s="11" t="s">
        <v>99</v>
      </c>
      <c r="E48" s="11"/>
      <c r="F48" s="29" t="s">
        <v>99</v>
      </c>
      <c r="G48" s="4" t="s">
        <v>6</v>
      </c>
      <c r="H48" s="30">
        <v>2</v>
      </c>
      <c r="I48" s="15" t="s">
        <v>237</v>
      </c>
      <c r="J48" s="16" t="s">
        <v>238</v>
      </c>
      <c r="K48" s="38">
        <f>7000/1000</f>
        <v>7</v>
      </c>
      <c r="L48" s="38">
        <f t="shared" si="0"/>
        <v>14</v>
      </c>
      <c r="M48" s="40">
        <v>4</v>
      </c>
      <c r="N48" s="40">
        <f t="shared" si="1"/>
        <v>8</v>
      </c>
      <c r="O48" s="16" t="s">
        <v>239</v>
      </c>
      <c r="P48" s="14" t="s">
        <v>240</v>
      </c>
    </row>
    <row r="49" spans="1:18" ht="45" x14ac:dyDescent="0.2">
      <c r="A49" s="10">
        <v>48</v>
      </c>
      <c r="B49" s="13" t="s">
        <v>161</v>
      </c>
      <c r="C49" s="11" t="s">
        <v>100</v>
      </c>
      <c r="D49" s="11"/>
      <c r="E49" s="11" t="s">
        <v>101</v>
      </c>
      <c r="F49" s="29" t="s">
        <v>101</v>
      </c>
      <c r="G49" s="4" t="s">
        <v>6</v>
      </c>
      <c r="H49" s="22">
        <v>52</v>
      </c>
      <c r="I49" s="15" t="s">
        <v>241</v>
      </c>
      <c r="J49" s="16" t="s">
        <v>243</v>
      </c>
      <c r="K49" s="38">
        <f>420/1000</f>
        <v>0.42</v>
      </c>
      <c r="L49" s="38">
        <f t="shared" si="0"/>
        <v>21.84</v>
      </c>
      <c r="M49" s="40">
        <v>2.1890000000000001</v>
      </c>
      <c r="N49" s="40">
        <f t="shared" si="1"/>
        <v>113.828</v>
      </c>
      <c r="O49" s="16" t="s">
        <v>242</v>
      </c>
      <c r="P49" s="14" t="s">
        <v>240</v>
      </c>
      <c r="R49" s="1">
        <v>60</v>
      </c>
    </row>
    <row r="50" spans="1:18" ht="33.75" x14ac:dyDescent="0.2">
      <c r="A50" s="10">
        <v>49</v>
      </c>
      <c r="B50" s="13" t="s">
        <v>161</v>
      </c>
      <c r="C50" s="11" t="s">
        <v>102</v>
      </c>
      <c r="D50" s="11"/>
      <c r="E50" s="11"/>
      <c r="F50" s="29" t="s">
        <v>154</v>
      </c>
      <c r="G50" s="4" t="s">
        <v>32</v>
      </c>
      <c r="H50" s="22">
        <v>19</v>
      </c>
      <c r="I50" s="15" t="s">
        <v>244</v>
      </c>
      <c r="J50" s="16" t="s">
        <v>245</v>
      </c>
      <c r="K50" s="38">
        <f>100600/1000</f>
        <v>100.6</v>
      </c>
      <c r="L50" s="38">
        <f t="shared" si="0"/>
        <v>1911.3999999999999</v>
      </c>
      <c r="M50" s="40">
        <v>488.48</v>
      </c>
      <c r="N50" s="40">
        <f t="shared" si="1"/>
        <v>9281.1200000000008</v>
      </c>
      <c r="O50" s="15" t="s">
        <v>246</v>
      </c>
    </row>
    <row r="51" spans="1:18" ht="33.75" x14ac:dyDescent="0.2">
      <c r="A51" s="10">
        <v>50</v>
      </c>
      <c r="B51" s="13" t="s">
        <v>161</v>
      </c>
      <c r="C51" s="11" t="s">
        <v>103</v>
      </c>
      <c r="D51" s="11"/>
      <c r="E51" s="11" t="s">
        <v>104</v>
      </c>
      <c r="F51" s="29" t="s">
        <v>104</v>
      </c>
      <c r="G51" s="4" t="s">
        <v>32</v>
      </c>
      <c r="H51" s="22">
        <v>1</v>
      </c>
      <c r="I51" s="15" t="s">
        <v>247</v>
      </c>
      <c r="J51" s="16" t="s">
        <v>249</v>
      </c>
      <c r="K51" s="38">
        <f>379/1000</f>
        <v>0.379</v>
      </c>
      <c r="L51" s="38">
        <f t="shared" si="0"/>
        <v>0.379</v>
      </c>
      <c r="M51" s="40">
        <v>0.54200000000000004</v>
      </c>
      <c r="N51" s="40">
        <f t="shared" si="1"/>
        <v>0.54200000000000004</v>
      </c>
      <c r="O51" s="15" t="s">
        <v>248</v>
      </c>
    </row>
    <row r="52" spans="1:18" ht="23.25" hidden="1" x14ac:dyDescent="0.2">
      <c r="A52" s="10">
        <v>51</v>
      </c>
      <c r="B52" s="10"/>
      <c r="C52" s="11" t="s">
        <v>105</v>
      </c>
      <c r="D52" s="11" t="s">
        <v>106</v>
      </c>
      <c r="E52" s="11"/>
      <c r="F52" s="12" t="s">
        <v>106</v>
      </c>
      <c r="G52" s="4" t="s">
        <v>6</v>
      </c>
      <c r="H52" s="22">
        <v>1</v>
      </c>
      <c r="I52" s="1"/>
      <c r="K52" s="9"/>
      <c r="L52" s="9"/>
      <c r="M52" s="9"/>
      <c r="N52" s="9"/>
      <c r="O52" s="1"/>
    </row>
    <row r="53" spans="1:18" ht="23.25" hidden="1" x14ac:dyDescent="0.2">
      <c r="A53" s="10">
        <v>52</v>
      </c>
      <c r="B53" s="10"/>
      <c r="C53" s="11" t="s">
        <v>107</v>
      </c>
      <c r="D53" s="11" t="s">
        <v>108</v>
      </c>
      <c r="E53" s="11"/>
      <c r="F53" s="12" t="s">
        <v>108</v>
      </c>
      <c r="G53" s="4" t="s">
        <v>6</v>
      </c>
      <c r="H53" s="22">
        <v>2</v>
      </c>
      <c r="I53" s="1"/>
      <c r="K53" s="9"/>
      <c r="L53" s="9"/>
      <c r="M53" s="9"/>
      <c r="N53" s="9"/>
      <c r="O53" s="1"/>
    </row>
    <row r="54" spans="1:18" ht="33.75" x14ac:dyDescent="0.2">
      <c r="A54" s="10">
        <v>53</v>
      </c>
      <c r="B54" s="13" t="s">
        <v>161</v>
      </c>
      <c r="C54" s="11" t="s">
        <v>109</v>
      </c>
      <c r="D54" s="11" t="s">
        <v>110</v>
      </c>
      <c r="E54" s="11"/>
      <c r="F54" s="29" t="s">
        <v>110</v>
      </c>
      <c r="G54" s="4" t="s">
        <v>6</v>
      </c>
      <c r="H54" s="22">
        <v>1</v>
      </c>
      <c r="I54" s="15" t="s">
        <v>250</v>
      </c>
      <c r="J54" s="16" t="s">
        <v>251</v>
      </c>
      <c r="K54" s="38">
        <f>2155/1000</f>
        <v>2.1549999999999998</v>
      </c>
      <c r="L54" s="38">
        <f>K54*H54</f>
        <v>2.1549999999999998</v>
      </c>
      <c r="M54" s="40">
        <v>2.8490000000000002</v>
      </c>
      <c r="N54" s="40">
        <f>M54*H54</f>
        <v>2.8490000000000002</v>
      </c>
      <c r="O54" s="15" t="s">
        <v>252</v>
      </c>
    </row>
    <row r="55" spans="1:18" ht="33.75" x14ac:dyDescent="0.2">
      <c r="A55" s="10">
        <v>54</v>
      </c>
      <c r="B55" s="13" t="s">
        <v>161</v>
      </c>
      <c r="C55" s="11" t="s">
        <v>109</v>
      </c>
      <c r="D55" s="11" t="s">
        <v>111</v>
      </c>
      <c r="E55" s="11"/>
      <c r="F55" s="29" t="s">
        <v>111</v>
      </c>
      <c r="G55" s="4" t="s">
        <v>6</v>
      </c>
      <c r="H55" s="22">
        <v>19</v>
      </c>
      <c r="I55" s="9" t="s">
        <v>253</v>
      </c>
      <c r="J55" s="27" t="s">
        <v>254</v>
      </c>
      <c r="K55" s="38">
        <f>2800/1000</f>
        <v>2.8</v>
      </c>
      <c r="L55" s="38">
        <f>K55*H55</f>
        <v>53.199999999999996</v>
      </c>
      <c r="M55" s="40">
        <v>4.13</v>
      </c>
      <c r="N55" s="40">
        <f>M55*H55</f>
        <v>78.47</v>
      </c>
      <c r="O55" s="9" t="s">
        <v>255</v>
      </c>
    </row>
    <row r="56" spans="1:18" ht="33.75" x14ac:dyDescent="0.2">
      <c r="A56" s="10">
        <v>55</v>
      </c>
      <c r="B56" s="13" t="s">
        <v>161</v>
      </c>
      <c r="C56" s="11" t="s">
        <v>109</v>
      </c>
      <c r="D56" s="11" t="s">
        <v>112</v>
      </c>
      <c r="E56" s="11"/>
      <c r="F56" s="29" t="s">
        <v>112</v>
      </c>
      <c r="G56" s="4" t="s">
        <v>6</v>
      </c>
      <c r="H56" s="22">
        <v>35</v>
      </c>
      <c r="I56" s="9" t="s">
        <v>256</v>
      </c>
      <c r="J56" s="27" t="s">
        <v>258</v>
      </c>
      <c r="K56" s="38">
        <f>3500/1000</f>
        <v>3.5</v>
      </c>
      <c r="L56" s="38">
        <f>K56*H56</f>
        <v>122.5</v>
      </c>
      <c r="M56" s="40">
        <v>4.5</v>
      </c>
      <c r="N56" s="40">
        <f>M56*H56</f>
        <v>157.5</v>
      </c>
      <c r="O56" s="9" t="s">
        <v>257</v>
      </c>
    </row>
    <row r="57" spans="1:18" ht="23.25" hidden="1" x14ac:dyDescent="0.2">
      <c r="A57" s="10">
        <v>56</v>
      </c>
      <c r="B57" s="10"/>
      <c r="C57" s="11" t="s">
        <v>113</v>
      </c>
      <c r="D57" s="11" t="s">
        <v>114</v>
      </c>
      <c r="E57" s="11"/>
      <c r="F57" s="12" t="s">
        <v>114</v>
      </c>
      <c r="G57" s="4" t="s">
        <v>6</v>
      </c>
      <c r="H57" s="22">
        <v>44</v>
      </c>
      <c r="I57" s="1"/>
      <c r="K57" s="9"/>
      <c r="L57" s="9"/>
      <c r="M57" s="9"/>
      <c r="N57" s="9"/>
      <c r="O57" s="1"/>
    </row>
    <row r="58" spans="1:18" ht="33.75" x14ac:dyDescent="0.2">
      <c r="A58" s="10">
        <v>57</v>
      </c>
      <c r="B58" s="13" t="s">
        <v>161</v>
      </c>
      <c r="C58" s="11" t="s">
        <v>115</v>
      </c>
      <c r="D58" s="11" t="s">
        <v>116</v>
      </c>
      <c r="E58" s="11"/>
      <c r="F58" s="29" t="s">
        <v>116</v>
      </c>
      <c r="G58" s="4" t="s">
        <v>6</v>
      </c>
      <c r="H58" s="22">
        <v>3</v>
      </c>
      <c r="I58" s="9" t="s">
        <v>259</v>
      </c>
      <c r="J58" s="27" t="s">
        <v>261</v>
      </c>
      <c r="K58" s="38">
        <f>63300/1000</f>
        <v>63.3</v>
      </c>
      <c r="L58" s="38">
        <f>K58*H58</f>
        <v>189.89999999999998</v>
      </c>
      <c r="M58" s="40">
        <v>601.12</v>
      </c>
      <c r="N58" s="40">
        <f>M58*H58</f>
        <v>1803.3600000000001</v>
      </c>
      <c r="O58" s="9" t="s">
        <v>260</v>
      </c>
    </row>
    <row r="59" spans="1:18" ht="23.25" x14ac:dyDescent="0.2">
      <c r="A59" s="10">
        <v>58</v>
      </c>
      <c r="B59" s="13" t="s">
        <v>161</v>
      </c>
      <c r="C59" s="11" t="s">
        <v>115</v>
      </c>
      <c r="D59" s="11" t="s">
        <v>117</v>
      </c>
      <c r="E59" s="11"/>
      <c r="F59" s="23" t="s">
        <v>117</v>
      </c>
      <c r="G59" s="4" t="s">
        <v>6</v>
      </c>
      <c r="H59" s="22">
        <v>2</v>
      </c>
      <c r="I59" s="9" t="s">
        <v>262</v>
      </c>
      <c r="K59" s="36"/>
      <c r="L59" s="36"/>
      <c r="M59" s="36"/>
      <c r="N59" s="36"/>
      <c r="O59" s="25" t="s">
        <v>182</v>
      </c>
    </row>
    <row r="60" spans="1:18" ht="33.75" x14ac:dyDescent="0.2">
      <c r="A60" s="10">
        <v>59</v>
      </c>
      <c r="B60" s="13" t="s">
        <v>161</v>
      </c>
      <c r="C60" s="11" t="s">
        <v>115</v>
      </c>
      <c r="D60" s="11" t="s">
        <v>118</v>
      </c>
      <c r="E60" s="11"/>
      <c r="F60" s="29" t="s">
        <v>118</v>
      </c>
      <c r="G60" s="4" t="s">
        <v>6</v>
      </c>
      <c r="H60" s="22">
        <v>1</v>
      </c>
      <c r="I60" s="9" t="s">
        <v>263</v>
      </c>
      <c r="J60" s="27" t="s">
        <v>265</v>
      </c>
      <c r="K60" s="38">
        <f>89000/1000</f>
        <v>89</v>
      </c>
      <c r="L60" s="38">
        <f>K60*H60</f>
        <v>89</v>
      </c>
      <c r="M60" s="40">
        <v>488.48</v>
      </c>
      <c r="N60" s="40">
        <f>M60*H60</f>
        <v>488.48</v>
      </c>
      <c r="O60" s="9" t="s">
        <v>264</v>
      </c>
    </row>
    <row r="61" spans="1:18" ht="23.25" hidden="1" x14ac:dyDescent="0.2">
      <c r="A61" s="10">
        <v>60</v>
      </c>
      <c r="B61" s="10"/>
      <c r="C61" s="11" t="s">
        <v>115</v>
      </c>
      <c r="D61" s="11" t="s">
        <v>119</v>
      </c>
      <c r="E61" s="11"/>
      <c r="F61" s="12" t="s">
        <v>119</v>
      </c>
      <c r="G61" s="4" t="s">
        <v>6</v>
      </c>
      <c r="H61" s="22">
        <v>10</v>
      </c>
      <c r="I61" s="1"/>
      <c r="K61" s="9"/>
      <c r="L61" s="9"/>
      <c r="M61" s="9"/>
      <c r="N61" s="9"/>
      <c r="O61" s="1"/>
    </row>
    <row r="62" spans="1:18" ht="33.75" hidden="1" x14ac:dyDescent="0.2">
      <c r="A62" s="10">
        <v>61</v>
      </c>
      <c r="B62" s="10"/>
      <c r="C62" s="11" t="s">
        <v>115</v>
      </c>
      <c r="D62" s="11" t="s">
        <v>120</v>
      </c>
      <c r="E62" s="11"/>
      <c r="F62" s="12" t="s">
        <v>120</v>
      </c>
      <c r="G62" s="4" t="s">
        <v>6</v>
      </c>
      <c r="H62" s="22">
        <v>1</v>
      </c>
      <c r="I62" s="1"/>
      <c r="K62" s="9"/>
      <c r="L62" s="9"/>
      <c r="M62" s="9"/>
      <c r="N62" s="9"/>
      <c r="O62" s="1"/>
    </row>
    <row r="63" spans="1:18" ht="23.25" x14ac:dyDescent="0.2">
      <c r="A63" s="10">
        <v>62</v>
      </c>
      <c r="B63" s="18" t="s">
        <v>167</v>
      </c>
      <c r="C63" s="11" t="s">
        <v>121</v>
      </c>
      <c r="D63" s="11" t="s">
        <v>122</v>
      </c>
      <c r="E63" s="11"/>
      <c r="F63" s="23" t="s">
        <v>122</v>
      </c>
      <c r="G63" s="4" t="s">
        <v>6</v>
      </c>
      <c r="H63" s="22">
        <v>290</v>
      </c>
      <c r="K63" s="36"/>
      <c r="L63" s="36"/>
      <c r="M63" s="36"/>
      <c r="N63" s="36"/>
      <c r="O63" s="32" t="s">
        <v>205</v>
      </c>
    </row>
    <row r="64" spans="1:18" ht="23.25" hidden="1" x14ac:dyDescent="0.2">
      <c r="A64" s="10">
        <v>63</v>
      </c>
      <c r="B64" s="10"/>
      <c r="C64" s="11" t="s">
        <v>123</v>
      </c>
      <c r="D64" s="11" t="s">
        <v>124</v>
      </c>
      <c r="E64" s="11"/>
      <c r="F64" s="12" t="s">
        <v>124</v>
      </c>
      <c r="G64" s="4" t="s">
        <v>6</v>
      </c>
      <c r="H64" s="22">
        <v>9</v>
      </c>
      <c r="I64" s="1"/>
      <c r="K64" s="9"/>
      <c r="L64" s="9"/>
      <c r="M64" s="9"/>
      <c r="N64" s="9"/>
      <c r="O64" s="1"/>
    </row>
    <row r="65" spans="1:18" ht="23.25" hidden="1" x14ac:dyDescent="0.2">
      <c r="A65" s="10">
        <v>64</v>
      </c>
      <c r="B65" s="10"/>
      <c r="C65" s="11" t="s">
        <v>123</v>
      </c>
      <c r="D65" s="11" t="s">
        <v>125</v>
      </c>
      <c r="E65" s="11"/>
      <c r="F65" s="12" t="s">
        <v>125</v>
      </c>
      <c r="G65" s="4" t="s">
        <v>6</v>
      </c>
      <c r="H65" s="22">
        <v>2</v>
      </c>
      <c r="I65" s="1"/>
      <c r="K65" s="9"/>
      <c r="L65" s="9"/>
      <c r="M65" s="9"/>
      <c r="N65" s="9"/>
      <c r="O65" s="1"/>
    </row>
    <row r="66" spans="1:18" ht="23.25" x14ac:dyDescent="0.2">
      <c r="A66" s="10">
        <v>65</v>
      </c>
      <c r="B66" s="18" t="s">
        <v>167</v>
      </c>
      <c r="C66" s="11" t="s">
        <v>123</v>
      </c>
      <c r="D66" s="11" t="s">
        <v>126</v>
      </c>
      <c r="E66" s="11"/>
      <c r="F66" s="23" t="s">
        <v>126</v>
      </c>
      <c r="G66" s="4" t="s">
        <v>6</v>
      </c>
      <c r="H66" s="22">
        <v>195</v>
      </c>
      <c r="K66" s="36"/>
      <c r="L66" s="36"/>
      <c r="M66" s="36"/>
      <c r="N66" s="36"/>
      <c r="O66" s="32" t="s">
        <v>205</v>
      </c>
    </row>
    <row r="67" spans="1:18" ht="23.25" x14ac:dyDescent="0.2">
      <c r="A67" s="10">
        <v>66</v>
      </c>
      <c r="B67" s="18" t="s">
        <v>167</v>
      </c>
      <c r="C67" s="11" t="s">
        <v>123</v>
      </c>
      <c r="D67" s="11" t="s">
        <v>127</v>
      </c>
      <c r="E67" s="11"/>
      <c r="F67" s="23" t="s">
        <v>127</v>
      </c>
      <c r="G67" s="4" t="s">
        <v>6</v>
      </c>
      <c r="H67" s="22">
        <v>69</v>
      </c>
      <c r="K67" s="36"/>
      <c r="L67" s="36"/>
      <c r="M67" s="36"/>
      <c r="N67" s="36"/>
      <c r="O67" s="32" t="s">
        <v>205</v>
      </c>
    </row>
    <row r="68" spans="1:18" ht="23.25" x14ac:dyDescent="0.2">
      <c r="A68" s="10">
        <v>67</v>
      </c>
      <c r="B68" s="18" t="s">
        <v>167</v>
      </c>
      <c r="C68" s="11" t="s">
        <v>123</v>
      </c>
      <c r="D68" s="11" t="s">
        <v>128</v>
      </c>
      <c r="E68" s="11"/>
      <c r="F68" s="23" t="s">
        <v>128</v>
      </c>
      <c r="G68" s="4" t="s">
        <v>6</v>
      </c>
      <c r="H68" s="22">
        <v>280</v>
      </c>
      <c r="K68" s="36"/>
      <c r="L68" s="36"/>
      <c r="M68" s="36"/>
      <c r="N68" s="36"/>
      <c r="O68" s="32" t="s">
        <v>205</v>
      </c>
    </row>
    <row r="69" spans="1:18" ht="23.25" x14ac:dyDescent="0.2">
      <c r="A69" s="10">
        <v>68</v>
      </c>
      <c r="B69" s="18" t="s">
        <v>167</v>
      </c>
      <c r="C69" s="11" t="s">
        <v>123</v>
      </c>
      <c r="D69" s="11" t="s">
        <v>129</v>
      </c>
      <c r="E69" s="11"/>
      <c r="F69" s="23" t="s">
        <v>129</v>
      </c>
      <c r="G69" s="4" t="s">
        <v>6</v>
      </c>
      <c r="H69" s="22">
        <v>12</v>
      </c>
      <c r="K69" s="36"/>
      <c r="L69" s="36"/>
      <c r="M69" s="36"/>
      <c r="N69" s="36"/>
      <c r="O69" s="32" t="s">
        <v>205</v>
      </c>
    </row>
    <row r="70" spans="1:18" ht="56.25" x14ac:dyDescent="0.2">
      <c r="A70" s="10">
        <v>69</v>
      </c>
      <c r="B70" s="13" t="s">
        <v>161</v>
      </c>
      <c r="C70" s="11" t="s">
        <v>130</v>
      </c>
      <c r="D70" s="11" t="s">
        <v>131</v>
      </c>
      <c r="E70" s="11"/>
      <c r="F70" s="29" t="s">
        <v>131</v>
      </c>
      <c r="G70" s="4" t="s">
        <v>6</v>
      </c>
      <c r="H70" s="30">
        <v>2</v>
      </c>
      <c r="I70" s="9" t="s">
        <v>266</v>
      </c>
      <c r="J70" s="16" t="s">
        <v>268</v>
      </c>
      <c r="K70" s="38">
        <f>493/1000</f>
        <v>0.49299999999999999</v>
      </c>
      <c r="L70" s="38">
        <f>K70*H70</f>
        <v>0.98599999999999999</v>
      </c>
      <c r="M70" s="40">
        <v>2.2829999999999999</v>
      </c>
      <c r="N70" s="40">
        <f>M70*H70</f>
        <v>4.5659999999999998</v>
      </c>
      <c r="O70" s="27" t="s">
        <v>267</v>
      </c>
      <c r="P70" s="14" t="s">
        <v>240</v>
      </c>
      <c r="R70" s="1">
        <v>10</v>
      </c>
    </row>
    <row r="71" spans="1:18" ht="23.25" x14ac:dyDescent="0.2">
      <c r="A71" s="10">
        <v>70</v>
      </c>
      <c r="B71" s="18" t="s">
        <v>167</v>
      </c>
      <c r="C71" s="11" t="s">
        <v>130</v>
      </c>
      <c r="D71" s="11" t="s">
        <v>132</v>
      </c>
      <c r="E71" s="11"/>
      <c r="F71" s="23" t="s">
        <v>132</v>
      </c>
      <c r="G71" s="4" t="s">
        <v>6</v>
      </c>
      <c r="H71" s="22">
        <v>62</v>
      </c>
      <c r="K71" s="36"/>
      <c r="L71" s="36"/>
      <c r="M71" s="36"/>
      <c r="N71" s="36"/>
      <c r="O71" s="32" t="s">
        <v>205</v>
      </c>
    </row>
    <row r="72" spans="1:18" ht="33.75" x14ac:dyDescent="0.2">
      <c r="A72" s="10">
        <v>71</v>
      </c>
      <c r="B72" s="13" t="s">
        <v>161</v>
      </c>
      <c r="C72" s="11" t="s">
        <v>133</v>
      </c>
      <c r="D72" s="11" t="s">
        <v>134</v>
      </c>
      <c r="E72" s="11"/>
      <c r="F72" s="29" t="s">
        <v>134</v>
      </c>
      <c r="G72" s="4" t="s">
        <v>6</v>
      </c>
      <c r="H72" s="22">
        <v>4</v>
      </c>
      <c r="I72" s="15" t="s">
        <v>269</v>
      </c>
      <c r="J72" s="16" t="s">
        <v>270</v>
      </c>
      <c r="K72" s="38">
        <f>451/1000</f>
        <v>0.45100000000000001</v>
      </c>
      <c r="L72" s="38">
        <f>K72*H72</f>
        <v>1.804</v>
      </c>
      <c r="M72" s="40">
        <v>14.1328</v>
      </c>
      <c r="N72" s="40">
        <f>M72*H72</f>
        <v>56.531199999999998</v>
      </c>
      <c r="O72" s="14" t="s">
        <v>271</v>
      </c>
      <c r="P72" s="14"/>
    </row>
    <row r="73" spans="1:18" ht="33.75" x14ac:dyDescent="0.2">
      <c r="A73" s="10">
        <v>72</v>
      </c>
      <c r="B73" s="13" t="s">
        <v>161</v>
      </c>
      <c r="C73" s="11" t="s">
        <v>135</v>
      </c>
      <c r="D73" s="11" t="s">
        <v>136</v>
      </c>
      <c r="E73" s="11"/>
      <c r="F73" s="29" t="s">
        <v>136</v>
      </c>
      <c r="G73" s="4" t="s">
        <v>6</v>
      </c>
      <c r="H73" s="22">
        <v>208</v>
      </c>
      <c r="I73" s="15" t="s">
        <v>247</v>
      </c>
      <c r="J73" s="16" t="s">
        <v>249</v>
      </c>
      <c r="K73" s="38">
        <f>379/1000</f>
        <v>0.379</v>
      </c>
      <c r="L73" s="38">
        <f>K73*H73</f>
        <v>78.831999999999994</v>
      </c>
      <c r="M73" s="40">
        <v>0.54200000000000004</v>
      </c>
      <c r="N73" s="40">
        <f>M73*H73</f>
        <v>112.736</v>
      </c>
      <c r="O73" s="15" t="s">
        <v>248</v>
      </c>
    </row>
    <row r="74" spans="1:18" ht="33.75" x14ac:dyDescent="0.2">
      <c r="A74" s="10">
        <v>73</v>
      </c>
      <c r="B74" s="13" t="s">
        <v>161</v>
      </c>
      <c r="C74" s="11" t="s">
        <v>137</v>
      </c>
      <c r="D74" s="11" t="s">
        <v>138</v>
      </c>
      <c r="E74" s="11"/>
      <c r="F74" s="29" t="s">
        <v>138</v>
      </c>
      <c r="G74" s="4" t="s">
        <v>6</v>
      </c>
      <c r="H74" s="22">
        <v>8</v>
      </c>
      <c r="I74" s="15" t="s">
        <v>272</v>
      </c>
      <c r="J74" s="16" t="s">
        <v>274</v>
      </c>
      <c r="K74" s="38">
        <f>3005/1000</f>
        <v>3.0049999999999999</v>
      </c>
      <c r="L74" s="38">
        <f>K74*H74</f>
        <v>24.04</v>
      </c>
      <c r="M74" s="40">
        <v>5</v>
      </c>
      <c r="N74" s="40">
        <f>M74*H74</f>
        <v>40</v>
      </c>
      <c r="O74" s="15" t="s">
        <v>273</v>
      </c>
    </row>
    <row r="75" spans="1:18" ht="23.25" hidden="1" x14ac:dyDescent="0.2">
      <c r="A75" s="10">
        <v>74</v>
      </c>
      <c r="B75" s="10"/>
      <c r="C75" s="11" t="s">
        <v>123</v>
      </c>
      <c r="D75" s="11" t="s">
        <v>139</v>
      </c>
      <c r="E75" s="11"/>
      <c r="F75" s="12" t="s">
        <v>139</v>
      </c>
      <c r="G75" s="4" t="s">
        <v>6</v>
      </c>
      <c r="H75" s="22">
        <v>313</v>
      </c>
      <c r="I75" s="1"/>
      <c r="K75" s="9"/>
      <c r="L75" s="9"/>
      <c r="M75" s="9"/>
      <c r="N75" s="9"/>
      <c r="O75" s="1"/>
    </row>
    <row r="76" spans="1:18" ht="23.25" hidden="1" x14ac:dyDescent="0.2">
      <c r="A76" s="10">
        <v>75</v>
      </c>
      <c r="B76" s="10"/>
      <c r="C76" s="11" t="s">
        <v>19</v>
      </c>
      <c r="D76" s="11" t="s">
        <v>140</v>
      </c>
      <c r="E76" s="11"/>
      <c r="F76" s="12" t="s">
        <v>140</v>
      </c>
      <c r="G76" s="4" t="s">
        <v>6</v>
      </c>
      <c r="H76" s="22">
        <v>2</v>
      </c>
      <c r="I76" s="1"/>
      <c r="K76" s="9"/>
      <c r="L76" s="9"/>
      <c r="M76" s="9"/>
      <c r="N76" s="9"/>
      <c r="O76" s="1"/>
    </row>
    <row r="77" spans="1:18" ht="23.25" hidden="1" x14ac:dyDescent="0.2">
      <c r="A77" s="10">
        <v>76</v>
      </c>
      <c r="B77" s="10"/>
      <c r="C77" s="11" t="s">
        <v>141</v>
      </c>
      <c r="D77" s="11"/>
      <c r="E77" s="11" t="s">
        <v>142</v>
      </c>
      <c r="F77" s="12" t="s">
        <v>142</v>
      </c>
      <c r="G77" s="4" t="s">
        <v>6</v>
      </c>
      <c r="H77" s="22">
        <v>239</v>
      </c>
      <c r="I77" s="1"/>
      <c r="K77" s="9"/>
      <c r="L77" s="9"/>
      <c r="M77" s="9"/>
      <c r="N77" s="9"/>
      <c r="O77" s="1"/>
    </row>
    <row r="78" spans="1:18" ht="33.75" x14ac:dyDescent="0.2">
      <c r="A78" s="10">
        <v>77</v>
      </c>
      <c r="B78" s="13" t="s">
        <v>161</v>
      </c>
      <c r="C78" s="11" t="s">
        <v>143</v>
      </c>
      <c r="D78" s="11" t="s">
        <v>144</v>
      </c>
      <c r="E78" s="11"/>
      <c r="F78" s="29" t="s">
        <v>144</v>
      </c>
      <c r="G78" s="35" t="s">
        <v>145</v>
      </c>
      <c r="H78" s="22">
        <v>4.8</v>
      </c>
      <c r="I78" s="15" t="s">
        <v>275</v>
      </c>
      <c r="J78" s="16" t="s">
        <v>276</v>
      </c>
      <c r="K78" s="38">
        <f>14369/1000</f>
        <v>14.369</v>
      </c>
      <c r="L78" s="38">
        <f>K78*H78</f>
        <v>68.971199999999996</v>
      </c>
      <c r="M78" s="40">
        <v>20.16</v>
      </c>
      <c r="N78" s="40">
        <f>M78*H78</f>
        <v>96.768000000000001</v>
      </c>
      <c r="O78" s="15" t="s">
        <v>277</v>
      </c>
      <c r="P78" s="14" t="s">
        <v>278</v>
      </c>
    </row>
    <row r="79" spans="1:18" ht="45" x14ac:dyDescent="0.2">
      <c r="A79" s="10">
        <v>78</v>
      </c>
      <c r="B79" s="13" t="s">
        <v>161</v>
      </c>
      <c r="C79" s="11" t="s">
        <v>146</v>
      </c>
      <c r="D79" s="11"/>
      <c r="E79" s="11" t="s">
        <v>147</v>
      </c>
      <c r="F79" s="23" t="s">
        <v>147</v>
      </c>
      <c r="G79" s="4" t="s">
        <v>6</v>
      </c>
      <c r="H79" s="22">
        <v>16</v>
      </c>
      <c r="I79" s="15" t="s">
        <v>184</v>
      </c>
      <c r="J79" s="16" t="s">
        <v>280</v>
      </c>
      <c r="K79" s="38">
        <f>189/1000</f>
        <v>0.189</v>
      </c>
      <c r="L79" s="38">
        <f>K79*H79</f>
        <v>3.024</v>
      </c>
      <c r="M79" s="40">
        <v>2.2829999999999999</v>
      </c>
      <c r="N79" s="40">
        <f>M79*H79</f>
        <v>36.527999999999999</v>
      </c>
      <c r="O79" s="15" t="s">
        <v>279</v>
      </c>
      <c r="P79" s="31" t="s">
        <v>281</v>
      </c>
      <c r="R79" s="1">
        <v>20</v>
      </c>
    </row>
    <row r="80" spans="1:18" ht="56.25" x14ac:dyDescent="0.2">
      <c r="A80" s="10">
        <v>79</v>
      </c>
      <c r="B80" s="13" t="s">
        <v>161</v>
      </c>
      <c r="C80" s="11" t="s">
        <v>146</v>
      </c>
      <c r="D80" s="11" t="s">
        <v>148</v>
      </c>
      <c r="E80" s="11" t="s">
        <v>147</v>
      </c>
      <c r="F80" s="23" t="s">
        <v>159</v>
      </c>
      <c r="G80" s="4" t="s">
        <v>6</v>
      </c>
      <c r="H80" s="22">
        <v>17</v>
      </c>
      <c r="I80" s="9" t="s">
        <v>282</v>
      </c>
      <c r="J80" s="27" t="s">
        <v>283</v>
      </c>
      <c r="K80" s="38">
        <f>189/1000</f>
        <v>0.189</v>
      </c>
      <c r="L80" s="38">
        <f>K80*H80</f>
        <v>3.2130000000000001</v>
      </c>
      <c r="M80" s="40">
        <v>2.2829999999999999</v>
      </c>
      <c r="N80" s="40">
        <f>M80*H80</f>
        <v>38.811</v>
      </c>
    </row>
    <row r="81" spans="1:14" ht="56.25" x14ac:dyDescent="0.2">
      <c r="A81" s="10">
        <v>80</v>
      </c>
      <c r="B81" s="13" t="s">
        <v>161</v>
      </c>
      <c r="C81" s="11" t="s">
        <v>149</v>
      </c>
      <c r="D81" s="11" t="s">
        <v>150</v>
      </c>
      <c r="E81" s="11" t="s">
        <v>151</v>
      </c>
      <c r="F81" s="23" t="s">
        <v>160</v>
      </c>
      <c r="G81" s="4" t="s">
        <v>6</v>
      </c>
      <c r="H81" s="22">
        <v>33</v>
      </c>
      <c r="I81" s="9" t="s">
        <v>282</v>
      </c>
      <c r="J81" s="27" t="s">
        <v>283</v>
      </c>
      <c r="K81" s="38">
        <f>189/1000</f>
        <v>0.189</v>
      </c>
      <c r="L81" s="38">
        <f>K81*H81</f>
        <v>6.2370000000000001</v>
      </c>
      <c r="M81" s="40">
        <v>2.2829999999999999</v>
      </c>
      <c r="N81" s="40">
        <f>M81*H81</f>
        <v>75.338999999999999</v>
      </c>
    </row>
    <row r="82" spans="1:14" ht="39" customHeight="1" x14ac:dyDescent="0.2">
      <c r="H82" s="21"/>
      <c r="K82" s="41"/>
      <c r="L82" s="41">
        <f>SUBTOTAL(9,L2:L81)</f>
        <v>10530.609200000003</v>
      </c>
      <c r="M82" s="42"/>
      <c r="N82" s="42">
        <f>SUBTOTAL(9,N2:N81)</f>
        <v>51648.502200000003</v>
      </c>
    </row>
    <row r="83" spans="1:14" ht="18" x14ac:dyDescent="0.2">
      <c r="N83" s="39" t="s">
        <v>287</v>
      </c>
    </row>
    <row r="84" spans="1:14" ht="18" x14ac:dyDescent="0.2"/>
  </sheetData>
  <autoFilter ref="A1:R81" xr:uid="{F371A483-A283-4E64-8E1A-DD9C6670851B}">
    <filterColumn colId="1">
      <filters>
        <filter val="LEG"/>
        <filter val="Legrand"/>
      </filters>
    </filterColumn>
  </autoFilter>
  <pageMargins left="0.39370078740157483" right="0.39370078740157483" top="0.39370078740157483" bottom="0.39370078740157483" header="0" footer="0"/>
  <pageSetup pageOrder="overThenDown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926E-BADE-4111-833C-ACE9C7AD4A04}">
  <sheetPr>
    <outlinePr summaryBelow="0" summaryRight="0"/>
    <pageSetUpPr autoPageBreaks="0"/>
  </sheetPr>
  <dimension ref="A1:W84"/>
  <sheetViews>
    <sheetView topLeftCell="N1" zoomScale="130" zoomScaleNormal="130" workbookViewId="0">
      <selection activeCell="W4" sqref="W4"/>
    </sheetView>
  </sheetViews>
  <sheetFormatPr defaultColWidth="10.5" defaultRowHeight="11.45" customHeight="1" x14ac:dyDescent="0.2"/>
  <cols>
    <col min="1" max="1" width="3.1640625" style="1" bestFit="1" customWidth="1"/>
    <col min="2" max="2" width="5.83203125" style="1" customWidth="1"/>
    <col min="3" max="3" width="27.5" style="9" customWidth="1"/>
    <col min="4" max="4" width="84.83203125" style="9" hidden="1" customWidth="1"/>
    <col min="5" max="5" width="81.6640625" style="9" hidden="1" customWidth="1"/>
    <col min="6" max="6" width="43" style="24" customWidth="1"/>
    <col min="7" max="7" width="49.1640625" style="50" customWidth="1"/>
    <col min="8" max="8" width="49.6640625" style="50" customWidth="1"/>
    <col min="9" max="9" width="38.33203125" style="50" customWidth="1"/>
    <col min="10" max="10" width="32.6640625" style="50" customWidth="1"/>
    <col min="11" max="11" width="12" style="1" customWidth="1"/>
    <col min="12" max="13" width="14.1640625" style="19" customWidth="1"/>
    <col min="14" max="14" width="47.1640625" style="9" customWidth="1"/>
    <col min="15" max="15" width="21.5" style="9" customWidth="1"/>
    <col min="16" max="16" width="6.6640625" style="37" bestFit="1" customWidth="1"/>
    <col min="17" max="17" width="8.6640625" style="37" bestFit="1" customWidth="1"/>
    <col min="18" max="18" width="7.83203125" style="39" customWidth="1"/>
    <col min="19" max="19" width="11.1640625" style="39" customWidth="1"/>
    <col min="20" max="20" width="17" style="9" customWidth="1"/>
    <col min="21" max="21" width="22.5" style="1" customWidth="1"/>
    <col min="22" max="16384" width="10.5" style="1"/>
  </cols>
  <sheetData>
    <row r="1" spans="1:23" ht="55.5" x14ac:dyDescent="0.2">
      <c r="A1" s="2" t="s">
        <v>0</v>
      </c>
      <c r="B1" s="2"/>
      <c r="C1" s="8" t="s">
        <v>2</v>
      </c>
      <c r="D1" s="8" t="s">
        <v>5</v>
      </c>
      <c r="E1" s="8" t="s">
        <v>7</v>
      </c>
      <c r="F1" s="23"/>
      <c r="G1" s="48" t="s">
        <v>291</v>
      </c>
      <c r="H1" s="48"/>
      <c r="I1" s="51" t="s">
        <v>293</v>
      </c>
      <c r="J1" s="51" t="s">
        <v>294</v>
      </c>
      <c r="K1" s="2" t="s">
        <v>3</v>
      </c>
      <c r="L1" s="20" t="s">
        <v>4</v>
      </c>
      <c r="M1" s="44"/>
      <c r="P1" s="37" t="s">
        <v>284</v>
      </c>
      <c r="R1" s="39" t="s">
        <v>286</v>
      </c>
    </row>
    <row r="2" spans="1:23" ht="114.75" x14ac:dyDescent="0.2">
      <c r="A2" s="10">
        <v>1</v>
      </c>
      <c r="B2" s="13" t="s">
        <v>161</v>
      </c>
      <c r="C2" s="11" t="s">
        <v>9</v>
      </c>
      <c r="D2" s="11" t="s">
        <v>10</v>
      </c>
      <c r="E2" s="11" t="s">
        <v>11</v>
      </c>
      <c r="F2" s="29" t="s">
        <v>153</v>
      </c>
      <c r="G2" s="51" t="s">
        <v>292</v>
      </c>
      <c r="H2" s="51" t="s">
        <v>296</v>
      </c>
      <c r="I2" s="51" t="s">
        <v>301</v>
      </c>
      <c r="J2" s="52" t="s">
        <v>300</v>
      </c>
      <c r="K2" s="4" t="s">
        <v>6</v>
      </c>
      <c r="L2" s="22">
        <v>6</v>
      </c>
      <c r="M2" s="45"/>
      <c r="N2" s="15" t="s">
        <v>172</v>
      </c>
      <c r="O2" s="16" t="s">
        <v>174</v>
      </c>
      <c r="P2" s="38">
        <f>169800/1000</f>
        <v>169.8</v>
      </c>
      <c r="Q2" s="38">
        <f>P2*L2</f>
        <v>1018.8000000000001</v>
      </c>
      <c r="R2" s="40">
        <v>920</v>
      </c>
      <c r="S2" s="40">
        <f>R2*L2</f>
        <v>5520</v>
      </c>
      <c r="T2" s="15" t="s">
        <v>173</v>
      </c>
      <c r="W2" s="43" t="s">
        <v>288</v>
      </c>
    </row>
    <row r="3" spans="1:23" ht="144" x14ac:dyDescent="0.2">
      <c r="A3" s="10">
        <v>2</v>
      </c>
      <c r="B3" s="13" t="s">
        <v>161</v>
      </c>
      <c r="C3" s="11" t="s">
        <v>12</v>
      </c>
      <c r="D3" s="11" t="s">
        <v>13</v>
      </c>
      <c r="E3" s="11"/>
      <c r="F3" s="29" t="s">
        <v>13</v>
      </c>
      <c r="G3" s="48" t="s">
        <v>295</v>
      </c>
      <c r="H3" s="48" t="s">
        <v>297</v>
      </c>
      <c r="I3" s="51" t="s">
        <v>299</v>
      </c>
      <c r="J3" s="48" t="s">
        <v>298</v>
      </c>
      <c r="K3" s="4" t="s">
        <v>6</v>
      </c>
      <c r="L3" s="22">
        <v>13</v>
      </c>
      <c r="M3" s="45"/>
      <c r="N3" s="15" t="s">
        <v>175</v>
      </c>
      <c r="O3" s="16" t="s">
        <v>176</v>
      </c>
      <c r="P3" s="38">
        <f>137400/1000</f>
        <v>137.4</v>
      </c>
      <c r="Q3" s="38">
        <f>P3*L3</f>
        <v>1786.2</v>
      </c>
      <c r="R3" s="40">
        <v>771.68</v>
      </c>
      <c r="S3" s="40">
        <f>R3*L3</f>
        <v>10031.84</v>
      </c>
      <c r="T3" s="15" t="s">
        <v>177</v>
      </c>
      <c r="W3" s="43" t="s">
        <v>289</v>
      </c>
    </row>
    <row r="4" spans="1:23" ht="23.25" x14ac:dyDescent="0.2">
      <c r="A4" s="10">
        <v>3</v>
      </c>
      <c r="B4" s="10"/>
      <c r="C4" s="11" t="s">
        <v>14</v>
      </c>
      <c r="D4" s="11" t="s">
        <v>15</v>
      </c>
      <c r="E4" s="11"/>
      <c r="F4" s="12" t="s">
        <v>15</v>
      </c>
      <c r="G4" s="49"/>
      <c r="H4" s="49"/>
      <c r="I4" s="49"/>
      <c r="J4" s="49"/>
      <c r="K4" s="4" t="s">
        <v>6</v>
      </c>
      <c r="L4" s="22">
        <v>492</v>
      </c>
      <c r="M4" s="45"/>
      <c r="N4" s="1"/>
      <c r="P4" s="9"/>
      <c r="Q4" s="9"/>
      <c r="R4" s="9"/>
      <c r="S4" s="9"/>
      <c r="T4" s="1"/>
      <c r="W4" s="43" t="s">
        <v>290</v>
      </c>
    </row>
    <row r="5" spans="1:23" ht="23.25" x14ac:dyDescent="0.2">
      <c r="A5" s="10">
        <v>4</v>
      </c>
      <c r="B5" s="10"/>
      <c r="C5" s="11" t="s">
        <v>14</v>
      </c>
      <c r="D5" s="11" t="s">
        <v>16</v>
      </c>
      <c r="E5" s="11"/>
      <c r="F5" s="12" t="s">
        <v>16</v>
      </c>
      <c r="G5" s="49"/>
      <c r="H5" s="49"/>
      <c r="I5" s="49"/>
      <c r="J5" s="49"/>
      <c r="K5" s="4" t="s">
        <v>6</v>
      </c>
      <c r="L5" s="22">
        <v>158</v>
      </c>
      <c r="M5" s="45"/>
      <c r="N5" s="1"/>
      <c r="P5" s="9"/>
      <c r="Q5" s="9"/>
      <c r="R5" s="9"/>
      <c r="S5" s="9"/>
      <c r="T5" s="1"/>
    </row>
    <row r="6" spans="1:23" ht="33.75" x14ac:dyDescent="0.2">
      <c r="A6" s="10">
        <v>5</v>
      </c>
      <c r="B6" s="13" t="s">
        <v>161</v>
      </c>
      <c r="C6" s="11" t="s">
        <v>17</v>
      </c>
      <c r="D6" s="11" t="s">
        <v>18</v>
      </c>
      <c r="E6" s="11"/>
      <c r="F6" s="29" t="s">
        <v>18</v>
      </c>
      <c r="G6" s="48"/>
      <c r="H6" s="48"/>
      <c r="I6" s="48"/>
      <c r="J6" s="48"/>
      <c r="K6" s="4" t="s">
        <v>6</v>
      </c>
      <c r="L6" s="22">
        <v>3</v>
      </c>
      <c r="M6" s="45"/>
      <c r="N6" s="15" t="s">
        <v>178</v>
      </c>
      <c r="O6" s="16" t="s">
        <v>179</v>
      </c>
      <c r="P6" s="38">
        <f>53/1000</f>
        <v>5.2999999999999999E-2</v>
      </c>
      <c r="Q6" s="38">
        <f>P6*L6</f>
        <v>0.159</v>
      </c>
      <c r="R6" s="40">
        <v>0.86899999999999999</v>
      </c>
      <c r="S6" s="40">
        <f>R6*L6</f>
        <v>2.6070000000000002</v>
      </c>
      <c r="T6" s="15" t="s">
        <v>180</v>
      </c>
    </row>
    <row r="7" spans="1:23" ht="23.25" x14ac:dyDescent="0.2">
      <c r="A7" s="10">
        <v>6</v>
      </c>
      <c r="B7" s="13" t="s">
        <v>161</v>
      </c>
      <c r="C7" s="11" t="s">
        <v>19</v>
      </c>
      <c r="D7" s="11" t="s">
        <v>20</v>
      </c>
      <c r="E7" s="11"/>
      <c r="F7" s="23" t="s">
        <v>20</v>
      </c>
      <c r="G7" s="48"/>
      <c r="H7" s="48"/>
      <c r="I7" s="48"/>
      <c r="J7" s="48"/>
      <c r="K7" s="4" t="s">
        <v>6</v>
      </c>
      <c r="L7" s="22">
        <v>6</v>
      </c>
      <c r="M7" s="45"/>
      <c r="N7" s="9" t="s">
        <v>181</v>
      </c>
      <c r="O7" s="15"/>
      <c r="P7" s="36"/>
      <c r="Q7" s="36"/>
      <c r="R7" s="36"/>
      <c r="S7" s="36"/>
      <c r="T7" s="25" t="s">
        <v>182</v>
      </c>
    </row>
    <row r="8" spans="1:23" ht="45" x14ac:dyDescent="0.2">
      <c r="A8" s="10">
        <v>7</v>
      </c>
      <c r="B8" s="13" t="s">
        <v>161</v>
      </c>
      <c r="C8" s="11" t="s">
        <v>21</v>
      </c>
      <c r="D8" s="11"/>
      <c r="E8" s="11"/>
      <c r="F8" s="29" t="s">
        <v>162</v>
      </c>
      <c r="G8" s="48"/>
      <c r="H8" s="48"/>
      <c r="I8" s="48"/>
      <c r="J8" s="48"/>
      <c r="K8" s="4" t="s">
        <v>6</v>
      </c>
      <c r="L8" s="22">
        <v>15</v>
      </c>
      <c r="M8" s="45"/>
      <c r="N8" s="15" t="s">
        <v>163</v>
      </c>
      <c r="O8" s="16" t="s">
        <v>165</v>
      </c>
      <c r="P8" s="38">
        <f>2049/1000</f>
        <v>2.0489999999999999</v>
      </c>
      <c r="Q8" s="38">
        <f>P8*L8</f>
        <v>30.734999999999999</v>
      </c>
      <c r="R8" s="40">
        <v>18</v>
      </c>
      <c r="S8" s="40">
        <f>R8*L8</f>
        <v>270</v>
      </c>
      <c r="T8" s="16" t="s">
        <v>164</v>
      </c>
    </row>
    <row r="9" spans="1:23" ht="45" x14ac:dyDescent="0.2">
      <c r="A9" s="10">
        <v>8</v>
      </c>
      <c r="B9" s="10"/>
      <c r="C9" s="11" t="s">
        <v>22</v>
      </c>
      <c r="D9" s="11" t="s">
        <v>23</v>
      </c>
      <c r="E9" s="11"/>
      <c r="F9" s="12" t="s">
        <v>23</v>
      </c>
      <c r="G9" s="49"/>
      <c r="H9" s="49"/>
      <c r="I9" s="49"/>
      <c r="J9" s="49"/>
      <c r="K9" s="4" t="s">
        <v>6</v>
      </c>
      <c r="L9" s="22">
        <v>5</v>
      </c>
      <c r="M9" s="45"/>
      <c r="N9" s="1"/>
      <c r="P9" s="9"/>
      <c r="Q9" s="9"/>
      <c r="R9" s="9"/>
      <c r="S9" s="9"/>
      <c r="T9" s="1"/>
    </row>
    <row r="10" spans="1:23" ht="23.25" x14ac:dyDescent="0.2">
      <c r="A10" s="10">
        <v>9</v>
      </c>
      <c r="B10" s="10"/>
      <c r="C10" s="11" t="s">
        <v>24</v>
      </c>
      <c r="D10" s="11" t="s">
        <v>25</v>
      </c>
      <c r="E10" s="11"/>
      <c r="F10" s="12" t="s">
        <v>25</v>
      </c>
      <c r="G10" s="49"/>
      <c r="H10" s="49"/>
      <c r="I10" s="49"/>
      <c r="J10" s="49"/>
      <c r="K10" s="4" t="s">
        <v>6</v>
      </c>
      <c r="L10" s="22">
        <v>9</v>
      </c>
      <c r="M10" s="45"/>
      <c r="N10" s="1"/>
      <c r="P10" s="9"/>
      <c r="Q10" s="9"/>
      <c r="R10" s="9"/>
      <c r="S10" s="9"/>
      <c r="T10" s="1"/>
    </row>
    <row r="11" spans="1:23" ht="23.25" x14ac:dyDescent="0.2">
      <c r="A11" s="10">
        <v>10</v>
      </c>
      <c r="B11" s="10"/>
      <c r="C11" s="11" t="s">
        <v>24</v>
      </c>
      <c r="D11" s="11" t="s">
        <v>26</v>
      </c>
      <c r="E11" s="11"/>
      <c r="F11" s="12" t="s">
        <v>26</v>
      </c>
      <c r="G11" s="49"/>
      <c r="H11" s="49"/>
      <c r="I11" s="49"/>
      <c r="J11" s="49"/>
      <c r="K11" s="4" t="s">
        <v>6</v>
      </c>
      <c r="L11" s="22">
        <v>2</v>
      </c>
      <c r="M11" s="45"/>
      <c r="N11" s="1"/>
      <c r="P11" s="9"/>
      <c r="Q11" s="9"/>
      <c r="R11" s="9"/>
      <c r="S11" s="9"/>
      <c r="T11" s="1"/>
    </row>
    <row r="12" spans="1:23" ht="23.25" x14ac:dyDescent="0.2">
      <c r="A12" s="10">
        <v>11</v>
      </c>
      <c r="B12" s="10"/>
      <c r="C12" s="11" t="s">
        <v>27</v>
      </c>
      <c r="D12" s="11" t="s">
        <v>28</v>
      </c>
      <c r="E12" s="11"/>
      <c r="F12" s="12" t="s">
        <v>28</v>
      </c>
      <c r="G12" s="49"/>
      <c r="H12" s="49"/>
      <c r="I12" s="49"/>
      <c r="J12" s="49"/>
      <c r="K12" s="4" t="s">
        <v>6</v>
      </c>
      <c r="L12" s="22">
        <v>50</v>
      </c>
      <c r="M12" s="45"/>
      <c r="N12" s="1"/>
      <c r="P12" s="9"/>
      <c r="Q12" s="9"/>
      <c r="R12" s="9"/>
      <c r="S12" s="9"/>
      <c r="T12" s="1"/>
    </row>
    <row r="13" spans="1:23" ht="90" x14ac:dyDescent="0.2">
      <c r="A13" s="10">
        <v>12</v>
      </c>
      <c r="B13" s="13" t="s">
        <v>161</v>
      </c>
      <c r="C13" s="11" t="s">
        <v>29</v>
      </c>
      <c r="D13" s="11" t="s">
        <v>30</v>
      </c>
      <c r="E13" s="11" t="s">
        <v>31</v>
      </c>
      <c r="F13" s="23" t="s">
        <v>155</v>
      </c>
      <c r="G13" s="48"/>
      <c r="H13" s="48"/>
      <c r="I13" s="48"/>
      <c r="J13" s="48"/>
      <c r="K13" s="4" t="s">
        <v>32</v>
      </c>
      <c r="L13" s="22">
        <v>4</v>
      </c>
      <c r="M13" s="45"/>
      <c r="N13" s="15" t="s">
        <v>183</v>
      </c>
      <c r="P13" s="36"/>
      <c r="Q13" s="36"/>
      <c r="R13" s="36"/>
      <c r="S13" s="36"/>
      <c r="T13" s="25" t="s">
        <v>182</v>
      </c>
    </row>
    <row r="14" spans="1:23" ht="23.25" x14ac:dyDescent="0.2">
      <c r="A14" s="10">
        <v>13</v>
      </c>
      <c r="B14" s="10"/>
      <c r="C14" s="11" t="s">
        <v>33</v>
      </c>
      <c r="D14" s="11" t="s">
        <v>26</v>
      </c>
      <c r="E14" s="11"/>
      <c r="F14" s="12" t="s">
        <v>26</v>
      </c>
      <c r="G14" s="49"/>
      <c r="H14" s="49"/>
      <c r="I14" s="49"/>
      <c r="J14" s="49"/>
      <c r="K14" s="4" t="s">
        <v>6</v>
      </c>
      <c r="L14" s="22">
        <v>1</v>
      </c>
      <c r="M14" s="45"/>
      <c r="N14" s="1"/>
      <c r="P14" s="9"/>
      <c r="Q14" s="9"/>
      <c r="R14" s="9"/>
      <c r="S14" s="9"/>
      <c r="T14" s="1"/>
    </row>
    <row r="15" spans="1:23" ht="45" x14ac:dyDescent="0.2">
      <c r="A15" s="10">
        <v>14</v>
      </c>
      <c r="B15" s="13" t="s">
        <v>161</v>
      </c>
      <c r="C15" s="11" t="s">
        <v>34</v>
      </c>
      <c r="D15" s="11" t="s">
        <v>35</v>
      </c>
      <c r="E15" s="11" t="s">
        <v>36</v>
      </c>
      <c r="F15" s="29" t="s">
        <v>156</v>
      </c>
      <c r="G15" s="48"/>
      <c r="H15" s="48"/>
      <c r="I15" s="48"/>
      <c r="J15" s="48"/>
      <c r="K15" s="4" t="s">
        <v>6</v>
      </c>
      <c r="L15" s="30">
        <v>4</v>
      </c>
      <c r="M15" s="46"/>
      <c r="N15" s="15" t="s">
        <v>189</v>
      </c>
      <c r="O15" s="16" t="s">
        <v>285</v>
      </c>
      <c r="P15" s="38">
        <f>3600/1000</f>
        <v>3.6</v>
      </c>
      <c r="Q15" s="38">
        <f>P15*L15</f>
        <v>14.4</v>
      </c>
      <c r="R15" s="40">
        <v>2</v>
      </c>
      <c r="S15" s="40">
        <f>R15*L15</f>
        <v>8</v>
      </c>
      <c r="T15" s="9" t="s">
        <v>190</v>
      </c>
    </row>
    <row r="16" spans="1:23" ht="23.25" x14ac:dyDescent="0.2">
      <c r="A16" s="10">
        <v>15</v>
      </c>
      <c r="B16" s="10"/>
      <c r="C16" s="11" t="s">
        <v>37</v>
      </c>
      <c r="D16" s="11"/>
      <c r="E16" s="11"/>
      <c r="F16" s="12" t="s">
        <v>154</v>
      </c>
      <c r="G16" s="49"/>
      <c r="H16" s="49"/>
      <c r="I16" s="49"/>
      <c r="J16" s="49"/>
      <c r="K16" s="4" t="s">
        <v>38</v>
      </c>
      <c r="L16" s="22">
        <v>200</v>
      </c>
      <c r="M16" s="45"/>
      <c r="N16" s="1"/>
      <c r="P16" s="9"/>
      <c r="Q16" s="9"/>
      <c r="R16" s="9"/>
      <c r="S16" s="9"/>
      <c r="T16" s="1"/>
    </row>
    <row r="17" spans="1:22" ht="23.25" x14ac:dyDescent="0.2">
      <c r="A17" s="10">
        <v>16</v>
      </c>
      <c r="B17" s="13" t="s">
        <v>161</v>
      </c>
      <c r="C17" s="11" t="s">
        <v>39</v>
      </c>
      <c r="D17" s="11" t="s">
        <v>40</v>
      </c>
      <c r="E17" s="11"/>
      <c r="F17" s="23" t="s">
        <v>166</v>
      </c>
      <c r="G17" s="48"/>
      <c r="H17" s="48"/>
      <c r="I17" s="48"/>
      <c r="J17" s="48"/>
      <c r="K17" s="4" t="s">
        <v>38</v>
      </c>
      <c r="L17" s="22">
        <v>2</v>
      </c>
      <c r="M17" s="45"/>
      <c r="P17" s="36"/>
      <c r="Q17" s="36"/>
      <c r="R17" s="36"/>
      <c r="S17" s="36"/>
      <c r="T17" s="26" t="s">
        <v>191</v>
      </c>
    </row>
    <row r="18" spans="1:22" ht="36" x14ac:dyDescent="0.2">
      <c r="A18" s="10">
        <v>17</v>
      </c>
      <c r="B18" s="13" t="s">
        <v>161</v>
      </c>
      <c r="C18" s="11" t="s">
        <v>41</v>
      </c>
      <c r="D18" s="11" t="s">
        <v>42</v>
      </c>
      <c r="E18" s="11"/>
      <c r="F18" s="23" t="s">
        <v>42</v>
      </c>
      <c r="G18" s="48"/>
      <c r="H18" s="48"/>
      <c r="I18" s="48"/>
      <c r="J18" s="48"/>
      <c r="K18" s="4" t="s">
        <v>6</v>
      </c>
      <c r="L18" s="22">
        <v>1</v>
      </c>
      <c r="M18" s="45"/>
      <c r="P18" s="36"/>
      <c r="Q18" s="36"/>
      <c r="R18" s="36"/>
      <c r="S18" s="36"/>
      <c r="T18" s="26" t="s">
        <v>191</v>
      </c>
    </row>
    <row r="19" spans="1:22" ht="23.25" x14ac:dyDescent="0.2">
      <c r="A19" s="10">
        <v>18</v>
      </c>
      <c r="B19" s="10"/>
      <c r="C19" s="11" t="s">
        <v>43</v>
      </c>
      <c r="D19" s="11" t="s">
        <v>44</v>
      </c>
      <c r="E19" s="11"/>
      <c r="F19" s="12" t="s">
        <v>44</v>
      </c>
      <c r="G19" s="49"/>
      <c r="H19" s="49"/>
      <c r="I19" s="49"/>
      <c r="J19" s="49"/>
      <c r="K19" s="4" t="s">
        <v>6</v>
      </c>
      <c r="L19" s="22">
        <v>10</v>
      </c>
      <c r="M19" s="45"/>
      <c r="N19" s="1"/>
      <c r="P19" s="9"/>
      <c r="Q19" s="9"/>
      <c r="R19" s="9"/>
      <c r="S19" s="9"/>
      <c r="T19" s="1"/>
    </row>
    <row r="20" spans="1:22" ht="23.25" x14ac:dyDescent="0.2">
      <c r="A20" s="10">
        <v>19</v>
      </c>
      <c r="B20" s="10"/>
      <c r="C20" s="11" t="s">
        <v>45</v>
      </c>
      <c r="D20" s="11" t="s">
        <v>46</v>
      </c>
      <c r="E20" s="11"/>
      <c r="F20" s="12" t="s">
        <v>46</v>
      </c>
      <c r="G20" s="49"/>
      <c r="H20" s="49"/>
      <c r="I20" s="49"/>
      <c r="J20" s="49"/>
      <c r="K20" s="4" t="s">
        <v>6</v>
      </c>
      <c r="L20" s="22">
        <v>10</v>
      </c>
      <c r="M20" s="45"/>
      <c r="N20" s="1"/>
      <c r="P20" s="9"/>
      <c r="Q20" s="9"/>
      <c r="R20" s="9"/>
      <c r="S20" s="9"/>
      <c r="T20" s="1"/>
    </row>
    <row r="21" spans="1:22" ht="23.25" x14ac:dyDescent="0.2">
      <c r="A21" s="10">
        <v>20</v>
      </c>
      <c r="B21" s="10"/>
      <c r="C21" s="11" t="s">
        <v>47</v>
      </c>
      <c r="D21" s="11"/>
      <c r="E21" s="11"/>
      <c r="F21" s="12" t="s">
        <v>154</v>
      </c>
      <c r="G21" s="49"/>
      <c r="H21" s="49"/>
      <c r="I21" s="49"/>
      <c r="J21" s="49"/>
      <c r="K21" s="4" t="s">
        <v>6</v>
      </c>
      <c r="L21" s="22">
        <v>5</v>
      </c>
      <c r="M21" s="45"/>
      <c r="N21" s="1"/>
      <c r="P21" s="9"/>
      <c r="Q21" s="9"/>
      <c r="R21" s="9"/>
      <c r="S21" s="9"/>
      <c r="T21" s="1"/>
    </row>
    <row r="22" spans="1:22" ht="33.75" x14ac:dyDescent="0.2">
      <c r="A22" s="10">
        <v>21</v>
      </c>
      <c r="B22" s="13" t="s">
        <v>161</v>
      </c>
      <c r="C22" s="11" t="s">
        <v>48</v>
      </c>
      <c r="D22" s="11"/>
      <c r="E22" s="11" t="s">
        <v>49</v>
      </c>
      <c r="F22" s="29" t="s">
        <v>49</v>
      </c>
      <c r="G22" s="48"/>
      <c r="H22" s="48"/>
      <c r="I22" s="48"/>
      <c r="J22" s="48"/>
      <c r="K22" s="4" t="s">
        <v>32</v>
      </c>
      <c r="L22" s="22">
        <v>19</v>
      </c>
      <c r="M22" s="45"/>
      <c r="N22" s="9" t="s">
        <v>192</v>
      </c>
      <c r="O22" s="27" t="s">
        <v>194</v>
      </c>
      <c r="P22" s="38">
        <f>152000/1000</f>
        <v>152</v>
      </c>
      <c r="Q22" s="38">
        <f>P22*L22</f>
        <v>2888</v>
      </c>
      <c r="R22" s="40">
        <v>771.68</v>
      </c>
      <c r="S22" s="40">
        <f>R22*L22</f>
        <v>14661.919999999998</v>
      </c>
      <c r="T22" s="9" t="s">
        <v>193</v>
      </c>
    </row>
    <row r="23" spans="1:22" ht="33.75" x14ac:dyDescent="0.2">
      <c r="A23" s="10">
        <v>22</v>
      </c>
      <c r="B23" s="13" t="s">
        <v>161</v>
      </c>
      <c r="C23" s="11" t="s">
        <v>50</v>
      </c>
      <c r="D23" s="11"/>
      <c r="E23" s="11" t="s">
        <v>51</v>
      </c>
      <c r="F23" s="29" t="s">
        <v>51</v>
      </c>
      <c r="G23" s="48"/>
      <c r="H23" s="48"/>
      <c r="I23" s="48"/>
      <c r="J23" s="48"/>
      <c r="K23" s="4" t="s">
        <v>6</v>
      </c>
      <c r="L23" s="22">
        <v>72</v>
      </c>
      <c r="M23" s="45"/>
      <c r="N23" s="9" t="s">
        <v>195</v>
      </c>
      <c r="O23" s="27" t="s">
        <v>197</v>
      </c>
      <c r="P23" s="38">
        <f>2125/1000</f>
        <v>2.125</v>
      </c>
      <c r="Q23" s="38">
        <f>P23*L23</f>
        <v>153</v>
      </c>
      <c r="R23" s="40">
        <v>6.875</v>
      </c>
      <c r="S23" s="40">
        <f>R23*L23</f>
        <v>495</v>
      </c>
      <c r="T23" s="9" t="s">
        <v>196</v>
      </c>
    </row>
    <row r="24" spans="1:22" ht="33.75" x14ac:dyDescent="0.2">
      <c r="A24" s="10">
        <v>23</v>
      </c>
      <c r="B24" s="13" t="s">
        <v>161</v>
      </c>
      <c r="C24" s="11" t="s">
        <v>52</v>
      </c>
      <c r="D24" s="11" t="s">
        <v>53</v>
      </c>
      <c r="E24" s="11" t="s">
        <v>54</v>
      </c>
      <c r="F24" s="29" t="s">
        <v>157</v>
      </c>
      <c r="G24" s="48"/>
      <c r="H24" s="48"/>
      <c r="I24" s="48"/>
      <c r="J24" s="48"/>
      <c r="K24" s="4" t="s">
        <v>6</v>
      </c>
      <c r="L24" s="28">
        <v>19</v>
      </c>
      <c r="M24" s="47"/>
      <c r="N24" s="9" t="s">
        <v>198</v>
      </c>
      <c r="O24" s="16" t="s">
        <v>200</v>
      </c>
      <c r="P24" s="38">
        <f>13033/1000</f>
        <v>13.032999999999999</v>
      </c>
      <c r="Q24" s="38">
        <f>P24*L24</f>
        <v>247.62699999999998</v>
      </c>
      <c r="R24" s="40">
        <v>16.829999999999998</v>
      </c>
      <c r="S24" s="40">
        <f>R24*L24</f>
        <v>319.77</v>
      </c>
      <c r="T24" s="9" t="s">
        <v>199</v>
      </c>
    </row>
    <row r="25" spans="1:22" ht="45" x14ac:dyDescent="0.2">
      <c r="A25" s="10">
        <v>24</v>
      </c>
      <c r="B25" s="13" t="s">
        <v>161</v>
      </c>
      <c r="C25" s="11" t="s">
        <v>55</v>
      </c>
      <c r="D25" s="11" t="s">
        <v>56</v>
      </c>
      <c r="E25" s="11"/>
      <c r="F25" s="29" t="s">
        <v>56</v>
      </c>
      <c r="G25" s="48"/>
      <c r="H25" s="48"/>
      <c r="I25" s="48"/>
      <c r="J25" s="48"/>
      <c r="K25" s="4" t="s">
        <v>6</v>
      </c>
      <c r="L25" s="30">
        <v>2</v>
      </c>
      <c r="M25" s="46"/>
      <c r="N25" s="9" t="s">
        <v>201</v>
      </c>
      <c r="O25" s="16" t="s">
        <v>203</v>
      </c>
      <c r="P25" s="38">
        <f>3571/1000</f>
        <v>3.5710000000000002</v>
      </c>
      <c r="Q25" s="38">
        <f>P25*L25</f>
        <v>7.1420000000000003</v>
      </c>
      <c r="R25" s="40">
        <v>1</v>
      </c>
      <c r="S25" s="40">
        <f>R25*L25</f>
        <v>2</v>
      </c>
      <c r="T25" s="9" t="s">
        <v>202</v>
      </c>
      <c r="U25" s="17" t="s">
        <v>204</v>
      </c>
      <c r="V25" s="14" t="s">
        <v>187</v>
      </c>
    </row>
    <row r="26" spans="1:22" ht="27.75" customHeight="1" x14ac:dyDescent="0.2">
      <c r="A26" s="10">
        <v>25</v>
      </c>
      <c r="B26" s="18" t="s">
        <v>167</v>
      </c>
      <c r="C26" s="11" t="s">
        <v>57</v>
      </c>
      <c r="D26" s="11" t="s">
        <v>58</v>
      </c>
      <c r="E26" s="11"/>
      <c r="F26" s="23" t="s">
        <v>58</v>
      </c>
      <c r="G26" s="48"/>
      <c r="H26" s="48"/>
      <c r="I26" s="48"/>
      <c r="J26" s="48"/>
      <c r="K26" s="4" t="s">
        <v>6</v>
      </c>
      <c r="L26" s="22">
        <v>7</v>
      </c>
      <c r="M26" s="45"/>
      <c r="P26" s="36"/>
      <c r="Q26" s="36"/>
      <c r="R26" s="36"/>
      <c r="S26" s="36"/>
      <c r="T26" s="32" t="s">
        <v>205</v>
      </c>
    </row>
    <row r="27" spans="1:22" ht="45" x14ac:dyDescent="0.2">
      <c r="A27" s="10">
        <v>26</v>
      </c>
      <c r="B27" s="13" t="s">
        <v>161</v>
      </c>
      <c r="C27" s="11" t="s">
        <v>59</v>
      </c>
      <c r="D27" s="11"/>
      <c r="E27" s="11"/>
      <c r="F27" s="29" t="s">
        <v>154</v>
      </c>
      <c r="G27" s="48"/>
      <c r="H27" s="48"/>
      <c r="I27" s="48"/>
      <c r="J27" s="48"/>
      <c r="K27" s="4" t="s">
        <v>6</v>
      </c>
      <c r="L27" s="22">
        <v>55</v>
      </c>
      <c r="M27" s="45"/>
      <c r="N27" s="15" t="s">
        <v>206</v>
      </c>
      <c r="O27" s="16" t="s">
        <v>207</v>
      </c>
      <c r="P27" s="38">
        <f>315/1000</f>
        <v>0.315</v>
      </c>
      <c r="Q27" s="38">
        <f>P27*L27</f>
        <v>17.324999999999999</v>
      </c>
      <c r="R27" s="40">
        <v>1.472</v>
      </c>
      <c r="S27" s="40">
        <f>R27*L27</f>
        <v>80.959999999999994</v>
      </c>
      <c r="T27" s="16" t="s">
        <v>209</v>
      </c>
      <c r="V27" s="31" t="s">
        <v>208</v>
      </c>
    </row>
    <row r="28" spans="1:22" ht="33.75" x14ac:dyDescent="0.2">
      <c r="A28" s="10">
        <v>27</v>
      </c>
      <c r="B28" s="13" t="s">
        <v>161</v>
      </c>
      <c r="C28" s="11" t="s">
        <v>60</v>
      </c>
      <c r="D28" s="11" t="s">
        <v>61</v>
      </c>
      <c r="E28" s="11"/>
      <c r="F28" s="29" t="s">
        <v>61</v>
      </c>
      <c r="G28" s="48"/>
      <c r="H28" s="48"/>
      <c r="I28" s="48"/>
      <c r="J28" s="48"/>
      <c r="K28" s="4" t="s">
        <v>32</v>
      </c>
      <c r="L28" s="22">
        <v>11</v>
      </c>
      <c r="M28" s="45"/>
      <c r="N28" s="15" t="s">
        <v>210</v>
      </c>
      <c r="O28" s="16" t="s">
        <v>211</v>
      </c>
      <c r="P28" s="38">
        <f>121300/1000</f>
        <v>121.3</v>
      </c>
      <c r="Q28" s="38">
        <f>P28*L28</f>
        <v>1334.3</v>
      </c>
      <c r="R28" s="40">
        <v>602.08000000000004</v>
      </c>
      <c r="S28" s="40">
        <f>R28*L28</f>
        <v>6622.88</v>
      </c>
      <c r="T28" s="15" t="s">
        <v>212</v>
      </c>
    </row>
    <row r="29" spans="1:22" ht="31.5" customHeight="1" x14ac:dyDescent="0.2">
      <c r="A29" s="10">
        <v>28</v>
      </c>
      <c r="B29" s="13" t="s">
        <v>161</v>
      </c>
      <c r="C29" s="11" t="s">
        <v>62</v>
      </c>
      <c r="D29" s="11" t="s">
        <v>63</v>
      </c>
      <c r="E29" s="11"/>
      <c r="F29" s="23" t="s">
        <v>63</v>
      </c>
      <c r="G29" s="48"/>
      <c r="H29" s="48"/>
      <c r="I29" s="48"/>
      <c r="J29" s="48"/>
      <c r="K29" s="4" t="s">
        <v>38</v>
      </c>
      <c r="L29" s="22">
        <v>1</v>
      </c>
      <c r="M29" s="45"/>
      <c r="P29" s="36"/>
      <c r="Q29" s="36"/>
      <c r="R29" s="36"/>
      <c r="S29" s="36"/>
      <c r="T29" s="26" t="s">
        <v>191</v>
      </c>
    </row>
    <row r="30" spans="1:22" ht="56.25" x14ac:dyDescent="0.2">
      <c r="A30" s="10">
        <v>29</v>
      </c>
      <c r="B30" s="13" t="s">
        <v>161</v>
      </c>
      <c r="C30" s="11" t="s">
        <v>64</v>
      </c>
      <c r="D30" s="11"/>
      <c r="E30" s="11" t="s">
        <v>65</v>
      </c>
      <c r="F30" s="29" t="s">
        <v>65</v>
      </c>
      <c r="G30" s="48"/>
      <c r="H30" s="48"/>
      <c r="I30" s="48"/>
      <c r="J30" s="48"/>
      <c r="K30" s="4" t="s">
        <v>6</v>
      </c>
      <c r="L30" s="22">
        <v>4</v>
      </c>
      <c r="M30" s="45"/>
      <c r="N30" s="15" t="s">
        <v>213</v>
      </c>
      <c r="O30" s="15" t="s">
        <v>214</v>
      </c>
      <c r="P30" s="38">
        <f>7359/1000</f>
        <v>7.359</v>
      </c>
      <c r="Q30" s="38">
        <f>P30*L30</f>
        <v>29.436</v>
      </c>
      <c r="R30" s="40">
        <v>16.434000000000001</v>
      </c>
      <c r="S30" s="40">
        <f>R30*L30</f>
        <v>65.736000000000004</v>
      </c>
      <c r="T30" s="16" t="s">
        <v>215</v>
      </c>
    </row>
    <row r="31" spans="1:22" ht="45" x14ac:dyDescent="0.2">
      <c r="A31" s="10">
        <v>30</v>
      </c>
      <c r="B31" s="13" t="s">
        <v>161</v>
      </c>
      <c r="C31" s="11" t="s">
        <v>66</v>
      </c>
      <c r="D31" s="11"/>
      <c r="E31" s="11" t="s">
        <v>67</v>
      </c>
      <c r="F31" s="29" t="s">
        <v>67</v>
      </c>
      <c r="G31" s="48"/>
      <c r="H31" s="48"/>
      <c r="I31" s="48"/>
      <c r="J31" s="48"/>
      <c r="K31" s="4" t="s">
        <v>6</v>
      </c>
      <c r="L31" s="22">
        <v>3</v>
      </c>
      <c r="M31" s="45"/>
      <c r="N31" s="15" t="s">
        <v>216</v>
      </c>
      <c r="O31" s="15" t="s">
        <v>217</v>
      </c>
      <c r="P31" s="38">
        <f>2867/1000</f>
        <v>2.867</v>
      </c>
      <c r="Q31" s="38">
        <f>P31*L31</f>
        <v>8.6009999999999991</v>
      </c>
      <c r="R31" s="40">
        <v>7.6639999999999997</v>
      </c>
      <c r="S31" s="40">
        <f>R31*L31</f>
        <v>22.991999999999997</v>
      </c>
      <c r="T31" s="16" t="s">
        <v>218</v>
      </c>
    </row>
    <row r="32" spans="1:22" ht="45" x14ac:dyDescent="0.2">
      <c r="A32" s="10">
        <v>31</v>
      </c>
      <c r="B32" s="13" t="s">
        <v>161</v>
      </c>
      <c r="C32" s="11" t="s">
        <v>68</v>
      </c>
      <c r="D32" s="11"/>
      <c r="E32" s="11" t="s">
        <v>69</v>
      </c>
      <c r="F32" s="29" t="s">
        <v>69</v>
      </c>
      <c r="G32" s="48"/>
      <c r="H32" s="48"/>
      <c r="I32" s="48"/>
      <c r="J32" s="48"/>
      <c r="K32" s="4" t="s">
        <v>6</v>
      </c>
      <c r="L32" s="22">
        <v>30</v>
      </c>
      <c r="M32" s="45"/>
      <c r="N32" s="15" t="s">
        <v>219</v>
      </c>
      <c r="O32" s="15" t="s">
        <v>220</v>
      </c>
      <c r="P32" s="38">
        <f>516/1000</f>
        <v>0.51600000000000001</v>
      </c>
      <c r="Q32" s="38">
        <f>P32*L32</f>
        <v>15.48</v>
      </c>
      <c r="R32" s="40">
        <v>0.71099999999999997</v>
      </c>
      <c r="S32" s="40">
        <f>R32*L32</f>
        <v>21.33</v>
      </c>
      <c r="T32" s="16" t="s">
        <v>221</v>
      </c>
    </row>
    <row r="33" spans="1:21" ht="45" x14ac:dyDescent="0.2">
      <c r="A33" s="10">
        <v>32</v>
      </c>
      <c r="B33" s="13" t="s">
        <v>161</v>
      </c>
      <c r="C33" s="11" t="s">
        <v>68</v>
      </c>
      <c r="D33" s="11" t="s">
        <v>70</v>
      </c>
      <c r="E33" s="11" t="s">
        <v>69</v>
      </c>
      <c r="F33" s="29" t="s">
        <v>158</v>
      </c>
      <c r="G33" s="48"/>
      <c r="H33" s="48"/>
      <c r="I33" s="48"/>
      <c r="J33" s="48"/>
      <c r="K33" s="4" t="s">
        <v>6</v>
      </c>
      <c r="L33" s="22">
        <v>45</v>
      </c>
      <c r="M33" s="45"/>
      <c r="N33" s="15" t="s">
        <v>219</v>
      </c>
      <c r="O33" s="15" t="s">
        <v>220</v>
      </c>
      <c r="P33" s="38">
        <f>516/1000</f>
        <v>0.51600000000000001</v>
      </c>
      <c r="Q33" s="38">
        <f>P33*L33</f>
        <v>23.22</v>
      </c>
      <c r="R33" s="40">
        <v>0.71099999999999997</v>
      </c>
      <c r="S33" s="40">
        <f>R33*L33</f>
        <v>31.994999999999997</v>
      </c>
      <c r="T33" s="16" t="s">
        <v>221</v>
      </c>
    </row>
    <row r="34" spans="1:21" ht="23.25" x14ac:dyDescent="0.2">
      <c r="A34" s="10">
        <v>33</v>
      </c>
      <c r="B34" s="18" t="s">
        <v>167</v>
      </c>
      <c r="C34" s="11" t="s">
        <v>71</v>
      </c>
      <c r="D34" s="11"/>
      <c r="E34" s="11" t="s">
        <v>72</v>
      </c>
      <c r="F34" s="23" t="s">
        <v>72</v>
      </c>
      <c r="G34" s="48"/>
      <c r="H34" s="48"/>
      <c r="I34" s="48"/>
      <c r="J34" s="48"/>
      <c r="K34" s="4" t="s">
        <v>6</v>
      </c>
      <c r="L34" s="22">
        <v>355</v>
      </c>
      <c r="M34" s="45"/>
      <c r="P34" s="36"/>
      <c r="Q34" s="36"/>
      <c r="R34" s="36"/>
      <c r="S34" s="36"/>
      <c r="T34" s="26" t="s">
        <v>191</v>
      </c>
    </row>
    <row r="35" spans="1:21" ht="23.25" x14ac:dyDescent="0.2">
      <c r="A35" s="10">
        <v>34</v>
      </c>
      <c r="B35" s="18" t="s">
        <v>167</v>
      </c>
      <c r="C35" s="11" t="s">
        <v>73</v>
      </c>
      <c r="D35" s="11"/>
      <c r="E35" s="11" t="s">
        <v>74</v>
      </c>
      <c r="F35" s="23" t="s">
        <v>74</v>
      </c>
      <c r="G35" s="48"/>
      <c r="H35" s="48"/>
      <c r="I35" s="48"/>
      <c r="J35" s="48"/>
      <c r="K35" s="4" t="s">
        <v>6</v>
      </c>
      <c r="L35" s="22">
        <v>4</v>
      </c>
      <c r="M35" s="45"/>
      <c r="P35" s="36"/>
      <c r="Q35" s="36"/>
      <c r="R35" s="36"/>
      <c r="S35" s="36"/>
      <c r="T35" s="32" t="s">
        <v>205</v>
      </c>
    </row>
    <row r="36" spans="1:21" ht="23.25" x14ac:dyDescent="0.2">
      <c r="A36" s="10">
        <v>35</v>
      </c>
      <c r="B36" s="18" t="s">
        <v>167</v>
      </c>
      <c r="C36" s="11" t="s">
        <v>75</v>
      </c>
      <c r="D36" s="11"/>
      <c r="E36" s="11" t="s">
        <v>76</v>
      </c>
      <c r="F36" s="23" t="s">
        <v>76</v>
      </c>
      <c r="G36" s="48"/>
      <c r="H36" s="48"/>
      <c r="I36" s="48"/>
      <c r="J36" s="48"/>
      <c r="K36" s="4" t="s">
        <v>6</v>
      </c>
      <c r="L36" s="22">
        <v>30</v>
      </c>
      <c r="M36" s="45"/>
      <c r="P36" s="36"/>
      <c r="Q36" s="36"/>
      <c r="R36" s="36"/>
      <c r="S36" s="36"/>
      <c r="T36" s="32" t="s">
        <v>205</v>
      </c>
    </row>
    <row r="37" spans="1:21" ht="33.75" x14ac:dyDescent="0.2">
      <c r="A37" s="10">
        <v>36</v>
      </c>
      <c r="B37" s="13" t="s">
        <v>161</v>
      </c>
      <c r="C37" s="11" t="s">
        <v>77</v>
      </c>
      <c r="D37" s="11"/>
      <c r="E37" s="11" t="s">
        <v>78</v>
      </c>
      <c r="F37" s="29" t="s">
        <v>78</v>
      </c>
      <c r="G37" s="48"/>
      <c r="H37" s="48"/>
      <c r="I37" s="48"/>
      <c r="J37" s="48"/>
      <c r="K37" s="4" t="s">
        <v>32</v>
      </c>
      <c r="L37" s="22">
        <v>69</v>
      </c>
      <c r="M37" s="45"/>
      <c r="N37" s="15" t="s">
        <v>222</v>
      </c>
      <c r="O37" s="34" t="s">
        <v>224</v>
      </c>
      <c r="P37" s="38">
        <f>3459/1000</f>
        <v>3.4590000000000001</v>
      </c>
      <c r="Q37" s="38">
        <f>P37*L37</f>
        <v>238.67099999999999</v>
      </c>
      <c r="R37" s="40">
        <v>8.8610000000000007</v>
      </c>
      <c r="S37" s="40">
        <f>R37*L37</f>
        <v>611.40899999999999</v>
      </c>
      <c r="T37" s="33" t="s">
        <v>223</v>
      </c>
    </row>
    <row r="38" spans="1:21" ht="33.75" x14ac:dyDescent="0.2">
      <c r="A38" s="10">
        <v>37</v>
      </c>
      <c r="B38" s="13" t="s">
        <v>161</v>
      </c>
      <c r="C38" s="11" t="s">
        <v>79</v>
      </c>
      <c r="D38" s="11"/>
      <c r="E38" s="11" t="s">
        <v>80</v>
      </c>
      <c r="F38" s="29" t="s">
        <v>80</v>
      </c>
      <c r="G38" s="48"/>
      <c r="H38" s="48"/>
      <c r="I38" s="48"/>
      <c r="J38" s="48"/>
      <c r="K38" s="4" t="s">
        <v>32</v>
      </c>
      <c r="L38" s="22">
        <v>29</v>
      </c>
      <c r="M38" s="45"/>
      <c r="N38" s="15" t="s">
        <v>225</v>
      </c>
      <c r="O38" s="16" t="s">
        <v>226</v>
      </c>
      <c r="P38" s="38">
        <f>1210/1000</f>
        <v>1.21</v>
      </c>
      <c r="Q38" s="38">
        <f>P38*L38</f>
        <v>35.089999999999996</v>
      </c>
      <c r="R38" s="40">
        <v>6.875</v>
      </c>
      <c r="S38" s="40">
        <f>R38*L38</f>
        <v>199.375</v>
      </c>
      <c r="T38" s="15" t="s">
        <v>227</v>
      </c>
    </row>
    <row r="39" spans="1:21" ht="33.75" x14ac:dyDescent="0.2">
      <c r="A39" s="10">
        <v>38</v>
      </c>
      <c r="B39" s="13" t="s">
        <v>161</v>
      </c>
      <c r="C39" s="11" t="s">
        <v>81</v>
      </c>
      <c r="D39" s="11" t="s">
        <v>82</v>
      </c>
      <c r="E39" s="11"/>
      <c r="F39" s="29" t="s">
        <v>82</v>
      </c>
      <c r="G39" s="48"/>
      <c r="H39" s="48"/>
      <c r="I39" s="48"/>
      <c r="J39" s="48"/>
      <c r="K39" s="4" t="s">
        <v>6</v>
      </c>
      <c r="L39" s="22">
        <v>22</v>
      </c>
      <c r="M39" s="45"/>
      <c r="N39" s="15" t="s">
        <v>228</v>
      </c>
      <c r="O39" s="16" t="s">
        <v>230</v>
      </c>
      <c r="P39" s="38">
        <f>2071/1000</f>
        <v>2.0710000000000002</v>
      </c>
      <c r="Q39" s="38">
        <f>P39*L39</f>
        <v>45.562000000000005</v>
      </c>
      <c r="R39" s="40">
        <v>6.875</v>
      </c>
      <c r="S39" s="40">
        <f>R39*L39</f>
        <v>151.25</v>
      </c>
      <c r="T39" s="15" t="s">
        <v>229</v>
      </c>
    </row>
    <row r="40" spans="1:21" ht="23.25" x14ac:dyDescent="0.2">
      <c r="A40" s="10">
        <v>39</v>
      </c>
      <c r="B40" s="10" t="s">
        <v>168</v>
      </c>
      <c r="C40" s="11" t="s">
        <v>83</v>
      </c>
      <c r="D40" s="11"/>
      <c r="E40" s="11"/>
      <c r="F40" s="23" t="s">
        <v>154</v>
      </c>
      <c r="G40" s="48"/>
      <c r="H40" s="48"/>
      <c r="I40" s="48"/>
      <c r="J40" s="48"/>
      <c r="K40" s="4" t="s">
        <v>32</v>
      </c>
      <c r="L40" s="22">
        <v>21</v>
      </c>
      <c r="M40" s="45"/>
      <c r="N40" s="16" t="s">
        <v>169</v>
      </c>
      <c r="P40" s="9"/>
      <c r="Q40" s="9"/>
      <c r="R40" s="9"/>
      <c r="S40" s="9"/>
      <c r="T40" s="15" t="s">
        <v>170</v>
      </c>
      <c r="U40" s="14" t="s">
        <v>171</v>
      </c>
    </row>
    <row r="41" spans="1:21" ht="23.25" x14ac:dyDescent="0.2">
      <c r="A41" s="10">
        <v>40</v>
      </c>
      <c r="B41" s="10"/>
      <c r="C41" s="11" t="s">
        <v>84</v>
      </c>
      <c r="D41" s="11"/>
      <c r="E41" s="11" t="s">
        <v>85</v>
      </c>
      <c r="F41" s="12" t="s">
        <v>85</v>
      </c>
      <c r="G41" s="49"/>
      <c r="H41" s="49"/>
      <c r="I41" s="49"/>
      <c r="J41" s="49"/>
      <c r="K41" s="4" t="s">
        <v>6</v>
      </c>
      <c r="L41" s="22">
        <v>1</v>
      </c>
      <c r="M41" s="45"/>
      <c r="N41" s="1"/>
      <c r="P41" s="9"/>
      <c r="Q41" s="9"/>
      <c r="R41" s="9"/>
      <c r="S41" s="9"/>
      <c r="T41" s="1"/>
    </row>
    <row r="42" spans="1:21" ht="23.25" x14ac:dyDescent="0.2">
      <c r="A42" s="10">
        <v>41</v>
      </c>
      <c r="B42" s="10"/>
      <c r="C42" s="11" t="s">
        <v>86</v>
      </c>
      <c r="D42" s="11"/>
      <c r="E42" s="11" t="s">
        <v>87</v>
      </c>
      <c r="F42" s="12" t="s">
        <v>87</v>
      </c>
      <c r="G42" s="49"/>
      <c r="H42" s="49"/>
      <c r="I42" s="49"/>
      <c r="J42" s="49"/>
      <c r="K42" s="4" t="s">
        <v>6</v>
      </c>
      <c r="L42" s="22">
        <v>100</v>
      </c>
      <c r="M42" s="45"/>
      <c r="N42" s="1"/>
      <c r="P42" s="9"/>
      <c r="Q42" s="9"/>
      <c r="R42" s="9"/>
      <c r="S42" s="9"/>
      <c r="T42" s="1"/>
    </row>
    <row r="43" spans="1:21" ht="33.75" x14ac:dyDescent="0.2">
      <c r="A43" s="10">
        <v>42</v>
      </c>
      <c r="B43" s="10"/>
      <c r="C43" s="11" t="s">
        <v>88</v>
      </c>
      <c r="D43" s="11"/>
      <c r="E43" s="11" t="s">
        <v>89</v>
      </c>
      <c r="F43" s="12" t="s">
        <v>89</v>
      </c>
      <c r="G43" s="49"/>
      <c r="H43" s="49"/>
      <c r="I43" s="49"/>
      <c r="J43" s="49"/>
      <c r="K43" s="4" t="s">
        <v>6</v>
      </c>
      <c r="L43" s="22">
        <v>57</v>
      </c>
      <c r="M43" s="45"/>
      <c r="N43" s="1"/>
      <c r="P43" s="9"/>
      <c r="Q43" s="9"/>
      <c r="R43" s="9"/>
      <c r="S43" s="9"/>
      <c r="T43" s="1"/>
    </row>
    <row r="44" spans="1:21" ht="33.75" x14ac:dyDescent="0.2">
      <c r="A44" s="10">
        <v>43</v>
      </c>
      <c r="B44" s="10"/>
      <c r="C44" s="11" t="s">
        <v>90</v>
      </c>
      <c r="D44" s="11"/>
      <c r="E44" s="11" t="s">
        <v>91</v>
      </c>
      <c r="F44" s="12" t="s">
        <v>91</v>
      </c>
      <c r="G44" s="49"/>
      <c r="H44" s="49"/>
      <c r="I44" s="49"/>
      <c r="J44" s="49"/>
      <c r="K44" s="4" t="s">
        <v>6</v>
      </c>
      <c r="L44" s="22">
        <v>57</v>
      </c>
      <c r="M44" s="45"/>
      <c r="N44" s="1"/>
      <c r="P44" s="9"/>
      <c r="Q44" s="9"/>
      <c r="R44" s="9"/>
      <c r="S44" s="9"/>
      <c r="T44" s="1"/>
    </row>
    <row r="45" spans="1:21" ht="23.25" x14ac:dyDescent="0.2">
      <c r="A45" s="10">
        <v>44</v>
      </c>
      <c r="B45" s="10"/>
      <c r="C45" s="11" t="s">
        <v>92</v>
      </c>
      <c r="D45" s="11"/>
      <c r="E45" s="11" t="s">
        <v>93</v>
      </c>
      <c r="F45" s="12" t="s">
        <v>93</v>
      </c>
      <c r="G45" s="49"/>
      <c r="H45" s="49"/>
      <c r="I45" s="49"/>
      <c r="J45" s="49"/>
      <c r="K45" s="4" t="s">
        <v>6</v>
      </c>
      <c r="L45" s="22">
        <v>161</v>
      </c>
      <c r="M45" s="45"/>
      <c r="N45" s="1"/>
      <c r="P45" s="9"/>
      <c r="Q45" s="9"/>
      <c r="R45" s="9"/>
      <c r="S45" s="9"/>
      <c r="T45" s="1"/>
    </row>
    <row r="46" spans="1:21" ht="33.75" x14ac:dyDescent="0.2">
      <c r="A46" s="10">
        <v>45</v>
      </c>
      <c r="B46" s="13" t="s">
        <v>161</v>
      </c>
      <c r="C46" s="11" t="s">
        <v>94</v>
      </c>
      <c r="D46" s="11" t="s">
        <v>95</v>
      </c>
      <c r="E46" s="11"/>
      <c r="F46" s="29" t="s">
        <v>95</v>
      </c>
      <c r="G46" s="48"/>
      <c r="H46" s="48"/>
      <c r="I46" s="48"/>
      <c r="J46" s="48"/>
      <c r="K46" s="4" t="s">
        <v>6</v>
      </c>
      <c r="L46" s="22">
        <v>10</v>
      </c>
      <c r="M46" s="45"/>
      <c r="N46" s="15" t="s">
        <v>231</v>
      </c>
      <c r="O46" s="16" t="s">
        <v>233</v>
      </c>
      <c r="P46" s="38">
        <f>4282/1000</f>
        <v>4.282</v>
      </c>
      <c r="Q46" s="38">
        <f t="shared" ref="Q46:Q51" si="0">P46*L46</f>
        <v>42.82</v>
      </c>
      <c r="R46" s="40">
        <v>12.96</v>
      </c>
      <c r="S46" s="40">
        <f t="shared" ref="S46:S51" si="1">R46*L46</f>
        <v>129.60000000000002</v>
      </c>
      <c r="T46" s="15" t="s">
        <v>232</v>
      </c>
    </row>
    <row r="47" spans="1:21" ht="33.75" x14ac:dyDescent="0.2">
      <c r="A47" s="10">
        <v>46</v>
      </c>
      <c r="B47" s="13" t="s">
        <v>161</v>
      </c>
      <c r="C47" s="11" t="s">
        <v>96</v>
      </c>
      <c r="D47" s="11" t="s">
        <v>97</v>
      </c>
      <c r="E47" s="11"/>
      <c r="F47" s="29" t="s">
        <v>97</v>
      </c>
      <c r="G47" s="48"/>
      <c r="H47" s="48"/>
      <c r="I47" s="48"/>
      <c r="J47" s="48"/>
      <c r="K47" s="4" t="s">
        <v>6</v>
      </c>
      <c r="L47" s="22">
        <v>10</v>
      </c>
      <c r="M47" s="45"/>
      <c r="N47" s="15" t="s">
        <v>234</v>
      </c>
      <c r="O47" s="16" t="s">
        <v>236</v>
      </c>
      <c r="P47" s="38">
        <f>256/1000</f>
        <v>0.25600000000000001</v>
      </c>
      <c r="Q47" s="38">
        <f t="shared" si="0"/>
        <v>2.56</v>
      </c>
      <c r="R47" s="40">
        <v>0.441</v>
      </c>
      <c r="S47" s="40">
        <f t="shared" si="1"/>
        <v>4.41</v>
      </c>
      <c r="T47" s="15" t="s">
        <v>235</v>
      </c>
    </row>
    <row r="48" spans="1:21" ht="45" x14ac:dyDescent="0.2">
      <c r="A48" s="10">
        <v>47</v>
      </c>
      <c r="B48" s="13" t="s">
        <v>161</v>
      </c>
      <c r="C48" s="11" t="s">
        <v>98</v>
      </c>
      <c r="D48" s="11" t="s">
        <v>99</v>
      </c>
      <c r="E48" s="11"/>
      <c r="F48" s="29" t="s">
        <v>99</v>
      </c>
      <c r="G48" s="48"/>
      <c r="H48" s="48"/>
      <c r="I48" s="48"/>
      <c r="J48" s="48"/>
      <c r="K48" s="4" t="s">
        <v>6</v>
      </c>
      <c r="L48" s="30">
        <v>2</v>
      </c>
      <c r="M48" s="46"/>
      <c r="N48" s="15" t="s">
        <v>237</v>
      </c>
      <c r="O48" s="16" t="s">
        <v>238</v>
      </c>
      <c r="P48" s="38">
        <f>7000/1000</f>
        <v>7</v>
      </c>
      <c r="Q48" s="38">
        <f t="shared" si="0"/>
        <v>14</v>
      </c>
      <c r="R48" s="40">
        <v>4</v>
      </c>
      <c r="S48" s="40">
        <f t="shared" si="1"/>
        <v>8</v>
      </c>
      <c r="T48" s="16" t="s">
        <v>239</v>
      </c>
      <c r="U48" s="14" t="s">
        <v>240</v>
      </c>
    </row>
    <row r="49" spans="1:23" ht="45" x14ac:dyDescent="0.2">
      <c r="A49" s="10">
        <v>48</v>
      </c>
      <c r="B49" s="13" t="s">
        <v>161</v>
      </c>
      <c r="C49" s="11" t="s">
        <v>100</v>
      </c>
      <c r="D49" s="11"/>
      <c r="E49" s="11" t="s">
        <v>101</v>
      </c>
      <c r="F49" s="29" t="s">
        <v>101</v>
      </c>
      <c r="G49" s="48"/>
      <c r="H49" s="48"/>
      <c r="I49" s="48"/>
      <c r="J49" s="48"/>
      <c r="K49" s="4" t="s">
        <v>6</v>
      </c>
      <c r="L49" s="22">
        <v>52</v>
      </c>
      <c r="M49" s="45"/>
      <c r="N49" s="15" t="s">
        <v>241</v>
      </c>
      <c r="O49" s="16" t="s">
        <v>243</v>
      </c>
      <c r="P49" s="38">
        <f>420/1000</f>
        <v>0.42</v>
      </c>
      <c r="Q49" s="38">
        <f t="shared" si="0"/>
        <v>21.84</v>
      </c>
      <c r="R49" s="40">
        <v>2.1890000000000001</v>
      </c>
      <c r="S49" s="40">
        <f t="shared" si="1"/>
        <v>113.828</v>
      </c>
      <c r="T49" s="16" t="s">
        <v>242</v>
      </c>
      <c r="U49" s="14" t="s">
        <v>240</v>
      </c>
      <c r="W49" s="1">
        <v>60</v>
      </c>
    </row>
    <row r="50" spans="1:23" ht="33.75" x14ac:dyDescent="0.2">
      <c r="A50" s="10">
        <v>49</v>
      </c>
      <c r="B50" s="13" t="s">
        <v>161</v>
      </c>
      <c r="C50" s="11" t="s">
        <v>102</v>
      </c>
      <c r="D50" s="11"/>
      <c r="E50" s="11"/>
      <c r="F50" s="29" t="s">
        <v>154</v>
      </c>
      <c r="G50" s="48"/>
      <c r="H50" s="48"/>
      <c r="I50" s="48"/>
      <c r="J50" s="48"/>
      <c r="K50" s="4" t="s">
        <v>32</v>
      </c>
      <c r="L50" s="22">
        <v>19</v>
      </c>
      <c r="M50" s="45"/>
      <c r="N50" s="15" t="s">
        <v>244</v>
      </c>
      <c r="O50" s="16" t="s">
        <v>245</v>
      </c>
      <c r="P50" s="38">
        <f>100600/1000</f>
        <v>100.6</v>
      </c>
      <c r="Q50" s="38">
        <f t="shared" si="0"/>
        <v>1911.3999999999999</v>
      </c>
      <c r="R50" s="40">
        <v>488.48</v>
      </c>
      <c r="S50" s="40">
        <f t="shared" si="1"/>
        <v>9281.1200000000008</v>
      </c>
      <c r="T50" s="15" t="s">
        <v>246</v>
      </c>
    </row>
    <row r="51" spans="1:23" ht="33.75" x14ac:dyDescent="0.2">
      <c r="A51" s="10">
        <v>50</v>
      </c>
      <c r="B51" s="13" t="s">
        <v>161</v>
      </c>
      <c r="C51" s="11" t="s">
        <v>103</v>
      </c>
      <c r="D51" s="11"/>
      <c r="E51" s="11" t="s">
        <v>104</v>
      </c>
      <c r="F51" s="29" t="s">
        <v>104</v>
      </c>
      <c r="G51" s="48"/>
      <c r="H51" s="48"/>
      <c r="I51" s="48"/>
      <c r="J51" s="48"/>
      <c r="K51" s="4" t="s">
        <v>32</v>
      </c>
      <c r="L51" s="22">
        <v>1</v>
      </c>
      <c r="M51" s="45"/>
      <c r="N51" s="15" t="s">
        <v>247</v>
      </c>
      <c r="O51" s="16" t="s">
        <v>249</v>
      </c>
      <c r="P51" s="38">
        <f>379/1000</f>
        <v>0.379</v>
      </c>
      <c r="Q51" s="38">
        <f t="shared" si="0"/>
        <v>0.379</v>
      </c>
      <c r="R51" s="40">
        <v>0.54200000000000004</v>
      </c>
      <c r="S51" s="40">
        <f t="shared" si="1"/>
        <v>0.54200000000000004</v>
      </c>
      <c r="T51" s="15" t="s">
        <v>248</v>
      </c>
    </row>
    <row r="52" spans="1:23" ht="23.25" x14ac:dyDescent="0.2">
      <c r="A52" s="10">
        <v>51</v>
      </c>
      <c r="B52" s="10"/>
      <c r="C52" s="11" t="s">
        <v>105</v>
      </c>
      <c r="D52" s="11" t="s">
        <v>106</v>
      </c>
      <c r="E52" s="11"/>
      <c r="F52" s="12" t="s">
        <v>106</v>
      </c>
      <c r="G52" s="49"/>
      <c r="H52" s="49"/>
      <c r="I52" s="49"/>
      <c r="J52" s="49"/>
      <c r="K52" s="4" t="s">
        <v>6</v>
      </c>
      <c r="L52" s="22">
        <v>1</v>
      </c>
      <c r="M52" s="45"/>
      <c r="N52" s="1"/>
      <c r="P52" s="9"/>
      <c r="Q52" s="9"/>
      <c r="R52" s="9"/>
      <c r="S52" s="9"/>
      <c r="T52" s="1"/>
    </row>
    <row r="53" spans="1:23" ht="33.75" x14ac:dyDescent="0.2">
      <c r="A53" s="10">
        <v>52</v>
      </c>
      <c r="B53" s="10"/>
      <c r="C53" s="11" t="s">
        <v>107</v>
      </c>
      <c r="D53" s="11" t="s">
        <v>108</v>
      </c>
      <c r="E53" s="11"/>
      <c r="F53" s="12" t="s">
        <v>108</v>
      </c>
      <c r="G53" s="49"/>
      <c r="H53" s="49"/>
      <c r="I53" s="49"/>
      <c r="J53" s="49"/>
      <c r="K53" s="4" t="s">
        <v>6</v>
      </c>
      <c r="L53" s="22">
        <v>2</v>
      </c>
      <c r="M53" s="45"/>
      <c r="N53" s="1"/>
      <c r="P53" s="9"/>
      <c r="Q53" s="9"/>
      <c r="R53" s="9"/>
      <c r="S53" s="9"/>
      <c r="T53" s="1"/>
    </row>
    <row r="54" spans="1:23" ht="33.75" x14ac:dyDescent="0.2">
      <c r="A54" s="10">
        <v>53</v>
      </c>
      <c r="B54" s="13" t="s">
        <v>161</v>
      </c>
      <c r="C54" s="11" t="s">
        <v>109</v>
      </c>
      <c r="D54" s="11" t="s">
        <v>110</v>
      </c>
      <c r="E54" s="11"/>
      <c r="F54" s="29" t="s">
        <v>110</v>
      </c>
      <c r="G54" s="48"/>
      <c r="H54" s="48"/>
      <c r="I54" s="48"/>
      <c r="J54" s="48"/>
      <c r="K54" s="4" t="s">
        <v>6</v>
      </c>
      <c r="L54" s="22">
        <v>1</v>
      </c>
      <c r="M54" s="45"/>
      <c r="N54" s="15" t="s">
        <v>250</v>
      </c>
      <c r="O54" s="16" t="s">
        <v>251</v>
      </c>
      <c r="P54" s="38">
        <f>2155/1000</f>
        <v>2.1549999999999998</v>
      </c>
      <c r="Q54" s="38">
        <f>P54*L54</f>
        <v>2.1549999999999998</v>
      </c>
      <c r="R54" s="40">
        <v>2.8490000000000002</v>
      </c>
      <c r="S54" s="40">
        <f>R54*L54</f>
        <v>2.8490000000000002</v>
      </c>
      <c r="T54" s="15" t="s">
        <v>252</v>
      </c>
    </row>
    <row r="55" spans="1:23" ht="33.75" x14ac:dyDescent="0.2">
      <c r="A55" s="10">
        <v>54</v>
      </c>
      <c r="B55" s="13" t="s">
        <v>161</v>
      </c>
      <c r="C55" s="11" t="s">
        <v>109</v>
      </c>
      <c r="D55" s="11" t="s">
        <v>111</v>
      </c>
      <c r="E55" s="11"/>
      <c r="F55" s="29" t="s">
        <v>111</v>
      </c>
      <c r="G55" s="48"/>
      <c r="H55" s="48"/>
      <c r="I55" s="48"/>
      <c r="J55" s="48"/>
      <c r="K55" s="4" t="s">
        <v>6</v>
      </c>
      <c r="L55" s="22">
        <v>19</v>
      </c>
      <c r="M55" s="45"/>
      <c r="N55" s="9" t="s">
        <v>253</v>
      </c>
      <c r="O55" s="27" t="s">
        <v>254</v>
      </c>
      <c r="P55" s="38">
        <f>2800/1000</f>
        <v>2.8</v>
      </c>
      <c r="Q55" s="38">
        <f>P55*L55</f>
        <v>53.199999999999996</v>
      </c>
      <c r="R55" s="40">
        <v>4.13</v>
      </c>
      <c r="S55" s="40">
        <f>R55*L55</f>
        <v>78.47</v>
      </c>
      <c r="T55" s="9" t="s">
        <v>255</v>
      </c>
    </row>
    <row r="56" spans="1:23" ht="33.75" x14ac:dyDescent="0.2">
      <c r="A56" s="10">
        <v>55</v>
      </c>
      <c r="B56" s="13" t="s">
        <v>161</v>
      </c>
      <c r="C56" s="11" t="s">
        <v>109</v>
      </c>
      <c r="D56" s="11" t="s">
        <v>112</v>
      </c>
      <c r="E56" s="11"/>
      <c r="F56" s="29" t="s">
        <v>112</v>
      </c>
      <c r="G56" s="48"/>
      <c r="H56" s="48"/>
      <c r="I56" s="48"/>
      <c r="J56" s="48"/>
      <c r="K56" s="4" t="s">
        <v>6</v>
      </c>
      <c r="L56" s="22">
        <v>35</v>
      </c>
      <c r="M56" s="45"/>
      <c r="N56" s="9" t="s">
        <v>256</v>
      </c>
      <c r="O56" s="27" t="s">
        <v>258</v>
      </c>
      <c r="P56" s="38">
        <f>3500/1000</f>
        <v>3.5</v>
      </c>
      <c r="Q56" s="38">
        <f>P56*L56</f>
        <v>122.5</v>
      </c>
      <c r="R56" s="40">
        <v>4.5</v>
      </c>
      <c r="S56" s="40">
        <f>R56*L56</f>
        <v>157.5</v>
      </c>
      <c r="T56" s="9" t="s">
        <v>257</v>
      </c>
    </row>
    <row r="57" spans="1:23" ht="33.75" x14ac:dyDescent="0.2">
      <c r="A57" s="10">
        <v>56</v>
      </c>
      <c r="B57" s="10"/>
      <c r="C57" s="11" t="s">
        <v>113</v>
      </c>
      <c r="D57" s="11" t="s">
        <v>114</v>
      </c>
      <c r="E57" s="11"/>
      <c r="F57" s="12" t="s">
        <v>114</v>
      </c>
      <c r="G57" s="49"/>
      <c r="H57" s="49"/>
      <c r="I57" s="49"/>
      <c r="J57" s="49"/>
      <c r="K57" s="4" t="s">
        <v>6</v>
      </c>
      <c r="L57" s="22">
        <v>44</v>
      </c>
      <c r="M57" s="45"/>
      <c r="N57" s="1"/>
      <c r="P57" s="9"/>
      <c r="Q57" s="9"/>
      <c r="R57" s="9"/>
      <c r="S57" s="9"/>
      <c r="T57" s="1"/>
    </row>
    <row r="58" spans="1:23" ht="33.75" x14ac:dyDescent="0.2">
      <c r="A58" s="10">
        <v>57</v>
      </c>
      <c r="B58" s="13" t="s">
        <v>161</v>
      </c>
      <c r="C58" s="11" t="s">
        <v>115</v>
      </c>
      <c r="D58" s="11" t="s">
        <v>116</v>
      </c>
      <c r="E58" s="11"/>
      <c r="F58" s="29" t="s">
        <v>116</v>
      </c>
      <c r="G58" s="48"/>
      <c r="H58" s="48"/>
      <c r="I58" s="48"/>
      <c r="J58" s="48"/>
      <c r="K58" s="4" t="s">
        <v>6</v>
      </c>
      <c r="L58" s="22">
        <v>3</v>
      </c>
      <c r="M58" s="45"/>
      <c r="N58" s="9" t="s">
        <v>259</v>
      </c>
      <c r="O58" s="27" t="s">
        <v>261</v>
      </c>
      <c r="P58" s="38">
        <f>63300/1000</f>
        <v>63.3</v>
      </c>
      <c r="Q58" s="38">
        <f>P58*L58</f>
        <v>189.89999999999998</v>
      </c>
      <c r="R58" s="40">
        <v>601.12</v>
      </c>
      <c r="S58" s="40">
        <f>R58*L58</f>
        <v>1803.3600000000001</v>
      </c>
      <c r="T58" s="9" t="s">
        <v>260</v>
      </c>
    </row>
    <row r="59" spans="1:23" ht="23.25" x14ac:dyDescent="0.2">
      <c r="A59" s="10">
        <v>58</v>
      </c>
      <c r="B59" s="13" t="s">
        <v>161</v>
      </c>
      <c r="C59" s="11" t="s">
        <v>115</v>
      </c>
      <c r="D59" s="11" t="s">
        <v>117</v>
      </c>
      <c r="E59" s="11"/>
      <c r="F59" s="23" t="s">
        <v>117</v>
      </c>
      <c r="G59" s="48"/>
      <c r="H59" s="48"/>
      <c r="I59" s="48"/>
      <c r="J59" s="48"/>
      <c r="K59" s="4" t="s">
        <v>6</v>
      </c>
      <c r="L59" s="22">
        <v>2</v>
      </c>
      <c r="M59" s="45"/>
      <c r="N59" s="9" t="s">
        <v>262</v>
      </c>
      <c r="P59" s="36"/>
      <c r="Q59" s="36"/>
      <c r="R59" s="36"/>
      <c r="S59" s="36"/>
      <c r="T59" s="25" t="s">
        <v>182</v>
      </c>
    </row>
    <row r="60" spans="1:23" ht="33.75" x14ac:dyDescent="0.2">
      <c r="A60" s="10">
        <v>59</v>
      </c>
      <c r="B60" s="13" t="s">
        <v>161</v>
      </c>
      <c r="C60" s="11" t="s">
        <v>115</v>
      </c>
      <c r="D60" s="11" t="s">
        <v>118</v>
      </c>
      <c r="E60" s="11"/>
      <c r="F60" s="29" t="s">
        <v>118</v>
      </c>
      <c r="G60" s="48"/>
      <c r="H60" s="48"/>
      <c r="I60" s="48"/>
      <c r="J60" s="48"/>
      <c r="K60" s="4" t="s">
        <v>6</v>
      </c>
      <c r="L60" s="22">
        <v>1</v>
      </c>
      <c r="M60" s="45"/>
      <c r="N60" s="9" t="s">
        <v>263</v>
      </c>
      <c r="O60" s="27" t="s">
        <v>265</v>
      </c>
      <c r="P60" s="38">
        <f>89000/1000</f>
        <v>89</v>
      </c>
      <c r="Q60" s="38">
        <f>P60*L60</f>
        <v>89</v>
      </c>
      <c r="R60" s="40">
        <v>488.48</v>
      </c>
      <c r="S60" s="40">
        <f>R60*L60</f>
        <v>488.48</v>
      </c>
      <c r="T60" s="9" t="s">
        <v>264</v>
      </c>
    </row>
    <row r="61" spans="1:23" ht="23.25" x14ac:dyDescent="0.2">
      <c r="A61" s="10">
        <v>60</v>
      </c>
      <c r="B61" s="10"/>
      <c r="C61" s="11" t="s">
        <v>115</v>
      </c>
      <c r="D61" s="11" t="s">
        <v>119</v>
      </c>
      <c r="E61" s="11"/>
      <c r="F61" s="12" t="s">
        <v>119</v>
      </c>
      <c r="G61" s="49"/>
      <c r="H61" s="49"/>
      <c r="I61" s="49"/>
      <c r="J61" s="49"/>
      <c r="K61" s="4" t="s">
        <v>6</v>
      </c>
      <c r="L61" s="22">
        <v>10</v>
      </c>
      <c r="M61" s="45"/>
      <c r="N61" s="1"/>
      <c r="P61" s="9"/>
      <c r="Q61" s="9"/>
      <c r="R61" s="9"/>
      <c r="S61" s="9"/>
      <c r="T61" s="1"/>
    </row>
    <row r="62" spans="1:23" ht="33.75" x14ac:dyDescent="0.2">
      <c r="A62" s="10">
        <v>61</v>
      </c>
      <c r="B62" s="10"/>
      <c r="C62" s="11" t="s">
        <v>115</v>
      </c>
      <c r="D62" s="11" t="s">
        <v>120</v>
      </c>
      <c r="E62" s="11"/>
      <c r="F62" s="12" t="s">
        <v>120</v>
      </c>
      <c r="G62" s="49"/>
      <c r="H62" s="49"/>
      <c r="I62" s="49"/>
      <c r="J62" s="49"/>
      <c r="K62" s="4" t="s">
        <v>6</v>
      </c>
      <c r="L62" s="22">
        <v>1</v>
      </c>
      <c r="M62" s="45"/>
      <c r="N62" s="1"/>
      <c r="P62" s="9"/>
      <c r="Q62" s="9"/>
      <c r="R62" s="9"/>
      <c r="S62" s="9"/>
      <c r="T62" s="1"/>
    </row>
    <row r="63" spans="1:23" ht="23.25" x14ac:dyDescent="0.2">
      <c r="A63" s="10">
        <v>62</v>
      </c>
      <c r="B63" s="18" t="s">
        <v>167</v>
      </c>
      <c r="C63" s="11" t="s">
        <v>121</v>
      </c>
      <c r="D63" s="11" t="s">
        <v>122</v>
      </c>
      <c r="E63" s="11"/>
      <c r="F63" s="23" t="s">
        <v>122</v>
      </c>
      <c r="G63" s="48"/>
      <c r="H63" s="48"/>
      <c r="I63" s="48"/>
      <c r="J63" s="48"/>
      <c r="K63" s="4" t="s">
        <v>6</v>
      </c>
      <c r="L63" s="22">
        <v>290</v>
      </c>
      <c r="M63" s="45"/>
      <c r="P63" s="36"/>
      <c r="Q63" s="36"/>
      <c r="R63" s="36"/>
      <c r="S63" s="36"/>
      <c r="T63" s="32" t="s">
        <v>205</v>
      </c>
    </row>
    <row r="64" spans="1:23" ht="23.25" x14ac:dyDescent="0.2">
      <c r="A64" s="10">
        <v>63</v>
      </c>
      <c r="B64" s="10"/>
      <c r="C64" s="11" t="s">
        <v>123</v>
      </c>
      <c r="D64" s="11" t="s">
        <v>124</v>
      </c>
      <c r="E64" s="11"/>
      <c r="F64" s="12" t="s">
        <v>124</v>
      </c>
      <c r="G64" s="49"/>
      <c r="H64" s="49"/>
      <c r="I64" s="49"/>
      <c r="J64" s="49"/>
      <c r="K64" s="4" t="s">
        <v>6</v>
      </c>
      <c r="L64" s="22">
        <v>9</v>
      </c>
      <c r="M64" s="45"/>
      <c r="N64" s="1"/>
      <c r="P64" s="9"/>
      <c r="Q64" s="9"/>
      <c r="R64" s="9"/>
      <c r="S64" s="9"/>
      <c r="T64" s="1"/>
    </row>
    <row r="65" spans="1:23" ht="23.25" x14ac:dyDescent="0.2">
      <c r="A65" s="10">
        <v>64</v>
      </c>
      <c r="B65" s="10"/>
      <c r="C65" s="11" t="s">
        <v>123</v>
      </c>
      <c r="D65" s="11" t="s">
        <v>125</v>
      </c>
      <c r="E65" s="11"/>
      <c r="F65" s="12" t="s">
        <v>125</v>
      </c>
      <c r="G65" s="49"/>
      <c r="H65" s="49"/>
      <c r="I65" s="49"/>
      <c r="J65" s="49"/>
      <c r="K65" s="4" t="s">
        <v>6</v>
      </c>
      <c r="L65" s="22">
        <v>2</v>
      </c>
      <c r="M65" s="45"/>
      <c r="N65" s="1"/>
      <c r="P65" s="9"/>
      <c r="Q65" s="9"/>
      <c r="R65" s="9"/>
      <c r="S65" s="9"/>
      <c r="T65" s="1"/>
    </row>
    <row r="66" spans="1:23" ht="23.25" x14ac:dyDescent="0.2">
      <c r="A66" s="10">
        <v>65</v>
      </c>
      <c r="B66" s="18" t="s">
        <v>167</v>
      </c>
      <c r="C66" s="11" t="s">
        <v>123</v>
      </c>
      <c r="D66" s="11" t="s">
        <v>126</v>
      </c>
      <c r="E66" s="11"/>
      <c r="F66" s="23" t="s">
        <v>126</v>
      </c>
      <c r="G66" s="48"/>
      <c r="H66" s="48"/>
      <c r="I66" s="48"/>
      <c r="J66" s="48"/>
      <c r="K66" s="4" t="s">
        <v>6</v>
      </c>
      <c r="L66" s="22">
        <v>195</v>
      </c>
      <c r="M66" s="45"/>
      <c r="P66" s="36"/>
      <c r="Q66" s="36"/>
      <c r="R66" s="36"/>
      <c r="S66" s="36"/>
      <c r="T66" s="32" t="s">
        <v>205</v>
      </c>
    </row>
    <row r="67" spans="1:23" ht="23.25" x14ac:dyDescent="0.2">
      <c r="A67" s="10">
        <v>66</v>
      </c>
      <c r="B67" s="18" t="s">
        <v>167</v>
      </c>
      <c r="C67" s="11" t="s">
        <v>123</v>
      </c>
      <c r="D67" s="11" t="s">
        <v>127</v>
      </c>
      <c r="E67" s="11"/>
      <c r="F67" s="23" t="s">
        <v>127</v>
      </c>
      <c r="G67" s="48"/>
      <c r="H67" s="48"/>
      <c r="I67" s="48"/>
      <c r="J67" s="48"/>
      <c r="K67" s="4" t="s">
        <v>6</v>
      </c>
      <c r="L67" s="22">
        <v>69</v>
      </c>
      <c r="M67" s="45"/>
      <c r="P67" s="36"/>
      <c r="Q67" s="36"/>
      <c r="R67" s="36"/>
      <c r="S67" s="36"/>
      <c r="T67" s="32" t="s">
        <v>205</v>
      </c>
    </row>
    <row r="68" spans="1:23" ht="23.25" x14ac:dyDescent="0.2">
      <c r="A68" s="10">
        <v>67</v>
      </c>
      <c r="B68" s="18" t="s">
        <v>167</v>
      </c>
      <c r="C68" s="11" t="s">
        <v>123</v>
      </c>
      <c r="D68" s="11" t="s">
        <v>128</v>
      </c>
      <c r="E68" s="11"/>
      <c r="F68" s="23" t="s">
        <v>128</v>
      </c>
      <c r="G68" s="48"/>
      <c r="H68" s="48"/>
      <c r="I68" s="48"/>
      <c r="J68" s="48"/>
      <c r="K68" s="4" t="s">
        <v>6</v>
      </c>
      <c r="L68" s="22">
        <v>280</v>
      </c>
      <c r="M68" s="45"/>
      <c r="P68" s="36"/>
      <c r="Q68" s="36"/>
      <c r="R68" s="36"/>
      <c r="S68" s="36"/>
      <c r="T68" s="32" t="s">
        <v>205</v>
      </c>
    </row>
    <row r="69" spans="1:23" ht="23.25" x14ac:dyDescent="0.2">
      <c r="A69" s="10">
        <v>68</v>
      </c>
      <c r="B69" s="18" t="s">
        <v>167</v>
      </c>
      <c r="C69" s="11" t="s">
        <v>123</v>
      </c>
      <c r="D69" s="11" t="s">
        <v>129</v>
      </c>
      <c r="E69" s="11"/>
      <c r="F69" s="23" t="s">
        <v>129</v>
      </c>
      <c r="G69" s="48"/>
      <c r="H69" s="48"/>
      <c r="I69" s="48"/>
      <c r="J69" s="48"/>
      <c r="K69" s="4" t="s">
        <v>6</v>
      </c>
      <c r="L69" s="22">
        <v>12</v>
      </c>
      <c r="M69" s="45"/>
      <c r="P69" s="36"/>
      <c r="Q69" s="36"/>
      <c r="R69" s="36"/>
      <c r="S69" s="36"/>
      <c r="T69" s="32" t="s">
        <v>205</v>
      </c>
    </row>
    <row r="70" spans="1:23" ht="56.25" x14ac:dyDescent="0.2">
      <c r="A70" s="10">
        <v>69</v>
      </c>
      <c r="B70" s="13" t="s">
        <v>161</v>
      </c>
      <c r="C70" s="11" t="s">
        <v>130</v>
      </c>
      <c r="D70" s="11" t="s">
        <v>131</v>
      </c>
      <c r="E70" s="11"/>
      <c r="F70" s="29" t="s">
        <v>131</v>
      </c>
      <c r="G70" s="48"/>
      <c r="H70" s="48"/>
      <c r="I70" s="48"/>
      <c r="J70" s="48"/>
      <c r="K70" s="4" t="s">
        <v>6</v>
      </c>
      <c r="L70" s="30">
        <v>2</v>
      </c>
      <c r="M70" s="46"/>
      <c r="N70" s="9" t="s">
        <v>266</v>
      </c>
      <c r="O70" s="16" t="s">
        <v>268</v>
      </c>
      <c r="P70" s="38">
        <f>493/1000</f>
        <v>0.49299999999999999</v>
      </c>
      <c r="Q70" s="38">
        <f>P70*L70</f>
        <v>0.98599999999999999</v>
      </c>
      <c r="R70" s="40">
        <v>2.2829999999999999</v>
      </c>
      <c r="S70" s="40">
        <f>R70*L70</f>
        <v>4.5659999999999998</v>
      </c>
      <c r="T70" s="27" t="s">
        <v>267</v>
      </c>
      <c r="U70" s="14" t="s">
        <v>240</v>
      </c>
      <c r="W70" s="1">
        <v>10</v>
      </c>
    </row>
    <row r="71" spans="1:23" ht="23.25" x14ac:dyDescent="0.2">
      <c r="A71" s="10">
        <v>70</v>
      </c>
      <c r="B71" s="18" t="s">
        <v>167</v>
      </c>
      <c r="C71" s="11" t="s">
        <v>130</v>
      </c>
      <c r="D71" s="11" t="s">
        <v>132</v>
      </c>
      <c r="E71" s="11"/>
      <c r="F71" s="23" t="s">
        <v>132</v>
      </c>
      <c r="G71" s="48"/>
      <c r="H71" s="48"/>
      <c r="I71" s="48"/>
      <c r="J71" s="48"/>
      <c r="K71" s="4" t="s">
        <v>6</v>
      </c>
      <c r="L71" s="22">
        <v>62</v>
      </c>
      <c r="M71" s="45"/>
      <c r="P71" s="36"/>
      <c r="Q71" s="36"/>
      <c r="R71" s="36"/>
      <c r="S71" s="36"/>
      <c r="T71" s="32" t="s">
        <v>205</v>
      </c>
    </row>
    <row r="72" spans="1:23" ht="33.75" x14ac:dyDescent="0.2">
      <c r="A72" s="10">
        <v>71</v>
      </c>
      <c r="B72" s="13" t="s">
        <v>161</v>
      </c>
      <c r="C72" s="11" t="s">
        <v>133</v>
      </c>
      <c r="D72" s="11" t="s">
        <v>134</v>
      </c>
      <c r="E72" s="11"/>
      <c r="F72" s="29" t="s">
        <v>134</v>
      </c>
      <c r="G72" s="48"/>
      <c r="H72" s="48"/>
      <c r="I72" s="48"/>
      <c r="J72" s="48"/>
      <c r="K72" s="4" t="s">
        <v>6</v>
      </c>
      <c r="L72" s="22">
        <v>4</v>
      </c>
      <c r="M72" s="45"/>
      <c r="N72" s="15" t="s">
        <v>269</v>
      </c>
      <c r="O72" s="16" t="s">
        <v>270</v>
      </c>
      <c r="P72" s="38">
        <f>451/1000</f>
        <v>0.45100000000000001</v>
      </c>
      <c r="Q72" s="38">
        <f>P72*L72</f>
        <v>1.804</v>
      </c>
      <c r="R72" s="40">
        <v>14.1328</v>
      </c>
      <c r="S72" s="40">
        <f>R72*L72</f>
        <v>56.531199999999998</v>
      </c>
      <c r="T72" s="14" t="s">
        <v>271</v>
      </c>
      <c r="U72" s="14"/>
    </row>
    <row r="73" spans="1:23" ht="33.75" x14ac:dyDescent="0.2">
      <c r="A73" s="10">
        <v>72</v>
      </c>
      <c r="B73" s="13" t="s">
        <v>161</v>
      </c>
      <c r="C73" s="11" t="s">
        <v>135</v>
      </c>
      <c r="D73" s="11" t="s">
        <v>136</v>
      </c>
      <c r="E73" s="11"/>
      <c r="F73" s="29" t="s">
        <v>136</v>
      </c>
      <c r="G73" s="48"/>
      <c r="H73" s="48"/>
      <c r="I73" s="48"/>
      <c r="J73" s="48"/>
      <c r="K73" s="4" t="s">
        <v>6</v>
      </c>
      <c r="L73" s="22">
        <v>208</v>
      </c>
      <c r="M73" s="45"/>
      <c r="N73" s="15" t="s">
        <v>247</v>
      </c>
      <c r="O73" s="16" t="s">
        <v>249</v>
      </c>
      <c r="P73" s="38">
        <f>379/1000</f>
        <v>0.379</v>
      </c>
      <c r="Q73" s="38">
        <f>P73*L73</f>
        <v>78.831999999999994</v>
      </c>
      <c r="R73" s="40">
        <v>0.54200000000000004</v>
      </c>
      <c r="S73" s="40">
        <f>R73*L73</f>
        <v>112.736</v>
      </c>
      <c r="T73" s="15" t="s">
        <v>248</v>
      </c>
    </row>
    <row r="74" spans="1:23" ht="33.75" x14ac:dyDescent="0.2">
      <c r="A74" s="10">
        <v>73</v>
      </c>
      <c r="B74" s="13" t="s">
        <v>161</v>
      </c>
      <c r="C74" s="11" t="s">
        <v>137</v>
      </c>
      <c r="D74" s="11" t="s">
        <v>138</v>
      </c>
      <c r="E74" s="11"/>
      <c r="F74" s="29" t="s">
        <v>138</v>
      </c>
      <c r="G74" s="48"/>
      <c r="H74" s="48"/>
      <c r="I74" s="48"/>
      <c r="J74" s="48"/>
      <c r="K74" s="4" t="s">
        <v>6</v>
      </c>
      <c r="L74" s="22">
        <v>8</v>
      </c>
      <c r="M74" s="45"/>
      <c r="N74" s="15" t="s">
        <v>272</v>
      </c>
      <c r="O74" s="16" t="s">
        <v>274</v>
      </c>
      <c r="P74" s="38">
        <f>3005/1000</f>
        <v>3.0049999999999999</v>
      </c>
      <c r="Q74" s="38">
        <f>P74*L74</f>
        <v>24.04</v>
      </c>
      <c r="R74" s="40">
        <v>5</v>
      </c>
      <c r="S74" s="40">
        <f>R74*L74</f>
        <v>40</v>
      </c>
      <c r="T74" s="15" t="s">
        <v>273</v>
      </c>
    </row>
    <row r="75" spans="1:23" ht="23.25" x14ac:dyDescent="0.2">
      <c r="A75" s="10">
        <v>74</v>
      </c>
      <c r="B75" s="10"/>
      <c r="C75" s="11" t="s">
        <v>123</v>
      </c>
      <c r="D75" s="11" t="s">
        <v>139</v>
      </c>
      <c r="E75" s="11"/>
      <c r="F75" s="12" t="s">
        <v>139</v>
      </c>
      <c r="G75" s="49"/>
      <c r="H75" s="49"/>
      <c r="I75" s="49"/>
      <c r="J75" s="49"/>
      <c r="K75" s="4" t="s">
        <v>6</v>
      </c>
      <c r="L75" s="22">
        <v>313</v>
      </c>
      <c r="M75" s="45"/>
      <c r="N75" s="1"/>
      <c r="P75" s="9"/>
      <c r="Q75" s="9"/>
      <c r="R75" s="9"/>
      <c r="S75" s="9"/>
      <c r="T75" s="1"/>
    </row>
    <row r="76" spans="1:23" ht="23.25" x14ac:dyDescent="0.2">
      <c r="A76" s="10">
        <v>75</v>
      </c>
      <c r="B76" s="10"/>
      <c r="C76" s="11" t="s">
        <v>19</v>
      </c>
      <c r="D76" s="11" t="s">
        <v>140</v>
      </c>
      <c r="E76" s="11"/>
      <c r="F76" s="12" t="s">
        <v>140</v>
      </c>
      <c r="G76" s="49"/>
      <c r="H76" s="49"/>
      <c r="I76" s="49"/>
      <c r="J76" s="49"/>
      <c r="K76" s="4" t="s">
        <v>6</v>
      </c>
      <c r="L76" s="22">
        <v>2</v>
      </c>
      <c r="M76" s="45"/>
      <c r="N76" s="1"/>
      <c r="P76" s="9"/>
      <c r="Q76" s="9"/>
      <c r="R76" s="9"/>
      <c r="S76" s="9"/>
      <c r="T76" s="1"/>
    </row>
    <row r="77" spans="1:23" ht="23.25" x14ac:dyDescent="0.2">
      <c r="A77" s="10">
        <v>76</v>
      </c>
      <c r="B77" s="10"/>
      <c r="C77" s="11" t="s">
        <v>141</v>
      </c>
      <c r="D77" s="11"/>
      <c r="E77" s="11" t="s">
        <v>142</v>
      </c>
      <c r="F77" s="12" t="s">
        <v>142</v>
      </c>
      <c r="G77" s="49"/>
      <c r="H77" s="49"/>
      <c r="I77" s="49"/>
      <c r="J77" s="49"/>
      <c r="K77" s="4" t="s">
        <v>6</v>
      </c>
      <c r="L77" s="22">
        <v>239</v>
      </c>
      <c r="M77" s="45"/>
      <c r="N77" s="1"/>
      <c r="P77" s="9"/>
      <c r="Q77" s="9"/>
      <c r="R77" s="9"/>
      <c r="S77" s="9"/>
      <c r="T77" s="1"/>
    </row>
    <row r="78" spans="1:23" ht="33.75" x14ac:dyDescent="0.2">
      <c r="A78" s="10">
        <v>77</v>
      </c>
      <c r="B78" s="13" t="s">
        <v>161</v>
      </c>
      <c r="C78" s="11" t="s">
        <v>143</v>
      </c>
      <c r="D78" s="11" t="s">
        <v>144</v>
      </c>
      <c r="E78" s="11"/>
      <c r="F78" s="29" t="s">
        <v>144</v>
      </c>
      <c r="G78" s="48"/>
      <c r="H78" s="48"/>
      <c r="I78" s="48"/>
      <c r="J78" s="48"/>
      <c r="K78" s="35" t="s">
        <v>145</v>
      </c>
      <c r="L78" s="22">
        <v>4.8</v>
      </c>
      <c r="M78" s="45"/>
      <c r="N78" s="15" t="s">
        <v>275</v>
      </c>
      <c r="O78" s="16" t="s">
        <v>276</v>
      </c>
      <c r="P78" s="38">
        <f>14369/1000</f>
        <v>14.369</v>
      </c>
      <c r="Q78" s="38">
        <f>P78*L78</f>
        <v>68.971199999999996</v>
      </c>
      <c r="R78" s="40">
        <v>20.16</v>
      </c>
      <c r="S78" s="40">
        <f>R78*L78</f>
        <v>96.768000000000001</v>
      </c>
      <c r="T78" s="15" t="s">
        <v>277</v>
      </c>
      <c r="U78" s="14" t="s">
        <v>278</v>
      </c>
    </row>
    <row r="79" spans="1:23" ht="45" x14ac:dyDescent="0.2">
      <c r="A79" s="10">
        <v>78</v>
      </c>
      <c r="B79" s="13" t="s">
        <v>161</v>
      </c>
      <c r="C79" s="11" t="s">
        <v>146</v>
      </c>
      <c r="D79" s="11"/>
      <c r="E79" s="11" t="s">
        <v>147</v>
      </c>
      <c r="F79" s="23" t="s">
        <v>147</v>
      </c>
      <c r="G79" s="48"/>
      <c r="H79" s="48"/>
      <c r="I79" s="48"/>
      <c r="J79" s="48"/>
      <c r="K79" s="4" t="s">
        <v>6</v>
      </c>
      <c r="L79" s="22">
        <v>16</v>
      </c>
      <c r="M79" s="45"/>
      <c r="N79" s="15" t="s">
        <v>184</v>
      </c>
      <c r="O79" s="16" t="s">
        <v>280</v>
      </c>
      <c r="P79" s="38">
        <f>189/1000</f>
        <v>0.189</v>
      </c>
      <c r="Q79" s="38">
        <f>P79*L79</f>
        <v>3.024</v>
      </c>
      <c r="R79" s="40">
        <v>2.2829999999999999</v>
      </c>
      <c r="S79" s="40">
        <f>R79*L79</f>
        <v>36.527999999999999</v>
      </c>
      <c r="T79" s="15" t="s">
        <v>279</v>
      </c>
      <c r="U79" s="31" t="s">
        <v>281</v>
      </c>
      <c r="W79" s="1">
        <v>20</v>
      </c>
    </row>
    <row r="80" spans="1:23" ht="56.25" x14ac:dyDescent="0.2">
      <c r="A80" s="10">
        <v>79</v>
      </c>
      <c r="B80" s="13" t="s">
        <v>161</v>
      </c>
      <c r="C80" s="11" t="s">
        <v>146</v>
      </c>
      <c r="D80" s="11" t="s">
        <v>148</v>
      </c>
      <c r="E80" s="11" t="s">
        <v>147</v>
      </c>
      <c r="F80" s="23" t="s">
        <v>159</v>
      </c>
      <c r="G80" s="48"/>
      <c r="H80" s="48"/>
      <c r="I80" s="48"/>
      <c r="J80" s="48"/>
      <c r="K80" s="4" t="s">
        <v>6</v>
      </c>
      <c r="L80" s="22">
        <v>17</v>
      </c>
      <c r="M80" s="45"/>
      <c r="N80" s="9" t="s">
        <v>282</v>
      </c>
      <c r="O80" s="27" t="s">
        <v>283</v>
      </c>
      <c r="P80" s="38">
        <f>189/1000</f>
        <v>0.189</v>
      </c>
      <c r="Q80" s="38">
        <f>P80*L80</f>
        <v>3.2130000000000001</v>
      </c>
      <c r="R80" s="40">
        <v>2.2829999999999999</v>
      </c>
      <c r="S80" s="40">
        <f>R80*L80</f>
        <v>38.811</v>
      </c>
    </row>
    <row r="81" spans="1:19" ht="56.25" x14ac:dyDescent="0.2">
      <c r="A81" s="10">
        <v>80</v>
      </c>
      <c r="B81" s="13" t="s">
        <v>161</v>
      </c>
      <c r="C81" s="11" t="s">
        <v>149</v>
      </c>
      <c r="D81" s="11" t="s">
        <v>150</v>
      </c>
      <c r="E81" s="11" t="s">
        <v>151</v>
      </c>
      <c r="F81" s="23" t="s">
        <v>160</v>
      </c>
      <c r="G81" s="48"/>
      <c r="H81" s="48"/>
      <c r="I81" s="48"/>
      <c r="J81" s="48"/>
      <c r="K81" s="4" t="s">
        <v>6</v>
      </c>
      <c r="L81" s="22">
        <v>33</v>
      </c>
      <c r="M81" s="45"/>
      <c r="N81" s="9" t="s">
        <v>282</v>
      </c>
      <c r="O81" s="27" t="s">
        <v>283</v>
      </c>
      <c r="P81" s="38">
        <f>189/1000</f>
        <v>0.189</v>
      </c>
      <c r="Q81" s="38">
        <f>P81*L81</f>
        <v>6.2370000000000001</v>
      </c>
      <c r="R81" s="40">
        <v>2.2829999999999999</v>
      </c>
      <c r="S81" s="40">
        <f>R81*L81</f>
        <v>75.338999999999999</v>
      </c>
    </row>
    <row r="82" spans="1:19" ht="39" customHeight="1" x14ac:dyDescent="0.2">
      <c r="L82" s="21"/>
      <c r="M82" s="21"/>
      <c r="P82" s="41"/>
      <c r="Q82" s="41">
        <f>SUBTOTAL(9,Q2:Q81)</f>
        <v>10530.609200000003</v>
      </c>
      <c r="R82" s="42"/>
      <c r="S82" s="42">
        <f>SUBTOTAL(9,S2:S81)</f>
        <v>51648.502200000003</v>
      </c>
    </row>
    <row r="83" spans="1:19" ht="18" x14ac:dyDescent="0.2">
      <c r="S83" s="39" t="s">
        <v>287</v>
      </c>
    </row>
    <row r="84" spans="1:19" ht="18" x14ac:dyDescent="0.2"/>
  </sheetData>
  <autoFilter ref="A1:W83" xr:uid="{F371A483-A283-4E64-8E1A-DD9C6670851B}"/>
  <phoneticPr fontId="0" type="noConversion"/>
  <hyperlinks>
    <hyperlink ref="W2" r:id="rId1" xr:uid="{6C11A8AD-CF5F-4F66-877C-2A6781C96603}"/>
    <hyperlink ref="W3" r:id="rId2" xr:uid="{7A1F5A6E-BC2B-4EEF-879E-9059B1D4D3A0}"/>
    <hyperlink ref="W4" r:id="rId3" xr:uid="{224C1DC0-B07A-4D05-9C7E-7B4ED069B3EC}"/>
  </hyperlinks>
  <pageMargins left="0.39370078740157483" right="0.39370078740157483" top="0.39370078740157483" bottom="0.39370078740157483" header="0" footer="0"/>
  <pageSetup pageOrder="overThenDown"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99D6-7ADF-4ACF-A84C-A513561C38F0}">
  <sheetPr>
    <outlinePr summaryBelow="0" summaryRight="0"/>
    <pageSetUpPr autoPageBreaks="0"/>
  </sheetPr>
  <dimension ref="A1:W84"/>
  <sheetViews>
    <sheetView tabSelected="1" zoomScale="70" zoomScaleNormal="70" workbookViewId="0">
      <pane ySplit="1" topLeftCell="A86" activePane="bottomLeft" state="frozen"/>
      <selection activeCell="I1" sqref="I1"/>
      <selection pane="bottomLeft" activeCell="H30" sqref="H30"/>
    </sheetView>
  </sheetViews>
  <sheetFormatPr defaultColWidth="10.5" defaultRowHeight="11.45" customHeight="1" x14ac:dyDescent="0.2"/>
  <cols>
    <col min="1" max="1" width="3.1640625" style="1" bestFit="1" customWidth="1"/>
    <col min="2" max="2" width="5.83203125" style="1" customWidth="1"/>
    <col min="3" max="3" width="32.6640625" style="9" customWidth="1"/>
    <col min="4" max="4" width="84.83203125" style="9" hidden="1" customWidth="1"/>
    <col min="5" max="5" width="81.6640625" style="9" hidden="1" customWidth="1"/>
    <col min="6" max="6" width="32" style="24" customWidth="1"/>
    <col min="7" max="7" width="34.1640625" style="27" customWidth="1"/>
    <col min="8" max="8" width="49.1640625" style="50" customWidth="1"/>
    <col min="9" max="9" width="49.6640625" style="50" customWidth="1"/>
    <col min="10" max="10" width="38.33203125" style="50" customWidth="1"/>
    <col min="11" max="11" width="44.6640625" style="50" customWidth="1"/>
    <col min="12" max="13" width="48.33203125" style="50" customWidth="1"/>
    <col min="14" max="14" width="12" style="1" customWidth="1"/>
    <col min="15" max="19" width="14.1640625" style="19" customWidth="1"/>
    <col min="20" max="20" width="17" style="9" customWidth="1"/>
    <col min="21" max="21" width="22.5" style="1" customWidth="1"/>
    <col min="22" max="16384" width="10.5" style="1"/>
  </cols>
  <sheetData>
    <row r="1" spans="1:23" ht="55.5" x14ac:dyDescent="0.2">
      <c r="A1" s="2" t="s">
        <v>0</v>
      </c>
      <c r="B1" s="2"/>
      <c r="C1" s="8" t="s">
        <v>2</v>
      </c>
      <c r="D1" s="8" t="s">
        <v>5</v>
      </c>
      <c r="E1" s="8" t="s">
        <v>7</v>
      </c>
      <c r="F1" s="23"/>
      <c r="G1" s="62" t="s">
        <v>351</v>
      </c>
      <c r="H1" s="48" t="s">
        <v>291</v>
      </c>
      <c r="I1" s="48" t="s">
        <v>354</v>
      </c>
      <c r="J1" s="51" t="s">
        <v>293</v>
      </c>
      <c r="K1" s="51" t="s">
        <v>353</v>
      </c>
      <c r="L1" s="51" t="s">
        <v>294</v>
      </c>
      <c r="M1" s="51" t="s">
        <v>355</v>
      </c>
      <c r="N1" s="2" t="s">
        <v>3</v>
      </c>
      <c r="O1" s="20" t="s">
        <v>4</v>
      </c>
      <c r="P1" s="44"/>
      <c r="Q1" s="44"/>
      <c r="R1" s="44"/>
      <c r="S1" s="44"/>
    </row>
    <row r="2" spans="1:23" ht="109.5" customHeight="1" x14ac:dyDescent="0.2">
      <c r="A2" s="10">
        <v>1</v>
      </c>
      <c r="B2" s="13" t="s">
        <v>161</v>
      </c>
      <c r="C2" s="57" t="s">
        <v>9</v>
      </c>
      <c r="D2" s="11" t="s">
        <v>10</v>
      </c>
      <c r="E2" s="11" t="s">
        <v>11</v>
      </c>
      <c r="F2" s="29" t="s">
        <v>153</v>
      </c>
      <c r="G2" s="16" t="s">
        <v>172</v>
      </c>
      <c r="H2" s="53" t="s">
        <v>292</v>
      </c>
      <c r="I2" s="54" t="s">
        <v>296</v>
      </c>
      <c r="J2" s="54" t="s">
        <v>302</v>
      </c>
      <c r="K2" s="54"/>
      <c r="L2" s="53" t="s">
        <v>307</v>
      </c>
      <c r="M2" s="53"/>
      <c r="N2" s="4" t="s">
        <v>6</v>
      </c>
      <c r="O2" s="22">
        <v>6</v>
      </c>
      <c r="P2" s="45"/>
      <c r="Q2" s="45"/>
      <c r="R2" s="45"/>
      <c r="S2" s="45"/>
      <c r="T2" s="15" t="s">
        <v>173</v>
      </c>
      <c r="W2" s="43" t="s">
        <v>288</v>
      </c>
    </row>
    <row r="3" spans="1:23" ht="101.25" x14ac:dyDescent="0.2">
      <c r="A3" s="10">
        <v>2</v>
      </c>
      <c r="B3" s="13" t="s">
        <v>161</v>
      </c>
      <c r="C3" s="57" t="s">
        <v>12</v>
      </c>
      <c r="D3" s="11" t="s">
        <v>13</v>
      </c>
      <c r="E3" s="11"/>
      <c r="F3" s="29" t="s">
        <v>13</v>
      </c>
      <c r="G3" s="16" t="s">
        <v>175</v>
      </c>
      <c r="H3" s="54" t="s">
        <v>295</v>
      </c>
      <c r="I3" s="54" t="s">
        <v>297</v>
      </c>
      <c r="J3" s="54" t="s">
        <v>299</v>
      </c>
      <c r="K3" s="54"/>
      <c r="L3" s="54" t="s">
        <v>298</v>
      </c>
      <c r="M3" s="54"/>
      <c r="N3" s="4" t="s">
        <v>6</v>
      </c>
      <c r="O3" s="22">
        <v>13</v>
      </c>
      <c r="P3" s="45"/>
      <c r="Q3" s="45"/>
      <c r="R3" s="45"/>
      <c r="S3" s="45"/>
      <c r="T3" s="15" t="s">
        <v>177</v>
      </c>
      <c r="W3" s="43" t="s">
        <v>289</v>
      </c>
    </row>
    <row r="4" spans="1:23" ht="23.25" x14ac:dyDescent="0.2">
      <c r="A4" s="10">
        <v>3</v>
      </c>
      <c r="B4" s="10"/>
      <c r="C4" s="58" t="s">
        <v>14</v>
      </c>
      <c r="D4" s="11" t="s">
        <v>15</v>
      </c>
      <c r="E4" s="11"/>
      <c r="F4" s="12" t="s">
        <v>15</v>
      </c>
      <c r="G4" s="63"/>
      <c r="H4" s="49"/>
      <c r="I4" s="49"/>
      <c r="J4" s="49"/>
      <c r="K4" s="49"/>
      <c r="L4" s="49"/>
      <c r="M4" s="49"/>
      <c r="N4" s="4" t="s">
        <v>6</v>
      </c>
      <c r="O4" s="22">
        <v>492</v>
      </c>
      <c r="P4" s="45"/>
      <c r="Q4" s="45"/>
      <c r="R4" s="45"/>
      <c r="S4" s="45"/>
      <c r="T4" s="1"/>
      <c r="W4" s="43" t="s">
        <v>290</v>
      </c>
    </row>
    <row r="5" spans="1:23" ht="23.25" x14ac:dyDescent="0.2">
      <c r="A5" s="10">
        <v>4</v>
      </c>
      <c r="B5" s="10"/>
      <c r="C5" s="58" t="s">
        <v>14</v>
      </c>
      <c r="D5" s="11" t="s">
        <v>16</v>
      </c>
      <c r="E5" s="11"/>
      <c r="F5" s="12" t="s">
        <v>16</v>
      </c>
      <c r="G5" s="63"/>
      <c r="H5" s="49"/>
      <c r="I5" s="49"/>
      <c r="J5" s="49"/>
      <c r="K5" s="49"/>
      <c r="L5" s="49"/>
      <c r="M5" s="49"/>
      <c r="N5" s="4" t="s">
        <v>6</v>
      </c>
      <c r="O5" s="22">
        <v>158</v>
      </c>
      <c r="P5" s="45"/>
      <c r="Q5" s="45"/>
      <c r="R5" s="45"/>
      <c r="S5" s="45"/>
      <c r="T5" s="1"/>
    </row>
    <row r="6" spans="1:23" ht="23.25" x14ac:dyDescent="0.2">
      <c r="A6" s="10">
        <v>5</v>
      </c>
      <c r="B6" s="13" t="s">
        <v>161</v>
      </c>
      <c r="C6" s="11" t="s">
        <v>17</v>
      </c>
      <c r="D6" s="11" t="s">
        <v>18</v>
      </c>
      <c r="E6" s="11"/>
      <c r="F6" s="29" t="s">
        <v>18</v>
      </c>
      <c r="G6" s="16" t="s">
        <v>178</v>
      </c>
      <c r="H6" s="48"/>
      <c r="I6" s="55" t="s">
        <v>303</v>
      </c>
      <c r="J6" s="48"/>
      <c r="K6" s="48"/>
      <c r="L6" s="48"/>
      <c r="M6" s="48"/>
      <c r="N6" s="4" t="s">
        <v>6</v>
      </c>
      <c r="O6" s="22">
        <v>3</v>
      </c>
      <c r="P6" s="45"/>
      <c r="Q6" s="45"/>
      <c r="R6" s="45"/>
      <c r="S6" s="45"/>
      <c r="T6" s="15" t="s">
        <v>180</v>
      </c>
    </row>
    <row r="7" spans="1:23" ht="23.25" x14ac:dyDescent="0.2">
      <c r="A7" s="10">
        <v>6</v>
      </c>
      <c r="B7" s="13" t="s">
        <v>161</v>
      </c>
      <c r="C7" s="58" t="s">
        <v>19</v>
      </c>
      <c r="D7" s="11" t="s">
        <v>20</v>
      </c>
      <c r="E7" s="11"/>
      <c r="F7" s="23" t="s">
        <v>20</v>
      </c>
      <c r="G7" s="27" t="s">
        <v>181</v>
      </c>
      <c r="H7" s="48"/>
      <c r="I7" s="48" t="s">
        <v>304</v>
      </c>
      <c r="J7" s="48"/>
      <c r="K7" s="48"/>
      <c r="L7" s="48"/>
      <c r="M7" s="48"/>
      <c r="N7" s="4" t="s">
        <v>6</v>
      </c>
      <c r="O7" s="22">
        <v>6</v>
      </c>
      <c r="P7" s="45"/>
      <c r="Q7" s="45"/>
      <c r="R7" s="45"/>
      <c r="S7" s="45"/>
      <c r="T7" s="25" t="s">
        <v>182</v>
      </c>
    </row>
    <row r="8" spans="1:23" ht="33.75" x14ac:dyDescent="0.2">
      <c r="A8" s="10">
        <v>7</v>
      </c>
      <c r="B8" s="13" t="s">
        <v>161</v>
      </c>
      <c r="C8" s="58" t="s">
        <v>21</v>
      </c>
      <c r="D8" s="11"/>
      <c r="E8" s="11"/>
      <c r="F8" s="29" t="s">
        <v>162</v>
      </c>
      <c r="G8" s="16" t="s">
        <v>163</v>
      </c>
      <c r="H8" s="48"/>
      <c r="I8" s="59" t="s">
        <v>313</v>
      </c>
      <c r="J8" s="48"/>
      <c r="K8" s="48"/>
      <c r="L8" s="48"/>
      <c r="M8" s="48"/>
      <c r="N8" s="4" t="s">
        <v>6</v>
      </c>
      <c r="O8" s="22">
        <v>15</v>
      </c>
      <c r="P8" s="45"/>
      <c r="Q8" s="45"/>
      <c r="R8" s="45"/>
      <c r="S8" s="45"/>
      <c r="T8" s="16" t="s">
        <v>164</v>
      </c>
    </row>
    <row r="9" spans="1:23" ht="45" x14ac:dyDescent="0.2">
      <c r="A9" s="10">
        <v>8</v>
      </c>
      <c r="B9" s="10"/>
      <c r="C9" s="58" t="s">
        <v>22</v>
      </c>
      <c r="D9" s="11" t="s">
        <v>23</v>
      </c>
      <c r="E9" s="11"/>
      <c r="F9" s="12" t="s">
        <v>23</v>
      </c>
      <c r="G9" s="63"/>
      <c r="H9" s="49"/>
      <c r="I9" s="49"/>
      <c r="J9" s="49"/>
      <c r="K9" s="49"/>
      <c r="L9" s="49"/>
      <c r="M9" s="49"/>
      <c r="N9" s="4" t="s">
        <v>6</v>
      </c>
      <c r="O9" s="22">
        <v>5</v>
      </c>
      <c r="P9" s="45"/>
      <c r="Q9" s="45"/>
      <c r="R9" s="45"/>
      <c r="S9" s="45"/>
      <c r="T9" s="1"/>
    </row>
    <row r="10" spans="1:23" ht="23.25" x14ac:dyDescent="0.2">
      <c r="A10" s="10">
        <v>9</v>
      </c>
      <c r="B10" s="10"/>
      <c r="C10" s="58" t="s">
        <v>24</v>
      </c>
      <c r="D10" s="11" t="s">
        <v>25</v>
      </c>
      <c r="E10" s="11"/>
      <c r="F10" s="12" t="s">
        <v>25</v>
      </c>
      <c r="G10" s="63"/>
      <c r="H10" s="49"/>
      <c r="I10" s="49"/>
      <c r="J10" s="49"/>
      <c r="K10" s="49"/>
      <c r="L10" s="49"/>
      <c r="M10" s="49"/>
      <c r="N10" s="4" t="s">
        <v>6</v>
      </c>
      <c r="O10" s="22">
        <v>9</v>
      </c>
      <c r="P10" s="45"/>
      <c r="Q10" s="45"/>
      <c r="R10" s="45"/>
      <c r="S10" s="45"/>
      <c r="T10" s="1"/>
    </row>
    <row r="11" spans="1:23" ht="23.25" x14ac:dyDescent="0.2">
      <c r="A11" s="10">
        <v>10</v>
      </c>
      <c r="B11" s="10"/>
      <c r="C11" s="58" t="s">
        <v>24</v>
      </c>
      <c r="D11" s="11" t="s">
        <v>26</v>
      </c>
      <c r="E11" s="11"/>
      <c r="F11" s="12" t="s">
        <v>26</v>
      </c>
      <c r="G11" s="63"/>
      <c r="H11" s="49"/>
      <c r="I11" s="49"/>
      <c r="J11" s="49"/>
      <c r="K11" s="49"/>
      <c r="L11" s="49"/>
      <c r="M11" s="49"/>
      <c r="N11" s="4" t="s">
        <v>6</v>
      </c>
      <c r="O11" s="22">
        <v>2</v>
      </c>
      <c r="P11" s="45"/>
      <c r="Q11" s="45"/>
      <c r="R11" s="45"/>
      <c r="S11" s="45"/>
      <c r="T11" s="1"/>
    </row>
    <row r="12" spans="1:23" ht="23.25" x14ac:dyDescent="0.2">
      <c r="A12" s="10">
        <v>11</v>
      </c>
      <c r="B12" s="10"/>
      <c r="C12" s="58" t="s">
        <v>27</v>
      </c>
      <c r="D12" s="11" t="s">
        <v>28</v>
      </c>
      <c r="E12" s="11"/>
      <c r="F12" s="12" t="s">
        <v>28</v>
      </c>
      <c r="G12" s="63"/>
      <c r="H12" s="49"/>
      <c r="I12" s="49"/>
      <c r="J12" s="49"/>
      <c r="K12" s="49"/>
      <c r="L12" s="49"/>
      <c r="M12" s="49"/>
      <c r="N12" s="4" t="s">
        <v>6</v>
      </c>
      <c r="O12" s="22">
        <v>50</v>
      </c>
      <c r="P12" s="45"/>
      <c r="Q12" s="45"/>
      <c r="R12" s="45"/>
      <c r="S12" s="45"/>
      <c r="T12" s="1"/>
    </row>
    <row r="13" spans="1:23" ht="126" x14ac:dyDescent="0.2">
      <c r="A13" s="10">
        <v>12</v>
      </c>
      <c r="B13" s="13" t="s">
        <v>161</v>
      </c>
      <c r="C13" s="58" t="s">
        <v>29</v>
      </c>
      <c r="D13" s="11" t="s">
        <v>30</v>
      </c>
      <c r="E13" s="11" t="s">
        <v>31</v>
      </c>
      <c r="F13" s="23" t="s">
        <v>155</v>
      </c>
      <c r="G13" s="16" t="s">
        <v>183</v>
      </c>
      <c r="H13" s="48"/>
      <c r="I13" s="48"/>
      <c r="J13" s="48"/>
      <c r="K13" s="48"/>
      <c r="L13" s="48"/>
      <c r="M13" s="48"/>
      <c r="N13" s="4" t="s">
        <v>32</v>
      </c>
      <c r="O13" s="22">
        <v>4</v>
      </c>
      <c r="P13" s="45"/>
      <c r="Q13" s="45"/>
      <c r="R13" s="45"/>
      <c r="S13" s="45"/>
      <c r="T13" s="25" t="s">
        <v>182</v>
      </c>
    </row>
    <row r="14" spans="1:23" ht="23.25" x14ac:dyDescent="0.2">
      <c r="A14" s="10">
        <v>13</v>
      </c>
      <c r="B14" s="10"/>
      <c r="C14" s="58" t="s">
        <v>33</v>
      </c>
      <c r="D14" s="11" t="s">
        <v>26</v>
      </c>
      <c r="E14" s="11"/>
      <c r="F14" s="12" t="s">
        <v>26</v>
      </c>
      <c r="G14" s="63"/>
      <c r="H14" s="49"/>
      <c r="I14" s="49"/>
      <c r="J14" s="49"/>
      <c r="K14" s="49"/>
      <c r="L14" s="49"/>
      <c r="M14" s="49"/>
      <c r="N14" s="4" t="s">
        <v>6</v>
      </c>
      <c r="O14" s="22">
        <v>1</v>
      </c>
      <c r="P14" s="45"/>
      <c r="Q14" s="45"/>
      <c r="R14" s="45"/>
      <c r="S14" s="45"/>
      <c r="T14" s="1"/>
    </row>
    <row r="15" spans="1:23" ht="36" x14ac:dyDescent="0.2">
      <c r="A15" s="10">
        <v>14</v>
      </c>
      <c r="B15" s="13" t="s">
        <v>161</v>
      </c>
      <c r="C15" s="58" t="s">
        <v>34</v>
      </c>
      <c r="D15" s="11" t="s">
        <v>35</v>
      </c>
      <c r="E15" s="11" t="s">
        <v>36</v>
      </c>
      <c r="F15" s="29" t="s">
        <v>156</v>
      </c>
      <c r="G15" s="16" t="s">
        <v>189</v>
      </c>
      <c r="H15" s="53"/>
      <c r="I15" s="52"/>
      <c r="J15" s="53"/>
      <c r="K15" s="53"/>
      <c r="L15" s="48"/>
      <c r="M15" s="48"/>
      <c r="N15" s="4" t="s">
        <v>6</v>
      </c>
      <c r="O15" s="30">
        <v>4</v>
      </c>
      <c r="P15" s="46"/>
      <c r="Q15" s="46"/>
      <c r="R15" s="46"/>
      <c r="S15" s="46"/>
      <c r="T15" s="9" t="s">
        <v>190</v>
      </c>
    </row>
    <row r="16" spans="1:23" ht="23.25" x14ac:dyDescent="0.2">
      <c r="A16" s="10">
        <v>15</v>
      </c>
      <c r="B16" s="10"/>
      <c r="C16" s="58" t="s">
        <v>37</v>
      </c>
      <c r="D16" s="11"/>
      <c r="E16" s="11"/>
      <c r="F16" s="12" t="s">
        <v>154</v>
      </c>
      <c r="G16" s="63"/>
      <c r="H16" s="49"/>
      <c r="I16" s="49"/>
      <c r="J16" s="49"/>
      <c r="K16" s="49"/>
      <c r="L16" s="49"/>
      <c r="M16" s="49"/>
      <c r="N16" s="4" t="s">
        <v>38</v>
      </c>
      <c r="O16" s="22">
        <v>200</v>
      </c>
      <c r="P16" s="45"/>
      <c r="Q16" s="45"/>
      <c r="R16" s="45"/>
      <c r="S16" s="45"/>
      <c r="T16" s="1"/>
    </row>
    <row r="17" spans="1:22" ht="23.25" x14ac:dyDescent="0.2">
      <c r="A17" s="10">
        <v>16</v>
      </c>
      <c r="B17" s="13" t="s">
        <v>161</v>
      </c>
      <c r="C17" s="58" t="s">
        <v>39</v>
      </c>
      <c r="D17" s="11" t="s">
        <v>40</v>
      </c>
      <c r="E17" s="11"/>
      <c r="F17" s="23" t="s">
        <v>166</v>
      </c>
      <c r="H17" s="48"/>
      <c r="I17" s="48"/>
      <c r="J17" s="48"/>
      <c r="K17" s="48"/>
      <c r="L17" s="48"/>
      <c r="M17" s="48"/>
      <c r="N17" s="4" t="s">
        <v>38</v>
      </c>
      <c r="O17" s="22">
        <v>2</v>
      </c>
      <c r="P17" s="45"/>
      <c r="Q17" s="45"/>
      <c r="R17" s="45"/>
      <c r="S17" s="45"/>
      <c r="T17" s="26" t="s">
        <v>191</v>
      </c>
    </row>
    <row r="18" spans="1:22" ht="54" x14ac:dyDescent="0.2">
      <c r="A18" s="10">
        <v>17</v>
      </c>
      <c r="B18" s="13" t="s">
        <v>161</v>
      </c>
      <c r="C18" s="58" t="s">
        <v>41</v>
      </c>
      <c r="D18" s="11" t="s">
        <v>42</v>
      </c>
      <c r="E18" s="11"/>
      <c r="F18" s="23" t="s">
        <v>42</v>
      </c>
      <c r="H18" s="48"/>
      <c r="I18" s="48"/>
      <c r="J18" s="48"/>
      <c r="K18" s="48"/>
      <c r="L18" s="48"/>
      <c r="M18" s="48"/>
      <c r="N18" s="4" t="s">
        <v>6</v>
      </c>
      <c r="O18" s="22">
        <v>1</v>
      </c>
      <c r="P18" s="45"/>
      <c r="Q18" s="45"/>
      <c r="R18" s="45"/>
      <c r="S18" s="45"/>
      <c r="T18" s="26" t="s">
        <v>191</v>
      </c>
    </row>
    <row r="19" spans="1:22" ht="23.25" x14ac:dyDescent="0.2">
      <c r="A19" s="10">
        <v>18</v>
      </c>
      <c r="B19" s="10"/>
      <c r="C19" s="58" t="s">
        <v>43</v>
      </c>
      <c r="D19" s="11" t="s">
        <v>44</v>
      </c>
      <c r="E19" s="11"/>
      <c r="F19" s="12" t="s">
        <v>44</v>
      </c>
      <c r="G19" s="63"/>
      <c r="H19" s="49"/>
      <c r="I19" s="49"/>
      <c r="J19" s="49"/>
      <c r="K19" s="49"/>
      <c r="L19" s="49"/>
      <c r="M19" s="49"/>
      <c r="N19" s="4" t="s">
        <v>6</v>
      </c>
      <c r="O19" s="22">
        <v>10</v>
      </c>
      <c r="P19" s="45"/>
      <c r="Q19" s="45"/>
      <c r="R19" s="45"/>
      <c r="S19" s="45"/>
      <c r="T19" s="1"/>
    </row>
    <row r="20" spans="1:22" ht="23.25" x14ac:dyDescent="0.2">
      <c r="A20" s="10">
        <v>19</v>
      </c>
      <c r="B20" s="10"/>
      <c r="C20" s="58" t="s">
        <v>45</v>
      </c>
      <c r="D20" s="11" t="s">
        <v>46</v>
      </c>
      <c r="E20" s="11"/>
      <c r="F20" s="12" t="s">
        <v>46</v>
      </c>
      <c r="G20" s="63"/>
      <c r="H20" s="49"/>
      <c r="I20" s="49"/>
      <c r="J20" s="49"/>
      <c r="K20" s="49"/>
      <c r="L20" s="49"/>
      <c r="M20" s="49"/>
      <c r="N20" s="4" t="s">
        <v>6</v>
      </c>
      <c r="O20" s="22">
        <v>10</v>
      </c>
      <c r="P20" s="45"/>
      <c r="Q20" s="45"/>
      <c r="R20" s="45"/>
      <c r="S20" s="45"/>
      <c r="T20" s="1"/>
    </row>
    <row r="21" spans="1:22" ht="23.25" x14ac:dyDescent="0.2">
      <c r="A21" s="10">
        <v>20</v>
      </c>
      <c r="B21" s="10"/>
      <c r="C21" s="58" t="s">
        <v>47</v>
      </c>
      <c r="D21" s="11"/>
      <c r="E21" s="11"/>
      <c r="F21" s="12" t="s">
        <v>154</v>
      </c>
      <c r="G21" s="63"/>
      <c r="H21" s="49"/>
      <c r="I21" s="49"/>
      <c r="J21" s="49"/>
      <c r="K21" s="49"/>
      <c r="L21" s="49"/>
      <c r="M21" s="49"/>
      <c r="N21" s="4" t="s">
        <v>6</v>
      </c>
      <c r="O21" s="22">
        <v>5</v>
      </c>
      <c r="P21" s="45"/>
      <c r="Q21" s="45"/>
      <c r="R21" s="45"/>
      <c r="S21" s="45"/>
      <c r="T21" s="1"/>
    </row>
    <row r="22" spans="1:22" ht="119.25" x14ac:dyDescent="0.2">
      <c r="A22" s="10">
        <v>21</v>
      </c>
      <c r="B22" s="13" t="s">
        <v>161</v>
      </c>
      <c r="C22" s="57" t="s">
        <v>48</v>
      </c>
      <c r="D22" s="11"/>
      <c r="E22" s="11" t="s">
        <v>49</v>
      </c>
      <c r="F22" s="29" t="s">
        <v>49</v>
      </c>
      <c r="G22" s="27" t="s">
        <v>192</v>
      </c>
      <c r="H22" s="53" t="s">
        <v>305</v>
      </c>
      <c r="I22" s="52" t="s">
        <v>306</v>
      </c>
      <c r="J22" s="53" t="s">
        <v>308</v>
      </c>
      <c r="K22" s="53"/>
      <c r="L22" s="48" t="s">
        <v>349</v>
      </c>
      <c r="M22" s="48"/>
      <c r="N22" s="4" t="s">
        <v>32</v>
      </c>
      <c r="O22" s="22">
        <v>19</v>
      </c>
      <c r="P22" s="45"/>
      <c r="Q22" s="45"/>
      <c r="R22" s="45"/>
      <c r="S22" s="45"/>
      <c r="T22" s="9" t="s">
        <v>193</v>
      </c>
    </row>
    <row r="23" spans="1:22" ht="108" customHeight="1" x14ac:dyDescent="0.2">
      <c r="A23" s="10">
        <v>22</v>
      </c>
      <c r="B23" s="13" t="s">
        <v>161</v>
      </c>
      <c r="C23" s="11" t="s">
        <v>50</v>
      </c>
      <c r="D23" s="11"/>
      <c r="E23" s="11" t="s">
        <v>51</v>
      </c>
      <c r="F23" s="29" t="s">
        <v>51</v>
      </c>
      <c r="G23" s="27" t="s">
        <v>195</v>
      </c>
      <c r="H23" s="48" t="s">
        <v>309</v>
      </c>
      <c r="I23" s="48"/>
      <c r="J23" s="48" t="s">
        <v>350</v>
      </c>
      <c r="K23" s="48"/>
      <c r="L23" s="56" t="s">
        <v>310</v>
      </c>
      <c r="M23" s="48"/>
      <c r="N23" s="4" t="s">
        <v>6</v>
      </c>
      <c r="O23" s="22">
        <v>72</v>
      </c>
      <c r="P23" s="45"/>
      <c r="Q23" s="45"/>
      <c r="R23" s="45"/>
      <c r="S23" s="45"/>
      <c r="T23" s="9" t="s">
        <v>196</v>
      </c>
    </row>
    <row r="24" spans="1:22" ht="198" x14ac:dyDescent="0.2">
      <c r="A24" s="10">
        <v>23</v>
      </c>
      <c r="B24" s="13" t="s">
        <v>161</v>
      </c>
      <c r="C24" s="57" t="s">
        <v>52</v>
      </c>
      <c r="D24" s="11" t="s">
        <v>53</v>
      </c>
      <c r="E24" s="11" t="s">
        <v>54</v>
      </c>
      <c r="F24" s="29" t="s">
        <v>157</v>
      </c>
      <c r="G24" s="27" t="s">
        <v>198</v>
      </c>
      <c r="H24" s="48" t="s">
        <v>311</v>
      </c>
      <c r="I24" s="48"/>
      <c r="J24" s="48" t="s">
        <v>312</v>
      </c>
      <c r="K24" s="48"/>
      <c r="L24" s="48" t="s">
        <v>352</v>
      </c>
      <c r="M24" s="48"/>
      <c r="N24" s="4" t="s">
        <v>6</v>
      </c>
      <c r="O24" s="28">
        <v>19</v>
      </c>
      <c r="P24" s="47"/>
      <c r="Q24" s="47"/>
      <c r="R24" s="47"/>
      <c r="S24" s="47"/>
      <c r="T24" s="9" t="s">
        <v>199</v>
      </c>
    </row>
    <row r="25" spans="1:22" ht="23.25" x14ac:dyDescent="0.2">
      <c r="A25" s="10">
        <v>24</v>
      </c>
      <c r="B25" s="13" t="s">
        <v>161</v>
      </c>
      <c r="C25" s="60" t="s">
        <v>55</v>
      </c>
      <c r="D25" s="11" t="s">
        <v>56</v>
      </c>
      <c r="E25" s="11"/>
      <c r="F25" s="29" t="s">
        <v>56</v>
      </c>
      <c r="G25" s="27" t="s">
        <v>201</v>
      </c>
      <c r="H25" s="48"/>
      <c r="I25" s="48"/>
      <c r="J25" s="48" t="s">
        <v>313</v>
      </c>
      <c r="K25" s="48"/>
      <c r="L25" s="48"/>
      <c r="M25" s="48"/>
      <c r="N25" s="4" t="s">
        <v>6</v>
      </c>
      <c r="O25" s="30">
        <v>2</v>
      </c>
      <c r="P25" s="46"/>
      <c r="Q25" s="46"/>
      <c r="R25" s="46"/>
      <c r="S25" s="46"/>
      <c r="T25" s="9" t="s">
        <v>202</v>
      </c>
      <c r="U25" s="17" t="s">
        <v>204</v>
      </c>
      <c r="V25" s="14" t="s">
        <v>187</v>
      </c>
    </row>
    <row r="26" spans="1:22" ht="27.75" customHeight="1" x14ac:dyDescent="0.2">
      <c r="A26" s="10">
        <v>25</v>
      </c>
      <c r="B26" s="18" t="s">
        <v>167</v>
      </c>
      <c r="C26" s="60" t="s">
        <v>57</v>
      </c>
      <c r="D26" s="11" t="s">
        <v>58</v>
      </c>
      <c r="E26" s="11"/>
      <c r="F26" s="23" t="s">
        <v>58</v>
      </c>
      <c r="H26" s="48"/>
      <c r="I26" s="48"/>
      <c r="J26" s="48"/>
      <c r="K26" s="48"/>
      <c r="L26" s="48"/>
      <c r="M26" s="48"/>
      <c r="N26" s="4" t="s">
        <v>6</v>
      </c>
      <c r="O26" s="22">
        <v>7</v>
      </c>
      <c r="P26" s="45"/>
      <c r="Q26" s="45"/>
      <c r="R26" s="45"/>
      <c r="S26" s="45"/>
      <c r="T26" s="32" t="s">
        <v>205</v>
      </c>
    </row>
    <row r="27" spans="1:22" ht="41.25" customHeight="1" x14ac:dyDescent="0.2">
      <c r="A27" s="10">
        <v>26</v>
      </c>
      <c r="B27" s="13" t="s">
        <v>161</v>
      </c>
      <c r="C27" s="60" t="s">
        <v>59</v>
      </c>
      <c r="D27" s="11"/>
      <c r="E27" s="11"/>
      <c r="F27" s="29" t="s">
        <v>154</v>
      </c>
      <c r="G27" s="16" t="s">
        <v>206</v>
      </c>
      <c r="H27" s="48"/>
      <c r="I27" s="48"/>
      <c r="J27" s="48"/>
      <c r="K27" s="48"/>
      <c r="L27" s="48"/>
      <c r="M27" s="48"/>
      <c r="N27" s="4" t="s">
        <v>6</v>
      </c>
      <c r="O27" s="22">
        <v>55</v>
      </c>
      <c r="P27" s="45"/>
      <c r="Q27" s="45"/>
      <c r="R27" s="45"/>
      <c r="S27" s="45"/>
      <c r="T27" s="16" t="s">
        <v>209</v>
      </c>
      <c r="V27" s="31" t="s">
        <v>208</v>
      </c>
    </row>
    <row r="28" spans="1:22" ht="101.25" x14ac:dyDescent="0.2">
      <c r="A28" s="10">
        <v>27</v>
      </c>
      <c r="B28" s="13" t="s">
        <v>161</v>
      </c>
      <c r="C28" s="57" t="s">
        <v>60</v>
      </c>
      <c r="D28" s="11" t="s">
        <v>61</v>
      </c>
      <c r="E28" s="11"/>
      <c r="F28" s="29" t="s">
        <v>61</v>
      </c>
      <c r="G28" s="16" t="s">
        <v>210</v>
      </c>
      <c r="H28" s="48" t="s">
        <v>314</v>
      </c>
      <c r="I28" s="48" t="s">
        <v>315</v>
      </c>
      <c r="J28" s="53" t="s">
        <v>316</v>
      </c>
      <c r="K28" s="53"/>
      <c r="L28" s="48" t="s">
        <v>356</v>
      </c>
      <c r="M28" s="48"/>
      <c r="N28" s="4" t="s">
        <v>32</v>
      </c>
      <c r="O28" s="22">
        <v>11</v>
      </c>
      <c r="P28" s="45"/>
      <c r="Q28" s="45"/>
      <c r="R28" s="45"/>
      <c r="S28" s="45"/>
      <c r="T28" s="15" t="s">
        <v>212</v>
      </c>
    </row>
    <row r="29" spans="1:22" ht="31.5" customHeight="1" x14ac:dyDescent="0.2">
      <c r="A29" s="10">
        <v>28</v>
      </c>
      <c r="B29" s="13" t="s">
        <v>161</v>
      </c>
      <c r="C29" s="60" t="s">
        <v>62</v>
      </c>
      <c r="D29" s="11" t="s">
        <v>63</v>
      </c>
      <c r="E29" s="11"/>
      <c r="F29" s="23" t="s">
        <v>63</v>
      </c>
      <c r="H29" s="48"/>
      <c r="I29" s="48"/>
      <c r="J29" s="48"/>
      <c r="K29" s="48"/>
      <c r="L29" s="48"/>
      <c r="M29" s="48"/>
      <c r="N29" s="4" t="s">
        <v>38</v>
      </c>
      <c r="O29" s="22">
        <v>1</v>
      </c>
      <c r="P29" s="45"/>
      <c r="Q29" s="45"/>
      <c r="R29" s="45"/>
      <c r="S29" s="45"/>
      <c r="T29" s="26" t="s">
        <v>191</v>
      </c>
    </row>
    <row r="30" spans="1:22" ht="198" x14ac:dyDescent="0.2">
      <c r="A30" s="10">
        <v>29</v>
      </c>
      <c r="B30" s="13" t="s">
        <v>161</v>
      </c>
      <c r="C30" s="61" t="s">
        <v>64</v>
      </c>
      <c r="D30" s="11"/>
      <c r="E30" s="11" t="s">
        <v>65</v>
      </c>
      <c r="F30" s="29" t="s">
        <v>65</v>
      </c>
      <c r="G30" s="16" t="s">
        <v>213</v>
      </c>
      <c r="H30" s="48" t="s">
        <v>317</v>
      </c>
      <c r="I30" s="48"/>
      <c r="J30" s="48" t="s">
        <v>319</v>
      </c>
      <c r="K30" s="48"/>
      <c r="L30" s="48" t="s">
        <v>318</v>
      </c>
      <c r="M30" s="48"/>
      <c r="N30" s="4" t="s">
        <v>6</v>
      </c>
      <c r="O30" s="22">
        <v>4</v>
      </c>
      <c r="P30" s="45"/>
      <c r="Q30" s="45"/>
      <c r="R30" s="45"/>
      <c r="S30" s="45"/>
      <c r="T30" s="16" t="s">
        <v>215</v>
      </c>
    </row>
    <row r="31" spans="1:22" ht="396" x14ac:dyDescent="0.2">
      <c r="A31" s="10">
        <v>30</v>
      </c>
      <c r="B31" s="13" t="s">
        <v>161</v>
      </c>
      <c r="C31" s="11" t="s">
        <v>66</v>
      </c>
      <c r="D31" s="11"/>
      <c r="E31" s="11" t="s">
        <v>67</v>
      </c>
      <c r="F31" s="29" t="s">
        <v>67</v>
      </c>
      <c r="G31" s="16" t="s">
        <v>216</v>
      </c>
      <c r="H31" s="48" t="s">
        <v>320</v>
      </c>
      <c r="I31" s="48"/>
      <c r="J31" s="48" t="s">
        <v>321</v>
      </c>
      <c r="K31" s="48"/>
      <c r="L31" s="48" t="s">
        <v>322</v>
      </c>
      <c r="M31" s="48"/>
      <c r="N31" s="4" t="s">
        <v>6</v>
      </c>
      <c r="O31" s="22">
        <v>3</v>
      </c>
      <c r="P31" s="45"/>
      <c r="Q31" s="45"/>
      <c r="R31" s="45"/>
      <c r="S31" s="45"/>
      <c r="T31" s="16" t="s">
        <v>218</v>
      </c>
    </row>
    <row r="32" spans="1:22" ht="176.25" customHeight="1" x14ac:dyDescent="0.2">
      <c r="A32" s="10">
        <v>31</v>
      </c>
      <c r="B32" s="13" t="s">
        <v>161</v>
      </c>
      <c r="C32" s="11" t="s">
        <v>68</v>
      </c>
      <c r="D32" s="11"/>
      <c r="E32" s="11" t="s">
        <v>69</v>
      </c>
      <c r="F32" s="29" t="s">
        <v>69</v>
      </c>
      <c r="G32" s="16" t="s">
        <v>219</v>
      </c>
      <c r="H32" s="48"/>
      <c r="I32" s="48"/>
      <c r="J32" s="48"/>
      <c r="K32" s="48"/>
      <c r="L32" s="48" t="s">
        <v>323</v>
      </c>
      <c r="M32" s="48"/>
      <c r="N32" s="4" t="s">
        <v>6</v>
      </c>
      <c r="O32" s="22">
        <v>30</v>
      </c>
      <c r="P32" s="45"/>
      <c r="Q32" s="45"/>
      <c r="R32" s="45"/>
      <c r="S32" s="45"/>
      <c r="T32" s="16" t="s">
        <v>221</v>
      </c>
    </row>
    <row r="33" spans="1:21" ht="45" x14ac:dyDescent="0.2">
      <c r="A33" s="10">
        <v>32</v>
      </c>
      <c r="B33" s="13" t="s">
        <v>161</v>
      </c>
      <c r="C33" s="11" t="s">
        <v>68</v>
      </c>
      <c r="D33" s="11" t="s">
        <v>70</v>
      </c>
      <c r="E33" s="11" t="s">
        <v>69</v>
      </c>
      <c r="F33" s="29" t="s">
        <v>158</v>
      </c>
      <c r="G33" s="16" t="s">
        <v>219</v>
      </c>
      <c r="H33" s="48"/>
      <c r="I33" s="48"/>
      <c r="J33" s="48"/>
      <c r="K33" s="48"/>
      <c r="L33" s="48"/>
      <c r="M33" s="48"/>
      <c r="N33" s="4" t="s">
        <v>6</v>
      </c>
      <c r="O33" s="22">
        <v>45</v>
      </c>
      <c r="P33" s="45"/>
      <c r="Q33" s="45"/>
      <c r="R33" s="45"/>
      <c r="S33" s="45"/>
      <c r="T33" s="16" t="s">
        <v>221</v>
      </c>
    </row>
    <row r="34" spans="1:21" ht="23.25" x14ac:dyDescent="0.2">
      <c r="A34" s="10">
        <v>33</v>
      </c>
      <c r="B34" s="18" t="s">
        <v>167</v>
      </c>
      <c r="C34" s="11" t="s">
        <v>71</v>
      </c>
      <c r="D34" s="11"/>
      <c r="E34" s="11" t="s">
        <v>72</v>
      </c>
      <c r="F34" s="23" t="s">
        <v>72</v>
      </c>
      <c r="H34" s="48"/>
      <c r="I34" s="48"/>
      <c r="J34" s="48"/>
      <c r="K34" s="48"/>
      <c r="L34" s="48"/>
      <c r="M34" s="48"/>
      <c r="N34" s="4" t="s">
        <v>6</v>
      </c>
      <c r="O34" s="22">
        <v>355</v>
      </c>
      <c r="P34" s="45"/>
      <c r="Q34" s="45"/>
      <c r="R34" s="45"/>
      <c r="S34" s="45"/>
      <c r="T34" s="26" t="s">
        <v>191</v>
      </c>
    </row>
    <row r="35" spans="1:21" ht="23.25" x14ac:dyDescent="0.2">
      <c r="A35" s="10">
        <v>34</v>
      </c>
      <c r="B35" s="18" t="s">
        <v>167</v>
      </c>
      <c r="C35" s="11" t="s">
        <v>73</v>
      </c>
      <c r="D35" s="11"/>
      <c r="E35" s="11" t="s">
        <v>74</v>
      </c>
      <c r="F35" s="23" t="s">
        <v>74</v>
      </c>
      <c r="H35" s="48"/>
      <c r="I35" s="48"/>
      <c r="J35" s="48"/>
      <c r="K35" s="48"/>
      <c r="L35" s="48"/>
      <c r="M35" s="48"/>
      <c r="N35" s="4" t="s">
        <v>6</v>
      </c>
      <c r="O35" s="22">
        <v>4</v>
      </c>
      <c r="P35" s="45"/>
      <c r="Q35" s="45"/>
      <c r="R35" s="45"/>
      <c r="S35" s="45"/>
      <c r="T35" s="32" t="s">
        <v>205</v>
      </c>
    </row>
    <row r="36" spans="1:21" ht="23.25" x14ac:dyDescent="0.2">
      <c r="A36" s="10">
        <v>35</v>
      </c>
      <c r="B36" s="18" t="s">
        <v>167</v>
      </c>
      <c r="C36" s="11" t="s">
        <v>75</v>
      </c>
      <c r="D36" s="11"/>
      <c r="E36" s="11" t="s">
        <v>76</v>
      </c>
      <c r="F36" s="23" t="s">
        <v>76</v>
      </c>
      <c r="H36" s="48"/>
      <c r="I36" s="48"/>
      <c r="J36" s="48"/>
      <c r="K36" s="48"/>
      <c r="L36" s="48"/>
      <c r="M36" s="48"/>
      <c r="N36" s="4" t="s">
        <v>6</v>
      </c>
      <c r="O36" s="22">
        <v>30</v>
      </c>
      <c r="P36" s="45"/>
      <c r="Q36" s="45"/>
      <c r="R36" s="45"/>
      <c r="S36" s="45"/>
      <c r="T36" s="32" t="s">
        <v>205</v>
      </c>
    </row>
    <row r="37" spans="1:21" ht="110.25" customHeight="1" x14ac:dyDescent="0.2">
      <c r="A37" s="10">
        <v>36</v>
      </c>
      <c r="B37" s="13" t="s">
        <v>161</v>
      </c>
      <c r="C37" s="11" t="s">
        <v>77</v>
      </c>
      <c r="D37" s="11"/>
      <c r="E37" s="11" t="s">
        <v>78</v>
      </c>
      <c r="F37" s="29" t="s">
        <v>78</v>
      </c>
      <c r="G37" s="16" t="s">
        <v>222</v>
      </c>
      <c r="H37" s="48" t="s">
        <v>324</v>
      </c>
      <c r="I37" s="48"/>
      <c r="J37" s="48"/>
      <c r="K37" s="48"/>
      <c r="L37" s="48"/>
      <c r="M37" s="48"/>
      <c r="N37" s="4" t="s">
        <v>32</v>
      </c>
      <c r="O37" s="22">
        <v>69</v>
      </c>
      <c r="P37" s="45"/>
      <c r="Q37" s="45"/>
      <c r="R37" s="45"/>
      <c r="S37" s="45"/>
      <c r="T37" s="33" t="s">
        <v>223</v>
      </c>
    </row>
    <row r="38" spans="1:21" ht="144" x14ac:dyDescent="0.2">
      <c r="A38" s="10">
        <v>37</v>
      </c>
      <c r="B38" s="13" t="s">
        <v>161</v>
      </c>
      <c r="C38" s="11" t="s">
        <v>79</v>
      </c>
      <c r="D38" s="11"/>
      <c r="E38" s="11" t="s">
        <v>80</v>
      </c>
      <c r="F38" s="29" t="s">
        <v>80</v>
      </c>
      <c r="G38" s="16" t="s">
        <v>225</v>
      </c>
      <c r="H38" s="48" t="s">
        <v>325</v>
      </c>
      <c r="I38" s="48"/>
      <c r="J38" s="48"/>
      <c r="K38" s="48"/>
      <c r="L38" s="48"/>
      <c r="M38" s="48"/>
      <c r="N38" s="4" t="s">
        <v>32</v>
      </c>
      <c r="O38" s="22">
        <v>29</v>
      </c>
      <c r="P38" s="45"/>
      <c r="Q38" s="45"/>
      <c r="R38" s="45"/>
      <c r="S38" s="45"/>
      <c r="T38" s="15" t="s">
        <v>227</v>
      </c>
    </row>
    <row r="39" spans="1:21" ht="126" x14ac:dyDescent="0.2">
      <c r="A39" s="10">
        <v>38</v>
      </c>
      <c r="B39" s="13" t="s">
        <v>161</v>
      </c>
      <c r="C39" s="11" t="s">
        <v>81</v>
      </c>
      <c r="D39" s="11" t="s">
        <v>82</v>
      </c>
      <c r="E39" s="11"/>
      <c r="F39" s="29" t="s">
        <v>82</v>
      </c>
      <c r="G39" s="16" t="s">
        <v>228</v>
      </c>
      <c r="H39" s="48" t="s">
        <v>326</v>
      </c>
      <c r="I39" s="48"/>
      <c r="J39" s="48"/>
      <c r="K39" s="48"/>
      <c r="L39" s="48"/>
      <c r="M39" s="48"/>
      <c r="N39" s="4" t="s">
        <v>6</v>
      </c>
      <c r="O39" s="22">
        <v>22</v>
      </c>
      <c r="P39" s="45"/>
      <c r="Q39" s="45"/>
      <c r="R39" s="45"/>
      <c r="S39" s="45"/>
      <c r="T39" s="15" t="s">
        <v>229</v>
      </c>
    </row>
    <row r="40" spans="1:21" ht="33.75" x14ac:dyDescent="0.2">
      <c r="A40" s="10">
        <v>39</v>
      </c>
      <c r="B40" s="10" t="s">
        <v>168</v>
      </c>
      <c r="C40" s="11" t="s">
        <v>83</v>
      </c>
      <c r="D40" s="11"/>
      <c r="E40" s="11"/>
      <c r="F40" s="23" t="s">
        <v>154</v>
      </c>
      <c r="G40" s="16" t="s">
        <v>169</v>
      </c>
      <c r="H40" s="48"/>
      <c r="I40" s="48"/>
      <c r="J40" s="48"/>
      <c r="K40" s="48"/>
      <c r="L40" s="48"/>
      <c r="M40" s="48"/>
      <c r="N40" s="4" t="s">
        <v>32</v>
      </c>
      <c r="O40" s="22">
        <v>21</v>
      </c>
      <c r="P40" s="45"/>
      <c r="Q40" s="45"/>
      <c r="R40" s="45"/>
      <c r="S40" s="45"/>
      <c r="T40" s="15" t="s">
        <v>170</v>
      </c>
      <c r="U40" s="14" t="s">
        <v>171</v>
      </c>
    </row>
    <row r="41" spans="1:21" ht="23.25" x14ac:dyDescent="0.2">
      <c r="A41" s="10">
        <v>40</v>
      </c>
      <c r="B41" s="10"/>
      <c r="C41" s="11" t="s">
        <v>84</v>
      </c>
      <c r="D41" s="11"/>
      <c r="E41" s="11" t="s">
        <v>85</v>
      </c>
      <c r="F41" s="12" t="s">
        <v>85</v>
      </c>
      <c r="G41" s="63"/>
      <c r="H41" s="49"/>
      <c r="I41" s="49"/>
      <c r="J41" s="49"/>
      <c r="K41" s="49"/>
      <c r="L41" s="49"/>
      <c r="M41" s="49"/>
      <c r="N41" s="4" t="s">
        <v>6</v>
      </c>
      <c r="O41" s="22">
        <v>1</v>
      </c>
      <c r="P41" s="45"/>
      <c r="Q41" s="45"/>
      <c r="R41" s="45"/>
      <c r="S41" s="45"/>
      <c r="T41" s="1"/>
    </row>
    <row r="42" spans="1:21" ht="23.25" x14ac:dyDescent="0.2">
      <c r="A42" s="10">
        <v>41</v>
      </c>
      <c r="B42" s="10"/>
      <c r="C42" s="11" t="s">
        <v>86</v>
      </c>
      <c r="D42" s="11"/>
      <c r="E42" s="11" t="s">
        <v>87</v>
      </c>
      <c r="F42" s="12" t="s">
        <v>87</v>
      </c>
      <c r="G42" s="63"/>
      <c r="H42" s="49"/>
      <c r="I42" s="49"/>
      <c r="J42" s="49"/>
      <c r="K42" s="49"/>
      <c r="L42" s="49"/>
      <c r="M42" s="49"/>
      <c r="N42" s="4" t="s">
        <v>6</v>
      </c>
      <c r="O42" s="22">
        <v>100</v>
      </c>
      <c r="P42" s="45"/>
      <c r="Q42" s="45"/>
      <c r="R42" s="45"/>
      <c r="S42" s="45"/>
      <c r="T42" s="1"/>
    </row>
    <row r="43" spans="1:21" ht="23.25" x14ac:dyDescent="0.2">
      <c r="A43" s="10">
        <v>42</v>
      </c>
      <c r="B43" s="10"/>
      <c r="C43" s="11" t="s">
        <v>88</v>
      </c>
      <c r="D43" s="11"/>
      <c r="E43" s="11" t="s">
        <v>89</v>
      </c>
      <c r="F43" s="12" t="s">
        <v>89</v>
      </c>
      <c r="G43" s="63"/>
      <c r="H43" s="49"/>
      <c r="I43" s="49"/>
      <c r="J43" s="49"/>
      <c r="K43" s="49"/>
      <c r="L43" s="49"/>
      <c r="M43" s="49"/>
      <c r="N43" s="4" t="s">
        <v>6</v>
      </c>
      <c r="O43" s="22">
        <v>57</v>
      </c>
      <c r="P43" s="45"/>
      <c r="Q43" s="45"/>
      <c r="R43" s="45"/>
      <c r="S43" s="45"/>
      <c r="T43" s="1"/>
    </row>
    <row r="44" spans="1:21" ht="23.25" x14ac:dyDescent="0.2">
      <c r="A44" s="10">
        <v>43</v>
      </c>
      <c r="B44" s="10"/>
      <c r="C44" s="11" t="s">
        <v>90</v>
      </c>
      <c r="D44" s="11"/>
      <c r="E44" s="11" t="s">
        <v>91</v>
      </c>
      <c r="F44" s="12" t="s">
        <v>91</v>
      </c>
      <c r="G44" s="63"/>
      <c r="H44" s="49"/>
      <c r="I44" s="49"/>
      <c r="J44" s="49"/>
      <c r="K44" s="49"/>
      <c r="L44" s="49"/>
      <c r="M44" s="49"/>
      <c r="N44" s="4" t="s">
        <v>6</v>
      </c>
      <c r="O44" s="22">
        <v>57</v>
      </c>
      <c r="P44" s="45"/>
      <c r="Q44" s="45"/>
      <c r="R44" s="45"/>
      <c r="S44" s="45"/>
      <c r="T44" s="1"/>
    </row>
    <row r="45" spans="1:21" ht="23.25" x14ac:dyDescent="0.2">
      <c r="A45" s="10">
        <v>44</v>
      </c>
      <c r="B45" s="10"/>
      <c r="C45" s="11" t="s">
        <v>92</v>
      </c>
      <c r="D45" s="11"/>
      <c r="E45" s="11" t="s">
        <v>93</v>
      </c>
      <c r="F45" s="12" t="s">
        <v>93</v>
      </c>
      <c r="G45" s="63"/>
      <c r="H45" s="49"/>
      <c r="I45" s="49"/>
      <c r="J45" s="49"/>
      <c r="K45" s="49"/>
      <c r="L45" s="49"/>
      <c r="M45" s="49"/>
      <c r="N45" s="4" t="s">
        <v>6</v>
      </c>
      <c r="O45" s="22">
        <v>161</v>
      </c>
      <c r="P45" s="45"/>
      <c r="Q45" s="45"/>
      <c r="R45" s="45"/>
      <c r="S45" s="45"/>
      <c r="T45" s="1"/>
    </row>
    <row r="46" spans="1:21" ht="108" x14ac:dyDescent="0.2">
      <c r="A46" s="10">
        <v>45</v>
      </c>
      <c r="B46" s="13" t="s">
        <v>161</v>
      </c>
      <c r="C46" s="11" t="s">
        <v>94</v>
      </c>
      <c r="D46" s="11" t="s">
        <v>95</v>
      </c>
      <c r="E46" s="11"/>
      <c r="F46" s="29" t="s">
        <v>95</v>
      </c>
      <c r="G46" s="16" t="s">
        <v>231</v>
      </c>
      <c r="H46" s="48" t="s">
        <v>327</v>
      </c>
      <c r="I46" s="48"/>
      <c r="J46" s="48"/>
      <c r="K46" s="48"/>
      <c r="L46" s="48"/>
      <c r="M46" s="48"/>
      <c r="N46" s="4" t="s">
        <v>6</v>
      </c>
      <c r="O46" s="22">
        <v>10</v>
      </c>
      <c r="P46" s="45"/>
      <c r="Q46" s="45"/>
      <c r="R46" s="45"/>
      <c r="S46" s="45"/>
      <c r="T46" s="15" t="s">
        <v>232</v>
      </c>
    </row>
    <row r="47" spans="1:21" ht="75" customHeight="1" x14ac:dyDescent="0.2">
      <c r="A47" s="10">
        <v>46</v>
      </c>
      <c r="B47" s="13" t="s">
        <v>161</v>
      </c>
      <c r="C47" s="11" t="s">
        <v>96</v>
      </c>
      <c r="D47" s="11" t="s">
        <v>97</v>
      </c>
      <c r="E47" s="11"/>
      <c r="F47" s="29" t="s">
        <v>97</v>
      </c>
      <c r="G47" s="16" t="s">
        <v>234</v>
      </c>
      <c r="H47" s="48" t="s">
        <v>328</v>
      </c>
      <c r="I47" s="48"/>
      <c r="J47" s="48"/>
      <c r="K47" s="48"/>
      <c r="L47" s="48"/>
      <c r="M47" s="48"/>
      <c r="N47" s="4" t="s">
        <v>6</v>
      </c>
      <c r="O47" s="22">
        <v>10</v>
      </c>
      <c r="P47" s="45"/>
      <c r="Q47" s="45"/>
      <c r="R47" s="45"/>
      <c r="S47" s="45"/>
      <c r="T47" s="15" t="s">
        <v>235</v>
      </c>
    </row>
    <row r="48" spans="1:21" ht="120.75" customHeight="1" x14ac:dyDescent="0.2">
      <c r="A48" s="10">
        <v>47</v>
      </c>
      <c r="B48" s="13" t="s">
        <v>161</v>
      </c>
      <c r="C48" s="11" t="s">
        <v>98</v>
      </c>
      <c r="D48" s="11" t="s">
        <v>99</v>
      </c>
      <c r="E48" s="11"/>
      <c r="F48" s="29" t="s">
        <v>99</v>
      </c>
      <c r="G48" s="16" t="s">
        <v>237</v>
      </c>
      <c r="H48" s="48" t="s">
        <v>329</v>
      </c>
      <c r="I48" s="48"/>
      <c r="J48" s="48"/>
      <c r="K48" s="48"/>
      <c r="L48" s="48"/>
      <c r="M48" s="48"/>
      <c r="N48" s="4" t="s">
        <v>6</v>
      </c>
      <c r="O48" s="30">
        <v>2</v>
      </c>
      <c r="P48" s="46"/>
      <c r="Q48" s="46"/>
      <c r="R48" s="46"/>
      <c r="S48" s="46"/>
      <c r="T48" s="16" t="s">
        <v>239</v>
      </c>
      <c r="U48" s="14" t="s">
        <v>240</v>
      </c>
    </row>
    <row r="49" spans="1:23" ht="126.75" customHeight="1" x14ac:dyDescent="0.2">
      <c r="A49" s="10">
        <v>48</v>
      </c>
      <c r="B49" s="13" t="s">
        <v>161</v>
      </c>
      <c r="C49" s="11" t="s">
        <v>100</v>
      </c>
      <c r="D49" s="11"/>
      <c r="E49" s="11" t="s">
        <v>101</v>
      </c>
      <c r="F49" s="29" t="s">
        <v>101</v>
      </c>
      <c r="G49" s="16" t="s">
        <v>241</v>
      </c>
      <c r="H49" s="48" t="s">
        <v>330</v>
      </c>
      <c r="I49" s="48"/>
      <c r="J49" s="48"/>
      <c r="K49" s="48"/>
      <c r="L49" s="48"/>
      <c r="M49" s="48"/>
      <c r="N49" s="4" t="s">
        <v>6</v>
      </c>
      <c r="O49" s="22">
        <v>52</v>
      </c>
      <c r="P49" s="45"/>
      <c r="Q49" s="45"/>
      <c r="R49" s="45"/>
      <c r="S49" s="45"/>
      <c r="T49" s="16" t="s">
        <v>242</v>
      </c>
      <c r="U49" s="14" t="s">
        <v>240</v>
      </c>
      <c r="W49" s="1">
        <v>60</v>
      </c>
    </row>
    <row r="50" spans="1:23" ht="266.25" customHeight="1" x14ac:dyDescent="0.2">
      <c r="A50" s="10">
        <v>49</v>
      </c>
      <c r="B50" s="13" t="s">
        <v>161</v>
      </c>
      <c r="C50" s="11" t="s">
        <v>102</v>
      </c>
      <c r="D50" s="11"/>
      <c r="E50" s="11"/>
      <c r="F50" s="29" t="s">
        <v>154</v>
      </c>
      <c r="G50" s="16" t="s">
        <v>244</v>
      </c>
      <c r="H50" s="48" t="s">
        <v>331</v>
      </c>
      <c r="I50" s="48"/>
      <c r="J50" s="48"/>
      <c r="K50" s="48"/>
      <c r="L50" s="48"/>
      <c r="M50" s="48"/>
      <c r="N50" s="4" t="s">
        <v>32</v>
      </c>
      <c r="O50" s="22">
        <v>19</v>
      </c>
      <c r="P50" s="45"/>
      <c r="Q50" s="45"/>
      <c r="R50" s="45"/>
      <c r="S50" s="45"/>
      <c r="T50" s="15" t="s">
        <v>246</v>
      </c>
    </row>
    <row r="51" spans="1:23" ht="162" x14ac:dyDescent="0.2">
      <c r="A51" s="10">
        <v>50</v>
      </c>
      <c r="B51" s="13" t="s">
        <v>161</v>
      </c>
      <c r="C51" s="11" t="s">
        <v>103</v>
      </c>
      <c r="D51" s="11"/>
      <c r="E51" s="11" t="s">
        <v>104</v>
      </c>
      <c r="F51" s="29" t="s">
        <v>104</v>
      </c>
      <c r="G51" s="16" t="s">
        <v>247</v>
      </c>
      <c r="H51" s="48" t="s">
        <v>332</v>
      </c>
      <c r="I51" s="48"/>
      <c r="J51" s="48"/>
      <c r="K51" s="48"/>
      <c r="L51" s="48"/>
      <c r="M51" s="48"/>
      <c r="N51" s="4" t="s">
        <v>32</v>
      </c>
      <c r="O51" s="22">
        <v>1</v>
      </c>
      <c r="P51" s="45"/>
      <c r="Q51" s="45"/>
      <c r="R51" s="45"/>
      <c r="S51" s="45"/>
      <c r="T51" s="15" t="s">
        <v>248</v>
      </c>
    </row>
    <row r="52" spans="1:23" ht="23.25" x14ac:dyDescent="0.2">
      <c r="A52" s="10">
        <v>51</v>
      </c>
      <c r="B52" s="10"/>
      <c r="C52" s="11" t="s">
        <v>105</v>
      </c>
      <c r="D52" s="11" t="s">
        <v>106</v>
      </c>
      <c r="E52" s="11"/>
      <c r="F52" s="12" t="s">
        <v>106</v>
      </c>
      <c r="G52" s="63"/>
      <c r="H52" s="49"/>
      <c r="I52" s="49"/>
      <c r="J52" s="49"/>
      <c r="K52" s="49"/>
      <c r="L52" s="49"/>
      <c r="M52" s="49"/>
      <c r="N52" s="4" t="s">
        <v>6</v>
      </c>
      <c r="O52" s="22">
        <v>1</v>
      </c>
      <c r="P52" s="45"/>
      <c r="Q52" s="45"/>
      <c r="R52" s="45"/>
      <c r="S52" s="45"/>
      <c r="T52" s="1"/>
    </row>
    <row r="53" spans="1:23" ht="23.25" x14ac:dyDescent="0.2">
      <c r="A53" s="10">
        <v>52</v>
      </c>
      <c r="B53" s="10"/>
      <c r="C53" s="11" t="s">
        <v>107</v>
      </c>
      <c r="D53" s="11" t="s">
        <v>108</v>
      </c>
      <c r="E53" s="11"/>
      <c r="F53" s="12" t="s">
        <v>108</v>
      </c>
      <c r="G53" s="63"/>
      <c r="H53" s="49"/>
      <c r="I53" s="49"/>
      <c r="J53" s="49"/>
      <c r="K53" s="49"/>
      <c r="L53" s="49"/>
      <c r="M53" s="49"/>
      <c r="N53" s="4" t="s">
        <v>6</v>
      </c>
      <c r="O53" s="22">
        <v>2</v>
      </c>
      <c r="P53" s="45"/>
      <c r="Q53" s="45"/>
      <c r="R53" s="45"/>
      <c r="S53" s="45"/>
      <c r="T53" s="1"/>
    </row>
    <row r="54" spans="1:23" ht="155.25" customHeight="1" x14ac:dyDescent="0.2">
      <c r="A54" s="10">
        <v>53</v>
      </c>
      <c r="B54" s="13" t="s">
        <v>161</v>
      </c>
      <c r="C54" s="11" t="s">
        <v>109</v>
      </c>
      <c r="D54" s="11" t="s">
        <v>110</v>
      </c>
      <c r="E54" s="11"/>
      <c r="F54" s="29" t="s">
        <v>110</v>
      </c>
      <c r="G54" s="16" t="s">
        <v>250</v>
      </c>
      <c r="H54" s="48" t="s">
        <v>333</v>
      </c>
      <c r="I54" s="48"/>
      <c r="J54" s="48"/>
      <c r="K54" s="48"/>
      <c r="L54" s="48"/>
      <c r="M54" s="48"/>
      <c r="N54" s="4" t="s">
        <v>6</v>
      </c>
      <c r="O54" s="22">
        <v>1</v>
      </c>
      <c r="P54" s="45"/>
      <c r="Q54" s="45"/>
      <c r="R54" s="45"/>
      <c r="S54" s="45"/>
      <c r="T54" s="15" t="s">
        <v>252</v>
      </c>
    </row>
    <row r="55" spans="1:23" ht="131.25" customHeight="1" x14ac:dyDescent="0.2">
      <c r="A55" s="10">
        <v>54</v>
      </c>
      <c r="B55" s="13" t="s">
        <v>161</v>
      </c>
      <c r="C55" s="11" t="s">
        <v>109</v>
      </c>
      <c r="D55" s="11" t="s">
        <v>111</v>
      </c>
      <c r="E55" s="11"/>
      <c r="F55" s="29" t="s">
        <v>111</v>
      </c>
      <c r="G55" s="16" t="s">
        <v>253</v>
      </c>
      <c r="H55" s="48" t="s">
        <v>334</v>
      </c>
      <c r="I55" s="48"/>
      <c r="J55" s="48"/>
      <c r="K55" s="48"/>
      <c r="L55" s="48"/>
      <c r="M55" s="48"/>
      <c r="N55" s="4" t="s">
        <v>6</v>
      </c>
      <c r="O55" s="22">
        <v>19</v>
      </c>
      <c r="P55" s="45"/>
      <c r="Q55" s="45"/>
      <c r="R55" s="45"/>
      <c r="S55" s="45"/>
      <c r="T55" s="9" t="s">
        <v>255</v>
      </c>
    </row>
    <row r="56" spans="1:23" ht="108" x14ac:dyDescent="0.2">
      <c r="A56" s="10">
        <v>55</v>
      </c>
      <c r="B56" s="13" t="s">
        <v>161</v>
      </c>
      <c r="C56" s="11" t="s">
        <v>109</v>
      </c>
      <c r="D56" s="11" t="s">
        <v>112</v>
      </c>
      <c r="E56" s="11"/>
      <c r="F56" s="29" t="s">
        <v>112</v>
      </c>
      <c r="G56" s="27" t="s">
        <v>256</v>
      </c>
      <c r="H56" s="48" t="s">
        <v>335</v>
      </c>
      <c r="I56" s="48"/>
      <c r="J56" s="48"/>
      <c r="K56" s="48"/>
      <c r="L56" s="48"/>
      <c r="M56" s="48"/>
      <c r="N56" s="4" t="s">
        <v>6</v>
      </c>
      <c r="O56" s="22">
        <v>35</v>
      </c>
      <c r="P56" s="45"/>
      <c r="Q56" s="45"/>
      <c r="R56" s="45"/>
      <c r="S56" s="45"/>
      <c r="T56" s="9" t="s">
        <v>257</v>
      </c>
    </row>
    <row r="57" spans="1:23" ht="23.25" x14ac:dyDescent="0.2">
      <c r="A57" s="10">
        <v>56</v>
      </c>
      <c r="B57" s="10"/>
      <c r="C57" s="11" t="s">
        <v>113</v>
      </c>
      <c r="D57" s="11" t="s">
        <v>114</v>
      </c>
      <c r="E57" s="11"/>
      <c r="F57" s="12" t="s">
        <v>114</v>
      </c>
      <c r="G57" s="63"/>
      <c r="H57" s="49"/>
      <c r="I57" s="49"/>
      <c r="J57" s="49"/>
      <c r="K57" s="49"/>
      <c r="L57" s="49"/>
      <c r="M57" s="49"/>
      <c r="N57" s="4" t="s">
        <v>6</v>
      </c>
      <c r="O57" s="22">
        <v>44</v>
      </c>
      <c r="P57" s="45"/>
      <c r="Q57" s="45"/>
      <c r="R57" s="45"/>
      <c r="S57" s="45"/>
      <c r="T57" s="1"/>
    </row>
    <row r="58" spans="1:23" ht="180" x14ac:dyDescent="0.2">
      <c r="A58" s="10">
        <v>57</v>
      </c>
      <c r="B58" s="13" t="s">
        <v>161</v>
      </c>
      <c r="C58" s="11" t="s">
        <v>115</v>
      </c>
      <c r="D58" s="11" t="s">
        <v>116</v>
      </c>
      <c r="E58" s="11"/>
      <c r="F58" s="29" t="s">
        <v>116</v>
      </c>
      <c r="G58" s="16" t="s">
        <v>259</v>
      </c>
      <c r="H58" s="48" t="s">
        <v>336</v>
      </c>
      <c r="I58" s="48"/>
      <c r="J58" s="48"/>
      <c r="K58" s="48"/>
      <c r="L58" s="48"/>
      <c r="M58" s="48"/>
      <c r="N58" s="4" t="s">
        <v>6</v>
      </c>
      <c r="O58" s="22">
        <v>3</v>
      </c>
      <c r="P58" s="45"/>
      <c r="Q58" s="45"/>
      <c r="R58" s="45"/>
      <c r="S58" s="45"/>
      <c r="T58" s="9" t="s">
        <v>260</v>
      </c>
    </row>
    <row r="59" spans="1:23" ht="169.5" customHeight="1" x14ac:dyDescent="0.2">
      <c r="A59" s="10">
        <v>58</v>
      </c>
      <c r="B59" s="13" t="s">
        <v>161</v>
      </c>
      <c r="C59" s="11" t="s">
        <v>115</v>
      </c>
      <c r="D59" s="11" t="s">
        <v>117</v>
      </c>
      <c r="E59" s="11"/>
      <c r="F59" s="23" t="s">
        <v>117</v>
      </c>
      <c r="G59" s="27" t="s">
        <v>262</v>
      </c>
      <c r="H59" s="48" t="s">
        <v>337</v>
      </c>
      <c r="I59" s="48"/>
      <c r="J59" s="48"/>
      <c r="K59" s="48"/>
      <c r="L59" s="48"/>
      <c r="M59" s="48"/>
      <c r="N59" s="4" t="s">
        <v>6</v>
      </c>
      <c r="O59" s="22">
        <v>2</v>
      </c>
      <c r="P59" s="45"/>
      <c r="Q59" s="45"/>
      <c r="R59" s="45"/>
      <c r="S59" s="45"/>
      <c r="T59" s="25" t="s">
        <v>182</v>
      </c>
    </row>
    <row r="60" spans="1:23" ht="249.75" customHeight="1" x14ac:dyDescent="0.2">
      <c r="A60" s="10">
        <v>59</v>
      </c>
      <c r="B60" s="13" t="s">
        <v>161</v>
      </c>
      <c r="C60" s="11" t="s">
        <v>115</v>
      </c>
      <c r="D60" s="11" t="s">
        <v>118</v>
      </c>
      <c r="E60" s="11"/>
      <c r="F60" s="29" t="s">
        <v>118</v>
      </c>
      <c r="G60" s="27" t="s">
        <v>263</v>
      </c>
      <c r="H60" s="48" t="s">
        <v>338</v>
      </c>
      <c r="I60" s="48"/>
      <c r="J60" s="48"/>
      <c r="K60" s="48"/>
      <c r="L60" s="48"/>
      <c r="M60" s="48"/>
      <c r="N60" s="4" t="s">
        <v>6</v>
      </c>
      <c r="O60" s="22">
        <v>1</v>
      </c>
      <c r="P60" s="45"/>
      <c r="Q60" s="45"/>
      <c r="R60" s="45"/>
      <c r="S60" s="45"/>
      <c r="T60" s="9" t="s">
        <v>264</v>
      </c>
    </row>
    <row r="61" spans="1:23" ht="23.25" x14ac:dyDescent="0.2">
      <c r="A61" s="10">
        <v>60</v>
      </c>
      <c r="B61" s="10"/>
      <c r="C61" s="11" t="s">
        <v>115</v>
      </c>
      <c r="D61" s="11" t="s">
        <v>119</v>
      </c>
      <c r="E61" s="11"/>
      <c r="F61" s="12" t="s">
        <v>119</v>
      </c>
      <c r="G61" s="63"/>
      <c r="H61" s="49"/>
      <c r="I61" s="49"/>
      <c r="J61" s="49"/>
      <c r="K61" s="49"/>
      <c r="L61" s="49"/>
      <c r="M61" s="49"/>
      <c r="N61" s="4" t="s">
        <v>6</v>
      </c>
      <c r="O61" s="22">
        <v>10</v>
      </c>
      <c r="P61" s="45"/>
      <c r="Q61" s="45"/>
      <c r="R61" s="45"/>
      <c r="S61" s="45"/>
      <c r="T61" s="1"/>
    </row>
    <row r="62" spans="1:23" ht="123.75" x14ac:dyDescent="0.2">
      <c r="A62" s="10">
        <v>61</v>
      </c>
      <c r="B62" s="10"/>
      <c r="C62" s="11" t="s">
        <v>115</v>
      </c>
      <c r="D62" s="11" t="s">
        <v>120</v>
      </c>
      <c r="E62" s="11"/>
      <c r="F62" s="12" t="s">
        <v>345</v>
      </c>
      <c r="G62" s="16" t="s">
        <v>346</v>
      </c>
      <c r="H62" s="49"/>
      <c r="I62" s="49"/>
      <c r="J62" s="49" t="s">
        <v>347</v>
      </c>
      <c r="K62" s="49"/>
      <c r="L62" s="49" t="s">
        <v>348</v>
      </c>
      <c r="M62" s="49"/>
      <c r="N62" s="4" t="s">
        <v>6</v>
      </c>
      <c r="O62" s="22">
        <v>1</v>
      </c>
      <c r="P62" s="45"/>
      <c r="Q62" s="45"/>
      <c r="R62" s="45"/>
      <c r="S62" s="45"/>
      <c r="T62" s="1"/>
    </row>
    <row r="63" spans="1:23" ht="85.5" customHeight="1" x14ac:dyDescent="0.2">
      <c r="A63" s="10">
        <v>62</v>
      </c>
      <c r="B63" s="18" t="s">
        <v>167</v>
      </c>
      <c r="C63" s="60" t="s">
        <v>121</v>
      </c>
      <c r="D63" s="11" t="s">
        <v>122</v>
      </c>
      <c r="E63" s="11"/>
      <c r="F63" s="48" t="s">
        <v>122</v>
      </c>
      <c r="H63" s="48"/>
      <c r="I63" s="48"/>
      <c r="J63" s="48"/>
      <c r="K63" s="48"/>
      <c r="L63" s="48"/>
      <c r="M63" s="48"/>
      <c r="N63" s="4" t="s">
        <v>6</v>
      </c>
      <c r="O63" s="22">
        <v>290</v>
      </c>
      <c r="P63" s="45"/>
      <c r="Q63" s="45"/>
      <c r="R63" s="45"/>
      <c r="S63" s="45"/>
      <c r="T63" s="32" t="s">
        <v>205</v>
      </c>
    </row>
    <row r="64" spans="1:23" ht="23.25" x14ac:dyDescent="0.2">
      <c r="A64" s="10">
        <v>63</v>
      </c>
      <c r="B64" s="10"/>
      <c r="C64" s="60" t="s">
        <v>123</v>
      </c>
      <c r="D64" s="11" t="s">
        <v>124</v>
      </c>
      <c r="E64" s="11"/>
      <c r="F64" s="49" t="s">
        <v>124</v>
      </c>
      <c r="G64" s="63"/>
      <c r="H64" s="49"/>
      <c r="I64" s="49"/>
      <c r="J64" s="49"/>
      <c r="K64" s="49"/>
      <c r="L64" s="49"/>
      <c r="M64" s="49"/>
      <c r="N64" s="4" t="s">
        <v>6</v>
      </c>
      <c r="O64" s="22">
        <v>9</v>
      </c>
      <c r="P64" s="45"/>
      <c r="Q64" s="45"/>
      <c r="R64" s="45"/>
      <c r="S64" s="45"/>
      <c r="T64" s="1"/>
    </row>
    <row r="65" spans="1:23" ht="23.25" x14ac:dyDescent="0.2">
      <c r="A65" s="10">
        <v>64</v>
      </c>
      <c r="B65" s="10"/>
      <c r="C65" s="60" t="s">
        <v>123</v>
      </c>
      <c r="D65" s="11" t="s">
        <v>125</v>
      </c>
      <c r="E65" s="11"/>
      <c r="F65" s="49" t="s">
        <v>125</v>
      </c>
      <c r="G65" s="63"/>
      <c r="H65" s="49"/>
      <c r="I65" s="49"/>
      <c r="J65" s="49"/>
      <c r="K65" s="49"/>
      <c r="L65" s="49"/>
      <c r="M65" s="49"/>
      <c r="N65" s="4" t="s">
        <v>6</v>
      </c>
      <c r="O65" s="22">
        <v>2</v>
      </c>
      <c r="P65" s="45"/>
      <c r="Q65" s="45"/>
      <c r="R65" s="45"/>
      <c r="S65" s="45"/>
      <c r="T65" s="1"/>
    </row>
    <row r="66" spans="1:23" ht="61.5" customHeight="1" x14ac:dyDescent="0.2">
      <c r="A66" s="10">
        <v>65</v>
      </c>
      <c r="B66" s="18" t="s">
        <v>167</v>
      </c>
      <c r="C66" s="60" t="s">
        <v>123</v>
      </c>
      <c r="D66" s="11" t="s">
        <v>126</v>
      </c>
      <c r="E66" s="11"/>
      <c r="F66" s="48" t="s">
        <v>126</v>
      </c>
      <c r="H66" s="48"/>
      <c r="I66" s="48"/>
      <c r="J66" s="48"/>
      <c r="K66" s="48"/>
      <c r="L66" s="48"/>
      <c r="M66" s="48"/>
      <c r="N66" s="4" t="s">
        <v>6</v>
      </c>
      <c r="O66" s="22">
        <v>195</v>
      </c>
      <c r="P66" s="45"/>
      <c r="Q66" s="45"/>
      <c r="R66" s="45"/>
      <c r="S66" s="45"/>
      <c r="T66" s="32" t="s">
        <v>205</v>
      </c>
    </row>
    <row r="67" spans="1:23" ht="61.5" customHeight="1" x14ac:dyDescent="0.2">
      <c r="A67" s="10">
        <v>66</v>
      </c>
      <c r="B67" s="18" t="s">
        <v>167</v>
      </c>
      <c r="C67" s="60" t="s">
        <v>123</v>
      </c>
      <c r="D67" s="11" t="s">
        <v>127</v>
      </c>
      <c r="E67" s="11"/>
      <c r="F67" s="48" t="s">
        <v>127</v>
      </c>
      <c r="H67" s="48"/>
      <c r="I67" s="48"/>
      <c r="J67" s="48"/>
      <c r="K67" s="48"/>
      <c r="L67" s="48"/>
      <c r="M67" s="48"/>
      <c r="N67" s="4" t="s">
        <v>6</v>
      </c>
      <c r="O67" s="22">
        <v>69</v>
      </c>
      <c r="P67" s="45"/>
      <c r="Q67" s="45"/>
      <c r="R67" s="45"/>
      <c r="S67" s="45"/>
      <c r="T67" s="32" t="s">
        <v>205</v>
      </c>
    </row>
    <row r="68" spans="1:23" ht="61.5" customHeight="1" x14ac:dyDescent="0.2">
      <c r="A68" s="10">
        <v>67</v>
      </c>
      <c r="B68" s="18" t="s">
        <v>167</v>
      </c>
      <c r="C68" s="60" t="s">
        <v>123</v>
      </c>
      <c r="D68" s="11" t="s">
        <v>128</v>
      </c>
      <c r="E68" s="11"/>
      <c r="F68" s="48" t="s">
        <v>128</v>
      </c>
      <c r="H68" s="48"/>
      <c r="I68" s="48"/>
      <c r="J68" s="48"/>
      <c r="K68" s="48"/>
      <c r="L68" s="48"/>
      <c r="M68" s="48"/>
      <c r="N68" s="4" t="s">
        <v>6</v>
      </c>
      <c r="O68" s="22">
        <v>280</v>
      </c>
      <c r="P68" s="45"/>
      <c r="Q68" s="45"/>
      <c r="R68" s="45"/>
      <c r="S68" s="45"/>
      <c r="T68" s="32" t="s">
        <v>205</v>
      </c>
    </row>
    <row r="69" spans="1:23" ht="61.5" customHeight="1" x14ac:dyDescent="0.2">
      <c r="A69" s="10">
        <v>68</v>
      </c>
      <c r="B69" s="18" t="s">
        <v>167</v>
      </c>
      <c r="C69" s="60" t="s">
        <v>123</v>
      </c>
      <c r="D69" s="11" t="s">
        <v>129</v>
      </c>
      <c r="E69" s="11"/>
      <c r="F69" s="48" t="s">
        <v>129</v>
      </c>
      <c r="H69" s="48"/>
      <c r="I69" s="48"/>
      <c r="J69" s="48"/>
      <c r="K69" s="48"/>
      <c r="L69" s="48"/>
      <c r="M69" s="48"/>
      <c r="N69" s="4" t="s">
        <v>6</v>
      </c>
      <c r="O69" s="22">
        <v>12</v>
      </c>
      <c r="P69" s="45"/>
      <c r="Q69" s="45"/>
      <c r="R69" s="45"/>
      <c r="S69" s="45"/>
      <c r="T69" s="32" t="s">
        <v>205</v>
      </c>
    </row>
    <row r="70" spans="1:23" ht="163.5" customHeight="1" x14ac:dyDescent="0.2">
      <c r="A70" s="10">
        <v>69</v>
      </c>
      <c r="B70" s="13" t="s">
        <v>161</v>
      </c>
      <c r="C70" s="11" t="s">
        <v>130</v>
      </c>
      <c r="D70" s="11" t="s">
        <v>131</v>
      </c>
      <c r="E70" s="11"/>
      <c r="F70" s="29" t="s">
        <v>131</v>
      </c>
      <c r="G70" s="27" t="s">
        <v>266</v>
      </c>
      <c r="H70" s="48" t="s">
        <v>339</v>
      </c>
      <c r="I70" s="48"/>
      <c r="J70" s="48"/>
      <c r="K70" s="48"/>
      <c r="L70" s="48"/>
      <c r="M70" s="48"/>
      <c r="N70" s="4" t="s">
        <v>6</v>
      </c>
      <c r="O70" s="30">
        <v>2</v>
      </c>
      <c r="P70" s="46"/>
      <c r="Q70" s="46"/>
      <c r="R70" s="46"/>
      <c r="S70" s="46"/>
      <c r="T70" s="27" t="s">
        <v>267</v>
      </c>
      <c r="U70" s="14" t="s">
        <v>240</v>
      </c>
      <c r="W70" s="1">
        <v>10</v>
      </c>
    </row>
    <row r="71" spans="1:23" ht="61.5" customHeight="1" x14ac:dyDescent="0.2">
      <c r="A71" s="10">
        <v>70</v>
      </c>
      <c r="B71" s="18" t="s">
        <v>167</v>
      </c>
      <c r="C71" s="60" t="s">
        <v>130</v>
      </c>
      <c r="D71" s="11" t="s">
        <v>132</v>
      </c>
      <c r="E71" s="11"/>
      <c r="F71" s="48" t="s">
        <v>132</v>
      </c>
      <c r="H71" s="48"/>
      <c r="I71" s="48"/>
      <c r="J71" s="48"/>
      <c r="K71" s="48"/>
      <c r="L71" s="48"/>
      <c r="M71" s="48"/>
      <c r="N71" s="4" t="s">
        <v>6</v>
      </c>
      <c r="O71" s="22">
        <v>62</v>
      </c>
      <c r="P71" s="45"/>
      <c r="Q71" s="45"/>
      <c r="R71" s="45"/>
      <c r="S71" s="45"/>
      <c r="T71" s="32" t="s">
        <v>205</v>
      </c>
    </row>
    <row r="72" spans="1:23" ht="225" customHeight="1" x14ac:dyDescent="0.2">
      <c r="A72" s="10">
        <v>71</v>
      </c>
      <c r="B72" s="13" t="s">
        <v>161</v>
      </c>
      <c r="C72" s="11" t="s">
        <v>133</v>
      </c>
      <c r="D72" s="11" t="s">
        <v>134</v>
      </c>
      <c r="E72" s="11"/>
      <c r="F72" s="29" t="s">
        <v>134</v>
      </c>
      <c r="G72" s="16" t="s">
        <v>269</v>
      </c>
      <c r="H72" s="48" t="s">
        <v>340</v>
      </c>
      <c r="I72" s="48"/>
      <c r="J72" s="48"/>
      <c r="K72" s="48"/>
      <c r="L72" s="48"/>
      <c r="M72" s="48"/>
      <c r="N72" s="4" t="s">
        <v>6</v>
      </c>
      <c r="O72" s="22">
        <v>4</v>
      </c>
      <c r="P72" s="45"/>
      <c r="Q72" s="45"/>
      <c r="R72" s="45"/>
      <c r="S72" s="45"/>
      <c r="T72" s="14" t="s">
        <v>271</v>
      </c>
      <c r="U72" s="14"/>
    </row>
    <row r="73" spans="1:23" ht="180" customHeight="1" x14ac:dyDescent="0.2">
      <c r="A73" s="10">
        <v>72</v>
      </c>
      <c r="B73" s="13" t="s">
        <v>161</v>
      </c>
      <c r="C73" s="11" t="s">
        <v>135</v>
      </c>
      <c r="D73" s="11" t="s">
        <v>136</v>
      </c>
      <c r="E73" s="11"/>
      <c r="F73" s="29" t="s">
        <v>136</v>
      </c>
      <c r="G73" s="16" t="s">
        <v>247</v>
      </c>
      <c r="H73" s="48" t="s">
        <v>332</v>
      </c>
      <c r="I73" s="48"/>
      <c r="J73" s="48"/>
      <c r="K73" s="48"/>
      <c r="L73" s="48"/>
      <c r="M73" s="48"/>
      <c r="N73" s="4" t="s">
        <v>6</v>
      </c>
      <c r="O73" s="22">
        <v>208</v>
      </c>
      <c r="P73" s="45"/>
      <c r="Q73" s="45"/>
      <c r="R73" s="45"/>
      <c r="S73" s="45"/>
      <c r="T73" s="15" t="s">
        <v>248</v>
      </c>
    </row>
    <row r="74" spans="1:23" ht="162" x14ac:dyDescent="0.2">
      <c r="A74" s="10">
        <v>73</v>
      </c>
      <c r="B74" s="13" t="s">
        <v>161</v>
      </c>
      <c r="C74" s="11" t="s">
        <v>137</v>
      </c>
      <c r="D74" s="11" t="s">
        <v>138</v>
      </c>
      <c r="E74" s="11"/>
      <c r="F74" s="29" t="s">
        <v>138</v>
      </c>
      <c r="G74" s="16" t="s">
        <v>272</v>
      </c>
      <c r="H74" s="48" t="s">
        <v>341</v>
      </c>
      <c r="I74" s="48"/>
      <c r="J74" s="48"/>
      <c r="K74" s="48"/>
      <c r="L74" s="48"/>
      <c r="M74" s="48"/>
      <c r="N74" s="4" t="s">
        <v>6</v>
      </c>
      <c r="O74" s="22">
        <v>8</v>
      </c>
      <c r="P74" s="45"/>
      <c r="Q74" s="45"/>
      <c r="R74" s="45"/>
      <c r="S74" s="45"/>
      <c r="T74" s="15" t="s">
        <v>273</v>
      </c>
    </row>
    <row r="75" spans="1:23" ht="23.25" x14ac:dyDescent="0.2">
      <c r="A75" s="10">
        <v>74</v>
      </c>
      <c r="B75" s="10"/>
      <c r="C75" s="60" t="s">
        <v>123</v>
      </c>
      <c r="D75" s="11" t="s">
        <v>139</v>
      </c>
      <c r="E75" s="11"/>
      <c r="F75" s="49" t="s">
        <v>139</v>
      </c>
      <c r="G75" s="63"/>
      <c r="H75" s="49"/>
      <c r="I75" s="49"/>
      <c r="J75" s="49"/>
      <c r="K75" s="49"/>
      <c r="L75" s="49"/>
      <c r="M75" s="49"/>
      <c r="N75" s="4" t="s">
        <v>6</v>
      </c>
      <c r="O75" s="22">
        <v>313</v>
      </c>
      <c r="P75" s="45"/>
      <c r="Q75" s="45"/>
      <c r="R75" s="45"/>
      <c r="S75" s="45"/>
      <c r="T75" s="1"/>
    </row>
    <row r="76" spans="1:23" ht="23.25" x14ac:dyDescent="0.2">
      <c r="A76" s="10">
        <v>75</v>
      </c>
      <c r="B76" s="10"/>
      <c r="C76" s="60" t="s">
        <v>19</v>
      </c>
      <c r="D76" s="11" t="s">
        <v>140</v>
      </c>
      <c r="E76" s="11"/>
      <c r="F76" s="49" t="s">
        <v>140</v>
      </c>
      <c r="G76" s="63"/>
      <c r="H76" s="49"/>
      <c r="I76" s="49"/>
      <c r="J76" s="49"/>
      <c r="K76" s="49"/>
      <c r="L76" s="49"/>
      <c r="M76" s="49"/>
      <c r="N76" s="4" t="s">
        <v>6</v>
      </c>
      <c r="O76" s="22">
        <v>2</v>
      </c>
      <c r="P76" s="45"/>
      <c r="Q76" s="45"/>
      <c r="R76" s="45"/>
      <c r="S76" s="45"/>
      <c r="T76" s="1"/>
    </row>
    <row r="77" spans="1:23" ht="23.25" x14ac:dyDescent="0.2">
      <c r="A77" s="10">
        <v>76</v>
      </c>
      <c r="B77" s="10"/>
      <c r="C77" s="60" t="s">
        <v>141</v>
      </c>
      <c r="D77" s="11"/>
      <c r="E77" s="11" t="s">
        <v>142</v>
      </c>
      <c r="F77" s="49" t="s">
        <v>142</v>
      </c>
      <c r="G77" s="63"/>
      <c r="H77" s="49"/>
      <c r="I77" s="49"/>
      <c r="J77" s="49"/>
      <c r="K77" s="49"/>
      <c r="L77" s="49"/>
      <c r="M77" s="49"/>
      <c r="N77" s="4" t="s">
        <v>6</v>
      </c>
      <c r="O77" s="22">
        <v>239</v>
      </c>
      <c r="P77" s="45"/>
      <c r="Q77" s="45"/>
      <c r="R77" s="45"/>
      <c r="S77" s="45"/>
      <c r="T77" s="1"/>
    </row>
    <row r="78" spans="1:23" ht="162" x14ac:dyDescent="0.2">
      <c r="A78" s="10">
        <v>77</v>
      </c>
      <c r="B78" s="13" t="s">
        <v>161</v>
      </c>
      <c r="C78" s="11" t="s">
        <v>143</v>
      </c>
      <c r="D78" s="11" t="s">
        <v>144</v>
      </c>
      <c r="E78" s="11"/>
      <c r="F78" s="29" t="s">
        <v>144</v>
      </c>
      <c r="G78" s="16" t="s">
        <v>275</v>
      </c>
      <c r="H78" s="48" t="s">
        <v>342</v>
      </c>
      <c r="I78" s="48"/>
      <c r="J78" s="48"/>
      <c r="K78" s="48"/>
      <c r="L78" s="48"/>
      <c r="M78" s="48"/>
      <c r="N78" s="35" t="s">
        <v>145</v>
      </c>
      <c r="O78" s="22">
        <v>4.8</v>
      </c>
      <c r="P78" s="45"/>
      <c r="Q78" s="45"/>
      <c r="R78" s="45"/>
      <c r="S78" s="45"/>
      <c r="T78" s="15" t="s">
        <v>277</v>
      </c>
      <c r="U78" s="14" t="s">
        <v>278</v>
      </c>
    </row>
    <row r="79" spans="1:23" ht="126" x14ac:dyDescent="0.2">
      <c r="A79" s="10">
        <v>78</v>
      </c>
      <c r="B79" s="13" t="s">
        <v>161</v>
      </c>
      <c r="C79" s="11" t="s">
        <v>146</v>
      </c>
      <c r="D79" s="11"/>
      <c r="E79" s="11" t="s">
        <v>147</v>
      </c>
      <c r="F79" s="23" t="s">
        <v>147</v>
      </c>
      <c r="G79" s="16" t="s">
        <v>184</v>
      </c>
      <c r="H79" s="48" t="s">
        <v>343</v>
      </c>
      <c r="I79" s="48"/>
      <c r="J79" s="48"/>
      <c r="K79" s="48"/>
      <c r="L79" s="48"/>
      <c r="M79" s="48"/>
      <c r="N79" s="4" t="s">
        <v>6</v>
      </c>
      <c r="O79" s="22">
        <v>16</v>
      </c>
      <c r="P79" s="45"/>
      <c r="Q79" s="45"/>
      <c r="R79" s="45"/>
      <c r="S79" s="45"/>
      <c r="T79" s="15" t="s">
        <v>279</v>
      </c>
      <c r="U79" s="31" t="s">
        <v>281</v>
      </c>
      <c r="W79" s="1">
        <v>20</v>
      </c>
    </row>
    <row r="80" spans="1:23" ht="126" x14ac:dyDescent="0.2">
      <c r="A80" s="10">
        <v>79</v>
      </c>
      <c r="B80" s="13" t="s">
        <v>161</v>
      </c>
      <c r="C80" s="11" t="s">
        <v>146</v>
      </c>
      <c r="D80" s="11" t="s">
        <v>148</v>
      </c>
      <c r="E80" s="11" t="s">
        <v>147</v>
      </c>
      <c r="F80" s="23" t="s">
        <v>159</v>
      </c>
      <c r="G80" s="27" t="s">
        <v>282</v>
      </c>
      <c r="H80" s="48" t="s">
        <v>343</v>
      </c>
      <c r="I80" s="48"/>
      <c r="J80" s="48"/>
      <c r="K80" s="48"/>
      <c r="L80" s="48"/>
      <c r="M80" s="48"/>
      <c r="N80" s="4" t="s">
        <v>6</v>
      </c>
      <c r="O80" s="22">
        <v>17</v>
      </c>
      <c r="P80" s="45"/>
      <c r="Q80" s="45"/>
      <c r="R80" s="45"/>
      <c r="S80" s="45"/>
    </row>
    <row r="81" spans="1:19" ht="126" x14ac:dyDescent="0.2">
      <c r="A81" s="10">
        <v>80</v>
      </c>
      <c r="B81" s="13" t="s">
        <v>161</v>
      </c>
      <c r="C81" s="11" t="s">
        <v>149</v>
      </c>
      <c r="D81" s="11" t="s">
        <v>150</v>
      </c>
      <c r="E81" s="11" t="s">
        <v>151</v>
      </c>
      <c r="F81" s="23" t="s">
        <v>160</v>
      </c>
      <c r="G81" s="27" t="s">
        <v>282</v>
      </c>
      <c r="H81" s="48" t="s">
        <v>344</v>
      </c>
      <c r="I81" s="48"/>
      <c r="J81" s="48"/>
      <c r="K81" s="48"/>
      <c r="L81" s="48"/>
      <c r="M81" s="48"/>
      <c r="N81" s="4" t="s">
        <v>6</v>
      </c>
      <c r="O81" s="22">
        <v>33</v>
      </c>
      <c r="P81" s="45"/>
      <c r="Q81" s="45"/>
      <c r="R81" s="45"/>
      <c r="S81" s="45"/>
    </row>
    <row r="82" spans="1:19" ht="39" customHeight="1" x14ac:dyDescent="0.2">
      <c r="O82" s="21"/>
      <c r="P82" s="21"/>
      <c r="Q82" s="21"/>
      <c r="R82" s="21"/>
      <c r="S82" s="21"/>
    </row>
    <row r="83" spans="1:19" ht="18" x14ac:dyDescent="0.2"/>
    <row r="84" spans="1:19" ht="18" x14ac:dyDescent="0.2"/>
  </sheetData>
  <autoFilter ref="A1:W83" xr:uid="{F371A483-A283-4E64-8E1A-DD9C6670851B}"/>
  <hyperlinks>
    <hyperlink ref="W2" r:id="rId1" xr:uid="{2ED93AF6-1298-4243-B867-3A14D9E0E47E}"/>
    <hyperlink ref="W3" r:id="rId2" xr:uid="{02956830-96F4-492D-BAA0-BC4A1E31CB1F}"/>
    <hyperlink ref="W4" r:id="rId3" xr:uid="{D3D75DBB-A7AF-44F4-BE72-D2AD6F175DF6}"/>
  </hyperlinks>
  <pageMargins left="0.39370078740157483" right="0.39370078740157483" top="0.39370078740157483" bottom="0.39370078740157483" header="0" footer="0"/>
  <pageSetup pageOrder="overThenDown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TDSheet</vt:lpstr>
      <vt:lpstr>TDSheet (2)</vt:lpstr>
      <vt:lpstr>ed1</vt:lpstr>
      <vt:lpstr>ed1 (2)</vt:lpstr>
      <vt:lpstr>ed1 (3)</vt:lpstr>
      <vt:lpstr>ed1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Омонов Шохрух Эшанкулович</dc:creator>
  <cp:lastModifiedBy>Jamshid-W10Pro</cp:lastModifiedBy>
  <dcterms:created xsi:type="dcterms:W3CDTF">2024-09-26T08:51:48Z</dcterms:created>
  <dcterms:modified xsi:type="dcterms:W3CDTF">2026-06-22T22:45:52Z</dcterms:modified>
</cp:coreProperties>
</file>