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Guzarov\Desktop\FileJk\test31-main\"/>
    </mc:Choice>
  </mc:AlternateContent>
  <bookViews>
    <workbookView xWindow="28680" yWindow="-120" windowWidth="29040" windowHeight="15840" tabRatio="0"/>
  </bookViews>
  <sheets>
    <sheet name="TDSheet" sheetId="1" r:id="rId1"/>
  </sheets>
  <calcPr calcId="162913"/>
</workbook>
</file>

<file path=xl/calcChain.xml><?xml version="1.0" encoding="utf-8"?>
<calcChain xmlns="http://schemas.openxmlformats.org/spreadsheetml/2006/main">
  <c r="Q3" i="1" l="1"/>
  <c r="Q5" i="1"/>
  <c r="Q6" i="1"/>
  <c r="Q9" i="1"/>
  <c r="Q11" i="1"/>
  <c r="Q12" i="1"/>
  <c r="Q13" i="1"/>
  <c r="Q14" i="1"/>
  <c r="Q17" i="1"/>
  <c r="Q18" i="1"/>
  <c r="Q19" i="1"/>
  <c r="Q20" i="1"/>
  <c r="Q21" i="1"/>
  <c r="Q22" i="1"/>
  <c r="Q23" i="1"/>
  <c r="Q24" i="1"/>
  <c r="Q25" i="1"/>
  <c r="Q26" i="1"/>
  <c r="Q27" i="1"/>
  <c r="Q2" i="1"/>
  <c r="P4" i="1"/>
  <c r="Q4" i="1" s="1"/>
  <c r="P5" i="1"/>
  <c r="P6" i="1"/>
  <c r="P7" i="1"/>
  <c r="Q7" i="1" s="1"/>
  <c r="P8" i="1"/>
  <c r="Q8" i="1" s="1"/>
  <c r="P9" i="1"/>
  <c r="P10" i="1"/>
  <c r="Q10" i="1" s="1"/>
  <c r="P11" i="1"/>
  <c r="P12" i="1"/>
  <c r="P13" i="1"/>
  <c r="P14" i="1"/>
  <c r="P15" i="1"/>
  <c r="Q15" i="1" s="1"/>
  <c r="P16" i="1"/>
  <c r="Q16" i="1" s="1"/>
  <c r="P17" i="1"/>
  <c r="P18" i="1"/>
  <c r="P19" i="1"/>
  <c r="P20" i="1"/>
  <c r="P21" i="1"/>
  <c r="P22" i="1"/>
  <c r="P23" i="1"/>
  <c r="P24" i="1"/>
  <c r="P25" i="1"/>
  <c r="P26" i="1"/>
  <c r="P27" i="1"/>
  <c r="P3" i="1"/>
  <c r="P2" i="1"/>
  <c r="N4" i="1"/>
  <c r="N6" i="1"/>
  <c r="N10" i="1"/>
  <c r="N26" i="1"/>
  <c r="N2" i="1"/>
  <c r="N3" i="1"/>
  <c r="M6" i="1"/>
  <c r="M5" i="1"/>
  <c r="N5" i="1" s="1"/>
  <c r="M7" i="1"/>
  <c r="N7" i="1" s="1"/>
  <c r="M8" i="1"/>
  <c r="N8" i="1" s="1"/>
  <c r="M9" i="1"/>
  <c r="N9" i="1" s="1"/>
  <c r="M10" i="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3" i="1"/>
  <c r="N23" i="1" s="1"/>
  <c r="M24" i="1"/>
  <c r="N24" i="1" s="1"/>
  <c r="M25" i="1"/>
  <c r="N25" i="1" s="1"/>
  <c r="M26" i="1"/>
  <c r="M27" i="1"/>
  <c r="N27" i="1" s="1"/>
  <c r="M3" i="1"/>
  <c r="M4" i="1"/>
  <c r="L5" i="1"/>
  <c r="L6" i="1"/>
  <c r="L7" i="1"/>
  <c r="L8" i="1"/>
  <c r="L9" i="1"/>
  <c r="L10" i="1"/>
  <c r="L11" i="1"/>
  <c r="L12" i="1"/>
  <c r="L13" i="1"/>
  <c r="L14" i="1"/>
  <c r="L15" i="1"/>
  <c r="L16" i="1"/>
  <c r="L17" i="1"/>
  <c r="L18" i="1"/>
  <c r="L19" i="1"/>
  <c r="L20" i="1"/>
  <c r="L21" i="1"/>
  <c r="L22" i="1"/>
  <c r="L23" i="1"/>
  <c r="L24" i="1"/>
  <c r="L25" i="1"/>
  <c r="L26" i="1"/>
  <c r="L3" i="1"/>
  <c r="L4" i="1"/>
  <c r="L28" i="1"/>
  <c r="Q28" i="1" l="1"/>
  <c r="N28" i="1"/>
  <c r="I4" i="1"/>
  <c r="I26" i="1" l="1"/>
  <c r="I16" i="1"/>
  <c r="I15" i="1"/>
  <c r="I12" i="1"/>
  <c r="I11" i="1"/>
  <c r="I10" i="1"/>
  <c r="I8" i="1"/>
  <c r="I7" i="1"/>
  <c r="I6" i="1"/>
</calcChain>
</file>

<file path=xl/sharedStrings.xml><?xml version="1.0" encoding="utf-8"?>
<sst xmlns="http://schemas.openxmlformats.org/spreadsheetml/2006/main" count="178" uniqueCount="98">
  <si>
    <t>N</t>
  </si>
  <si>
    <t>Заявка</t>
  </si>
  <si>
    <t>Номенклатура</t>
  </si>
  <si>
    <t>Техническое описание</t>
  </si>
  <si>
    <t>Ед. изм.</t>
  </si>
  <si>
    <t>Заявка PXG-PR-EL-0013 от 10.11.2023 7:55:07</t>
  </si>
  <si>
    <t>Автоматизированное рабочее место АРМ</t>
  </si>
  <si>
    <t>комп</t>
  </si>
  <si>
    <t>Аккумулятор АКБ-7-12 12В, 7Ач</t>
  </si>
  <si>
    <t>АКБ-7-12 12В, 7Ач</t>
  </si>
  <si>
    <t>шт</t>
  </si>
  <si>
    <t>Источник бесперебойного питания (ИБП) 230В 3000ВА SRT3000RMXLI-NC</t>
  </si>
  <si>
    <t>Кабельный органайзер</t>
  </si>
  <si>
    <t>Камера IP уличная DS-2CD4A26FWD-IZHS/P 8-32ММ</t>
  </si>
  <si>
    <t>Камера-IP DS-2CD2123G2-IS</t>
  </si>
  <si>
    <t>Коммутатор управляемый SNR-S2982G-24T-POE 24 портов</t>
  </si>
  <si>
    <t>Коммутатор управляемый уровня SNR-S2995G-12FX-UPS</t>
  </si>
  <si>
    <t>Комплект монтажного шкафа NSB-3838H1F2</t>
  </si>
  <si>
    <t>Коробка монтажная 88.5ММ алюминиевая DS-1260ZJ</t>
  </si>
  <si>
    <t>Кросс оптический 19" ODF-48SC 48 портов</t>
  </si>
  <si>
    <t>Кросс оптический 24 SC/UPC в комплекте адаптер, кассета универсальная, питгейл оптический</t>
  </si>
  <si>
    <t>Кросс оптический стоечный ODF-8SC 8 протов в комплекте сплайс-кассета, адаптер SC/UPC 8ШТ, планка адаптерная SC 2ШТ, пигтейл 8ШТ, КЗДС 10ШТ</t>
  </si>
  <si>
    <t>Медиаконвертер 10/100/1000-Base-T/1000Base-FX SFP в комплекте с блоком питания SNR-CVT-1000SFP-V2</t>
  </si>
  <si>
    <t>SNR-CVT-1000SFP-V2</t>
  </si>
  <si>
    <t>Медиаконвертер SNR-CVT-1000SFP-I 10/100/1000-Base-T</t>
  </si>
  <si>
    <t>Модуль SFP WDM 1000Base-BX SC 1310/1550НМ 3КМ</t>
  </si>
  <si>
    <t>Модуль SFP WDM 6ДБ 3КМ 1550НМ SC</t>
  </si>
  <si>
    <t>ПАТЧ- КОРД RJ45-RJ45 VOL-5UL-L3 3М</t>
  </si>
  <si>
    <t>VOL-5UL-L3  3М</t>
  </si>
  <si>
    <t>ПАТЧ-КОРД RJ45-RJ45 VOL-5UL-L1 1М</t>
  </si>
  <si>
    <t>VOL-5UL-L1  1 М</t>
  </si>
  <si>
    <t>Патч-корд оптический SC/UPC-SC/UPC 1.5М</t>
  </si>
  <si>
    <t>Патч-корд оптический SC/UPC-SC/UPC 1М</t>
  </si>
  <si>
    <t>Патч-панель 19' 1U 6A UTP 24 RJ45 24 порта 033760</t>
  </si>
  <si>
    <t>033760</t>
  </si>
  <si>
    <t>Полка перфорированная 19" 750ММ</t>
  </si>
  <si>
    <t>Розетка RJ-45 UTP 2 модуля накладная</t>
  </si>
  <si>
    <t>Телефонный аппарат стационарный Yealink SIP-T19</t>
  </si>
  <si>
    <t>Yealink SIP-T19</t>
  </si>
  <si>
    <t>Шкаф телекоммуникационный напольный 19" 24U 600х800х1237ММ</t>
  </si>
  <si>
    <t>Аккмуляторная батарея 12В/7Ач</t>
  </si>
  <si>
    <t>PRICE</t>
  </si>
  <si>
    <t>NOTE</t>
  </si>
  <si>
    <t>LINK</t>
  </si>
  <si>
    <t>216,750 UZS</t>
  </si>
  <si>
    <t>Горизонтальный кабельный органайзер с крышкой, металлический, 1U, установка в 19-дюймовые монтажные конструктивы.</t>
  </si>
  <si>
    <t>111 300 сум</t>
  </si>
  <si>
    <t>iDS-2CD7A26G0/P-IZHS
DS-2CD4A26FWD-IZHS/P Stop production, replace with iDS-2CD7A26G0/P-IZHS 
2MP DeepinView ANPR Moto Varifocal Bullet Camera
High quality imaging with 2 MP resolution
Excellent low-light performance via DarkFighter technology
Clear imaging against strong back light due to 140 dB WDR technology
License Plate Recognition
Efficient H.265+ compression technology to save bandwidth and storage
5 streams to meet a wide variety of applications
Water and dust resistant (IP67) and vandal proof (IK10)</t>
  </si>
  <si>
    <t>347.2USD</t>
  </si>
  <si>
    <t>DS-2CD2123G2-IS
2 MP AcuSense Fixed Dome Network Camera
High quality imaging with 2 MP resolution
Clear imaging against strong backlight due to 120 dB WDR technology
Efficient H.265+ compression technology
Focus on human and vehicle targets classification based on deep learning
-S: audio and alarm interface available
Water and dust resistant (IP67) and vandal resistant (IK10)</t>
  </si>
  <si>
    <t>DS-3E2528-HI-24T4F
24 GE RJ45, 4 GE SFP, Smart L2+ Switch
DS-3E2500-HI series supports the combination of "Ethernet port + optical port" to meet networking requirements of various scenarios, which is convenient for users to build a flexible network. It offers 24-port, and 48-port access and all ports support Gigabit wire speed forwarding capabilities to meet users' needs.
The virtualization technology allows each slave device in the stack to serve as the backup of the master, creating control and data link redundancy, as well as uninterrupted layer-3 forwarding. This improves the reliability, avoids unplanned business downtime and serves to improve overall performance. When the master device fails, traffic remains uninterrupted.
Support ARP Detection, which can prevent hackers or attackers from implementing "ARP spoofing attacks" through ARP packets. Support IP Source Guard, which can prevent illegal address spoofing including MAC spoofing, IP spoofing, MAC/IP spoofing, and DoS attacks. Support DHCP Snooping, which can prevent private DHCP servers and ensure the authenticity and consistency of the DHCP environment. Support port security features, which can prevent MAC address-based attacks and realize traffic permit/limit based on a MAC address.
Support speed limit on port and traffic to prevent malicious invasion of network bandwidth and provide multiple granular management tools. Support SP (Strict Priority), WRR (Weighted Round Robin), and SP+WRR queue scheduling algorithms, and support multi-priority data transmission. Support rich IPv6 services and multiple IPv6 management tools.
Support CLI command line, Web network management, and Telnet, making device management more convenient. And support SSH2.0 and other encryption methods, making management more secure. Support remote upgrade of devices through FTP and TFTP, SNMP v1/v2c/v3
Energy-saving design greatly reduces device power consumption and trouble spots. Radiation is reduced to reach the standard for household electrical appliances and is harmless to humans.</t>
  </si>
  <si>
    <t>65USD</t>
  </si>
  <si>
    <t>152.3USD</t>
  </si>
  <si>
    <t>PBUPS-18CH-15A
Product name: 12V15A 18ch UPS backup power box
Product size: 270*204*84MM
Product weight: 2.25kg
Total output current: 15A (180W)
Input voltage: AC100-240V
Output voltage: DC 12V (10-14 adjustable)
Battery charging voltage: 13.8V
does not include battery power supply or 220VAC cable</t>
  </si>
  <si>
    <t>20USD</t>
  </si>
  <si>
    <t>DS-1260ZJ
Junction box
Junction Box
Aluminum Alloy
Hikvision White                           
Specifications:∅88.5*36mm</t>
  </si>
  <si>
    <t>3.3USD</t>
  </si>
  <si>
    <t>Fiber Optic Terminal Box White box 48 port SC</t>
  </si>
  <si>
    <t>33USD</t>
  </si>
  <si>
    <t>Кросс оптический 19" (ШКОС) укомплектованный на 24 SC портов</t>
  </si>
  <si>
    <t>1,485,000 UZS</t>
  </si>
  <si>
    <t>1110-SCX-O-A3
The 1110-SCX-O-A3 is a Gigabit single-mode single fiber media converter. It has 1*10/100/1000Base-T RJ45 port and 1*1000M uplink SC fiber port. Users can select different optical modules, such as multi-mode dual fiber, single-mode dual fiber, and single-mode single fiber. The media converter adopts the enterprise-class Taiwan Realtek carrier-grade chip solution, which has stable performance, good quality, and high-cost performance. It is suitable for optical fiber access application scenarios such as security monitoring, wireless coverage, intelligent transportation, and safe cities to form a cost-effective and stable communication network. Unmanaged model, plug and play, no configuration, easy to use.</t>
  </si>
  <si>
    <t>19.7USD</t>
  </si>
  <si>
    <t>Модуль SFP WDM, дальность до 3км (6dB), 1310нм</t>
  </si>
  <si>
    <t>179 550 сум</t>
  </si>
  <si>
    <t>Модуль SFP WDM, дальность до 3км (6dB), 1550нм</t>
  </si>
  <si>
    <t>Patch cord UTP cat 5e, 3m</t>
  </si>
  <si>
    <t>Patch cord UTP cat 5e, 1m</t>
  </si>
  <si>
    <t>23 000 UZS</t>
  </si>
  <si>
    <t>22 000 UZS</t>
  </si>
  <si>
    <t>66 219 сум</t>
  </si>
  <si>
    <t>60 219 сум</t>
  </si>
  <si>
    <t>445,612 UZS</t>
  </si>
  <si>
    <t xml:space="preserve">Патч-панель 19" (1U) UTP, 24 портов RJ-45, кат.6 </t>
  </si>
  <si>
    <t>38 850 сум</t>
  </si>
  <si>
    <t>Розетка накладная , CAT6 UTP RJ-45, 2 порта</t>
  </si>
  <si>
    <t>Yealink SIP-T30/T30P</t>
  </si>
  <si>
    <t>34usd</t>
  </si>
  <si>
    <t>Шкаф напольный 24U 600*800*1150мм</t>
  </si>
  <si>
    <t>5 885 250 сум</t>
  </si>
  <si>
    <t>Нужна дополнительная информация об этом товаре</t>
  </si>
  <si>
    <t xml:space="preserve">Нужна дополнительная информация </t>
  </si>
  <si>
    <t>ИТОГО:</t>
  </si>
  <si>
    <r>
      <rPr>
        <sz val="14"/>
        <color rgb="FF002060"/>
        <rFont val="BankGothic Md BT"/>
        <family val="2"/>
      </rPr>
      <t>OFFERED</t>
    </r>
    <r>
      <rPr>
        <sz val="10"/>
        <color rgb="FF002060"/>
        <rFont val="Arial"/>
        <family val="2"/>
        <charset val="204"/>
      </rPr>
      <t xml:space="preserve">
ПРЕДЛАГАЕМЫЙ Товар</t>
    </r>
  </si>
  <si>
    <t>QTY
Кол-во по заявке</t>
  </si>
  <si>
    <t>ИБП APC Smart-UPS SRT3000XLI-CH 2700W 230V 3000VA</t>
  </si>
  <si>
    <t>1350USD///34KG</t>
  </si>
  <si>
    <t>WEIGHT</t>
  </si>
  <si>
    <t>With Package Weight. 3060 g</t>
  </si>
  <si>
    <t xml:space="preserve">With Package Weight. Approx. 720 g </t>
  </si>
  <si>
    <t>Gross Weight
2.90 kg (</t>
  </si>
  <si>
    <t>Weight: 248 g</t>
  </si>
  <si>
    <t>Вес 69,2кг</t>
  </si>
  <si>
    <t>CF</t>
  </si>
  <si>
    <t>LEAD TIME</t>
  </si>
  <si>
    <t>40-65 дней</t>
  </si>
  <si>
    <t>Цена за 
шт без 
НДС, сум</t>
  </si>
  <si>
    <t xml:space="preserve">Цена за 
сумм без 
НДС,сум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</si>
</sst>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 _₽_-;\-* #,##0.00\ _₽_-;_-* &quot;-&quot;??\ _₽_-;_-@_-"/>
    <numFmt numFmtId="164" formatCode="#,##0.00\ _₽;[Red]#,##0.00\ _₽"/>
  </numFmts>
  <fonts count="11" x14ac:knownFonts="1">
    <font>
      <sz val="8"/>
      <name val="Arial"/>
    </font>
    <font>
      <sz val="10"/>
      <color rgb="FF4D4D4D"/>
      <name val="Arial"/>
    </font>
    <font>
      <sz val="8"/>
      <color rgb="FF333333"/>
      <name val="Arial"/>
      <family val="2"/>
    </font>
    <font>
      <sz val="8"/>
      <color rgb="FFFF0000"/>
      <name val="Arial"/>
      <family val="2"/>
    </font>
    <font>
      <sz val="10"/>
      <color rgb="FF4D4D4D"/>
      <name val="Arial"/>
      <family val="2"/>
      <charset val="204"/>
    </font>
    <font>
      <sz val="8"/>
      <name val="Arial"/>
      <family val="2"/>
      <charset val="204"/>
    </font>
    <font>
      <sz val="8"/>
      <name val="Arial"/>
      <family val="2"/>
    </font>
    <font>
      <sz val="10"/>
      <color rgb="FF002060"/>
      <name val="Arial"/>
      <family val="2"/>
      <charset val="204"/>
    </font>
    <font>
      <sz val="14"/>
      <color rgb="FF002060"/>
      <name val="BankGothic Md BT"/>
      <family val="2"/>
    </font>
    <font>
      <sz val="10"/>
      <name val="Arial"/>
      <family val="2"/>
      <charset val="204"/>
    </font>
    <font>
      <sz val="22"/>
      <name val="Arial"/>
      <family val="2"/>
    </font>
  </fonts>
  <fills count="11">
    <fill>
      <patternFill patternType="none"/>
    </fill>
    <fill>
      <patternFill patternType="gray125"/>
    </fill>
    <fill>
      <patternFill patternType="solid">
        <fgColor rgb="FFF2F2F2"/>
        <bgColor auto="1"/>
      </patternFill>
    </fill>
    <fill>
      <patternFill patternType="solid">
        <fgColor rgb="FFFFFFFF"/>
        <bgColor auto="1"/>
      </patternFill>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59999389629810485"/>
        <bgColor indexed="64"/>
      </patternFill>
    </fill>
  </fills>
  <borders count="10">
    <border>
      <left/>
      <right/>
      <top/>
      <bottom/>
      <diagonal/>
    </border>
    <border>
      <left style="thin">
        <color rgb="FFA0A0A0"/>
      </left>
      <right style="thin">
        <color rgb="FFA0A0A0"/>
      </right>
      <top style="thin">
        <color rgb="FFA0A0A0"/>
      </top>
      <bottom style="thin">
        <color rgb="FFA0A0A0"/>
      </bottom>
      <diagonal/>
    </border>
    <border>
      <left style="thin">
        <color indexed="64"/>
      </left>
      <right style="thin">
        <color indexed="64"/>
      </right>
      <top style="thin">
        <color indexed="64"/>
      </top>
      <bottom style="thin">
        <color indexed="64"/>
      </bottom>
      <diagonal/>
    </border>
    <border>
      <left style="thin">
        <color rgb="FFA0A0A0"/>
      </left>
      <right/>
      <top style="thin">
        <color rgb="FFA0A0A0"/>
      </top>
      <bottom style="thin">
        <color rgb="FFA0A0A0"/>
      </bottom>
      <diagonal/>
    </border>
    <border>
      <left style="thin">
        <color rgb="FFA0A0A0"/>
      </left>
      <right style="thin">
        <color rgb="FFA0A0A0"/>
      </right>
      <top style="thin">
        <color rgb="FFA0A0A0"/>
      </top>
      <bottom/>
      <diagonal/>
    </border>
    <border>
      <left style="thin">
        <color rgb="FFA0A0A0"/>
      </left>
      <right/>
      <top style="thin">
        <color rgb="FFA0A0A0"/>
      </top>
      <bottom/>
      <diagonal/>
    </border>
    <border>
      <left style="thin">
        <color indexed="64"/>
      </left>
      <right style="thin">
        <color indexed="64"/>
      </right>
      <top style="thin">
        <color indexed="64"/>
      </top>
      <bottom/>
      <diagonal/>
    </border>
    <border>
      <left/>
      <right style="thin">
        <color rgb="FFA0A0A0"/>
      </right>
      <top style="thin">
        <color rgb="FFA0A0A0"/>
      </top>
      <bottom style="thin">
        <color rgb="FFA0A0A0"/>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64">
    <xf numFmtId="0" fontId="0" fillId="0" borderId="0" xfId="0"/>
    <xf numFmtId="0" fontId="0" fillId="0" borderId="0" xfId="0" applyAlignment="1">
      <alignment horizontal="left"/>
    </xf>
    <xf numFmtId="0" fontId="1" fillId="2"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0" borderId="0" xfId="0" applyAlignment="1">
      <alignment horizontal="left" vertical="top"/>
    </xf>
    <xf numFmtId="0" fontId="2" fillId="3" borderId="1" xfId="0" applyNumberFormat="1" applyFont="1" applyFill="1" applyBorder="1" applyAlignment="1">
      <alignment horizontal="left" vertical="top" wrapText="1"/>
    </xf>
    <xf numFmtId="0" fontId="2" fillId="3" borderId="3" xfId="0" applyNumberFormat="1" applyFont="1" applyFill="1" applyBorder="1" applyAlignment="1">
      <alignment horizontal="left" vertical="top" wrapText="1"/>
    </xf>
    <xf numFmtId="0" fontId="2" fillId="3" borderId="2" xfId="0" applyNumberFormat="1" applyFont="1" applyFill="1" applyBorder="1" applyAlignment="1">
      <alignment horizontal="left" vertical="top" wrapText="1"/>
    </xf>
    <xf numFmtId="0" fontId="0" fillId="0" borderId="2" xfId="0" applyBorder="1" applyAlignment="1">
      <alignment vertical="top"/>
    </xf>
    <xf numFmtId="0" fontId="2" fillId="4" borderId="1" xfId="0" applyNumberFormat="1" applyFont="1" applyFill="1" applyBorder="1" applyAlignment="1">
      <alignment horizontal="left" vertical="top" wrapText="1"/>
    </xf>
    <xf numFmtId="0" fontId="3" fillId="3" borderId="2" xfId="0" applyNumberFormat="1" applyFont="1" applyFill="1" applyBorder="1" applyAlignment="1">
      <alignment horizontal="left" vertical="top" wrapText="1"/>
    </xf>
    <xf numFmtId="0" fontId="2" fillId="5" borderId="1" xfId="0" applyNumberFormat="1" applyFont="1" applyFill="1" applyBorder="1" applyAlignment="1">
      <alignment horizontal="center" vertical="center" wrapText="1"/>
    </xf>
    <xf numFmtId="0" fontId="3" fillId="5" borderId="1" xfId="0" applyNumberFormat="1" applyFont="1" applyFill="1" applyBorder="1" applyAlignment="1">
      <alignment horizontal="left" vertical="top" wrapText="1"/>
    </xf>
    <xf numFmtId="0" fontId="2" fillId="5" borderId="1" xfId="0" applyNumberFormat="1" applyFont="1" applyFill="1" applyBorder="1" applyAlignment="1">
      <alignment horizontal="left" vertical="top" wrapText="1"/>
    </xf>
    <xf numFmtId="0" fontId="2" fillId="5" borderId="3" xfId="0" applyNumberFormat="1" applyFont="1" applyFill="1" applyBorder="1" applyAlignment="1">
      <alignment horizontal="left" vertical="top" wrapText="1"/>
    </xf>
    <xf numFmtId="0" fontId="2" fillId="5" borderId="2" xfId="0" applyNumberFormat="1" applyFont="1" applyFill="1" applyBorder="1" applyAlignment="1">
      <alignment horizontal="left" vertical="top" wrapText="1"/>
    </xf>
    <xf numFmtId="0" fontId="0" fillId="5" borderId="2" xfId="0" applyFill="1" applyBorder="1" applyAlignment="1">
      <alignment vertical="top"/>
    </xf>
    <xf numFmtId="0" fontId="0" fillId="5" borderId="0" xfId="0" applyFill="1"/>
    <xf numFmtId="0" fontId="3" fillId="6" borderId="1" xfId="0" applyNumberFormat="1" applyFont="1" applyFill="1" applyBorder="1" applyAlignment="1">
      <alignment horizontal="center" vertical="center" wrapText="1"/>
    </xf>
    <xf numFmtId="0" fontId="3" fillId="6" borderId="1" xfId="0" applyNumberFormat="1" applyFont="1" applyFill="1" applyBorder="1" applyAlignment="1">
      <alignment horizontal="left" vertical="top" wrapText="1"/>
    </xf>
    <xf numFmtId="0" fontId="3" fillId="6" borderId="3" xfId="0" applyNumberFormat="1" applyFont="1" applyFill="1" applyBorder="1" applyAlignment="1">
      <alignment horizontal="left" vertical="top" wrapText="1"/>
    </xf>
    <xf numFmtId="0" fontId="3" fillId="6" borderId="2" xfId="0" applyNumberFormat="1" applyFont="1" applyFill="1" applyBorder="1" applyAlignment="1">
      <alignment horizontal="left" vertical="top" wrapText="1"/>
    </xf>
    <xf numFmtId="0" fontId="3" fillId="6" borderId="2" xfId="0" applyFont="1" applyFill="1" applyBorder="1" applyAlignment="1">
      <alignment vertical="top"/>
    </xf>
    <xf numFmtId="0" fontId="3" fillId="6" borderId="0" xfId="0" applyFont="1" applyFill="1"/>
    <xf numFmtId="43" fontId="2" fillId="3" borderId="2" xfId="0" applyNumberFormat="1" applyFont="1" applyFill="1" applyBorder="1" applyAlignment="1">
      <alignment horizontal="left" vertical="top" wrapText="1"/>
    </xf>
    <xf numFmtId="43" fontId="3" fillId="3" borderId="2" xfId="0" applyNumberFormat="1" applyFont="1" applyFill="1" applyBorder="1" applyAlignment="1">
      <alignment horizontal="left" vertical="top" wrapText="1"/>
    </xf>
    <xf numFmtId="43" fontId="2" fillId="5" borderId="2" xfId="0" applyNumberFormat="1" applyFont="1" applyFill="1" applyBorder="1" applyAlignment="1">
      <alignment horizontal="left" vertical="top" wrapText="1"/>
    </xf>
    <xf numFmtId="43" fontId="3" fillId="6" borderId="2" xfId="0" applyNumberFormat="1" applyFont="1" applyFill="1" applyBorder="1" applyAlignment="1">
      <alignment horizontal="left" vertical="top" wrapText="1"/>
    </xf>
    <xf numFmtId="43" fontId="0" fillId="0" borderId="0" xfId="0" applyNumberFormat="1" applyAlignment="1">
      <alignment horizontal="left" vertical="top"/>
    </xf>
    <xf numFmtId="0" fontId="6" fillId="4" borderId="1" xfId="0" applyNumberFormat="1" applyFont="1" applyFill="1" applyBorder="1" applyAlignment="1">
      <alignment horizontal="left" vertical="top" wrapText="1"/>
    </xf>
    <xf numFmtId="43" fontId="2" fillId="3" borderId="0" xfId="0" applyNumberFormat="1" applyFont="1" applyFill="1" applyBorder="1" applyAlignment="1">
      <alignment horizontal="left" vertical="top" wrapText="1"/>
    </xf>
    <xf numFmtId="0" fontId="2" fillId="3" borderId="4" xfId="0" applyNumberFormat="1" applyFont="1" applyFill="1" applyBorder="1" applyAlignment="1">
      <alignment horizontal="center" vertical="center" wrapText="1"/>
    </xf>
    <xf numFmtId="0" fontId="2" fillId="3" borderId="4" xfId="0" applyNumberFormat="1" applyFont="1" applyFill="1" applyBorder="1" applyAlignment="1">
      <alignment horizontal="left" vertical="top" wrapText="1"/>
    </xf>
    <xf numFmtId="0" fontId="2" fillId="3" borderId="5" xfId="0" applyNumberFormat="1" applyFont="1" applyFill="1" applyBorder="1" applyAlignment="1">
      <alignment horizontal="left" vertical="top" wrapText="1"/>
    </xf>
    <xf numFmtId="0" fontId="2" fillId="3" borderId="6" xfId="0" applyNumberFormat="1" applyFont="1" applyFill="1" applyBorder="1" applyAlignment="1">
      <alignment horizontal="left" vertical="top" wrapText="1"/>
    </xf>
    <xf numFmtId="43" fontId="2" fillId="3" borderId="6" xfId="0" applyNumberFormat="1" applyFont="1" applyFill="1" applyBorder="1" applyAlignment="1">
      <alignment horizontal="left" vertical="top" wrapText="1"/>
    </xf>
    <xf numFmtId="0" fontId="0" fillId="0" borderId="6" xfId="0" applyBorder="1" applyAlignment="1">
      <alignment vertical="top"/>
    </xf>
    <xf numFmtId="0" fontId="0" fillId="0" borderId="2" xfId="0" applyBorder="1" applyAlignment="1">
      <alignment horizontal="left"/>
    </xf>
    <xf numFmtId="0" fontId="5" fillId="0" borderId="2" xfId="0" applyFont="1" applyBorder="1" applyAlignment="1">
      <alignment horizontal="left" vertical="center"/>
    </xf>
    <xf numFmtId="0" fontId="0" fillId="0" borderId="2" xfId="0" applyBorder="1" applyAlignment="1">
      <alignment horizontal="left" vertical="top"/>
    </xf>
    <xf numFmtId="43" fontId="0" fillId="0" borderId="2" xfId="0" applyNumberFormat="1" applyBorder="1" applyAlignment="1">
      <alignment horizontal="left" vertical="top"/>
    </xf>
    <xf numFmtId="43" fontId="5" fillId="0" borderId="2" xfId="0" applyNumberFormat="1" applyFont="1" applyBorder="1" applyAlignment="1">
      <alignment horizontal="left" vertical="center"/>
    </xf>
    <xf numFmtId="0" fontId="0" fillId="0" borderId="2" xfId="0" applyBorder="1"/>
    <xf numFmtId="0" fontId="7" fillId="7" borderId="1" xfId="0" applyNumberFormat="1" applyFont="1" applyFill="1" applyBorder="1" applyAlignment="1">
      <alignment vertical="center" wrapText="1"/>
    </xf>
    <xf numFmtId="0" fontId="4" fillId="8" borderId="3" xfId="0" applyNumberFormat="1" applyFont="1" applyFill="1" applyBorder="1" applyAlignment="1">
      <alignment horizontal="center" vertical="center" wrapText="1"/>
    </xf>
    <xf numFmtId="0" fontId="6" fillId="3" borderId="7" xfId="0" applyNumberFormat="1" applyFont="1" applyFill="1" applyBorder="1" applyAlignment="1">
      <alignment horizontal="left" vertical="top" wrapText="1"/>
    </xf>
    <xf numFmtId="43" fontId="2" fillId="3" borderId="8" xfId="0" applyNumberFormat="1" applyFont="1" applyFill="1" applyBorder="1" applyAlignment="1">
      <alignment horizontal="left" vertical="top" wrapText="1"/>
    </xf>
    <xf numFmtId="43" fontId="3" fillId="3" borderId="8" xfId="0" applyNumberFormat="1" applyFont="1" applyFill="1" applyBorder="1" applyAlignment="1">
      <alignment horizontal="left" vertical="top" wrapText="1"/>
    </xf>
    <xf numFmtId="43" fontId="2" fillId="5" borderId="8" xfId="0" applyNumberFormat="1" applyFont="1" applyFill="1" applyBorder="1" applyAlignment="1">
      <alignment horizontal="left" vertical="top" wrapText="1"/>
    </xf>
    <xf numFmtId="43" fontId="3" fillId="6" borderId="8" xfId="0" applyNumberFormat="1" applyFont="1" applyFill="1" applyBorder="1" applyAlignment="1">
      <alignment horizontal="left" vertical="top" wrapText="1"/>
    </xf>
    <xf numFmtId="43" fontId="2" fillId="3" borderId="9" xfId="0" applyNumberFormat="1" applyFont="1" applyFill="1" applyBorder="1" applyAlignment="1">
      <alignment horizontal="left" vertical="top" wrapText="1"/>
    </xf>
    <xf numFmtId="43" fontId="0" fillId="0" borderId="8" xfId="0" applyNumberFormat="1" applyBorder="1" applyAlignment="1">
      <alignment horizontal="left" vertical="top"/>
    </xf>
    <xf numFmtId="164" fontId="9" fillId="8" borderId="2" xfId="0" applyNumberFormat="1" applyFont="1" applyFill="1" applyBorder="1" applyAlignment="1">
      <alignment vertical="center" wrapText="1"/>
    </xf>
    <xf numFmtId="0" fontId="1" fillId="2" borderId="1" xfId="0" applyNumberFormat="1" applyFont="1" applyFill="1" applyBorder="1" applyAlignment="1">
      <alignment horizontal="left" vertical="center" wrapText="1"/>
    </xf>
    <xf numFmtId="0" fontId="4" fillId="2" borderId="2" xfId="0" applyNumberFormat="1" applyFont="1" applyFill="1" applyBorder="1" applyAlignment="1">
      <alignment horizontal="left" vertical="center" wrapText="1"/>
    </xf>
    <xf numFmtId="43" fontId="4" fillId="2" borderId="2" xfId="0" applyNumberFormat="1" applyFont="1" applyFill="1" applyBorder="1" applyAlignment="1">
      <alignment horizontal="left" vertical="center" wrapText="1"/>
    </xf>
    <xf numFmtId="0" fontId="5" fillId="0" borderId="2" xfId="0" applyFont="1" applyBorder="1" applyAlignment="1">
      <alignment vertical="center"/>
    </xf>
    <xf numFmtId="0" fontId="0" fillId="0" borderId="2" xfId="0" applyBorder="1" applyAlignment="1">
      <alignment vertical="center"/>
    </xf>
    <xf numFmtId="0" fontId="0" fillId="0" borderId="0" xfId="0" applyAlignment="1">
      <alignment vertical="center"/>
    </xf>
    <xf numFmtId="43" fontId="4" fillId="9" borderId="2" xfId="0" applyNumberFormat="1" applyFont="1" applyFill="1" applyBorder="1" applyAlignment="1">
      <alignment horizontal="left" vertical="center" wrapText="1"/>
    </xf>
    <xf numFmtId="43" fontId="2" fillId="9" borderId="2" xfId="0" applyNumberFormat="1" applyFont="1" applyFill="1" applyBorder="1" applyAlignment="1">
      <alignment horizontal="left" vertical="top" wrapText="1"/>
    </xf>
    <xf numFmtId="43" fontId="0" fillId="9" borderId="2" xfId="0" applyNumberFormat="1" applyFill="1" applyBorder="1" applyAlignment="1">
      <alignment horizontal="left" vertical="top"/>
    </xf>
    <xf numFmtId="43" fontId="0" fillId="9" borderId="0" xfId="0" applyNumberFormat="1" applyFill="1" applyAlignment="1">
      <alignment horizontal="left" vertical="top"/>
    </xf>
    <xf numFmtId="0" fontId="10" fillId="10" borderId="1" xfId="0" applyNumberFormat="1"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Y29"/>
  <sheetViews>
    <sheetView tabSelected="1" zoomScale="85" zoomScaleNormal="85" workbookViewId="0">
      <selection activeCell="E2" sqref="E2"/>
    </sheetView>
  </sheetViews>
  <sheetFormatPr defaultColWidth="10.5" defaultRowHeight="11.45" customHeight="1" x14ac:dyDescent="0.2"/>
  <cols>
    <col min="1" max="1" width="8.1640625" style="1" customWidth="1"/>
    <col min="2" max="2" width="21.1640625" style="1" customWidth="1"/>
    <col min="3" max="3" width="81.83203125" style="4" customWidth="1"/>
    <col min="4" max="4" width="19.5" style="4" customWidth="1"/>
    <col min="5" max="5" width="90.83203125" style="4" customWidth="1"/>
    <col min="6" max="6" width="11.6640625" style="4" customWidth="1"/>
    <col min="7" max="7" width="19.83203125" style="4" customWidth="1"/>
    <col min="8" max="8" width="20.33203125" style="4" customWidth="1"/>
    <col min="9" max="9" width="20.33203125" style="28" customWidth="1"/>
    <col min="10" max="10" width="23.6640625" style="28" customWidth="1"/>
    <col min="11" max="11" width="10.5" style="28" customWidth="1"/>
    <col min="12" max="13" width="20" style="28" customWidth="1"/>
    <col min="14" max="14" width="20.33203125" style="28" customWidth="1"/>
    <col min="15" max="15" width="9.1640625" style="62" customWidth="1"/>
    <col min="16" max="17" width="19.33203125" style="28" customWidth="1"/>
    <col min="18" max="18" width="20.33203125" style="28" customWidth="1"/>
    <col min="19" max="19" width="19.33203125" style="28" customWidth="1"/>
    <col min="20" max="20" width="27.5" style="28" customWidth="1"/>
    <col min="21" max="21" width="22.5" customWidth="1"/>
  </cols>
  <sheetData>
    <row r="1" spans="1:25" s="58" customFormat="1" ht="69.75" customHeight="1" x14ac:dyDescent="0.2">
      <c r="A1" s="2" t="s">
        <v>0</v>
      </c>
      <c r="B1" s="2" t="s">
        <v>1</v>
      </c>
      <c r="C1" s="53" t="s">
        <v>2</v>
      </c>
      <c r="D1" s="53" t="s">
        <v>3</v>
      </c>
      <c r="E1" s="43" t="s">
        <v>83</v>
      </c>
      <c r="F1" s="53" t="s">
        <v>4</v>
      </c>
      <c r="G1" s="44" t="s">
        <v>84</v>
      </c>
      <c r="H1" s="54" t="s">
        <v>41</v>
      </c>
      <c r="I1" s="55"/>
      <c r="J1" s="55" t="s">
        <v>87</v>
      </c>
      <c r="K1" s="55"/>
      <c r="L1" s="55"/>
      <c r="M1" s="55"/>
      <c r="N1" s="55"/>
      <c r="O1" s="59" t="s">
        <v>93</v>
      </c>
      <c r="P1" s="52" t="s">
        <v>96</v>
      </c>
      <c r="Q1" s="52" t="s">
        <v>97</v>
      </c>
      <c r="R1" s="55" t="s">
        <v>94</v>
      </c>
      <c r="S1" s="55" t="s">
        <v>42</v>
      </c>
      <c r="T1" s="55"/>
      <c r="U1" s="56" t="s">
        <v>42</v>
      </c>
      <c r="V1" s="56"/>
      <c r="W1" s="57"/>
      <c r="X1" s="57"/>
      <c r="Y1" s="56" t="s">
        <v>43</v>
      </c>
    </row>
    <row r="2" spans="1:25" ht="81" customHeight="1" x14ac:dyDescent="0.2">
      <c r="A2" s="3">
        <v>1</v>
      </c>
      <c r="B2" s="3" t="s">
        <v>5</v>
      </c>
      <c r="C2" s="29" t="s">
        <v>6</v>
      </c>
      <c r="D2" s="5"/>
      <c r="E2" s="63" t="s">
        <v>80</v>
      </c>
      <c r="F2" s="5" t="s">
        <v>7</v>
      </c>
      <c r="G2" s="6">
        <v>2</v>
      </c>
      <c r="H2" s="7"/>
      <c r="I2" s="24"/>
      <c r="J2" s="24"/>
      <c r="K2" s="24"/>
      <c r="L2" s="24"/>
      <c r="M2" s="24"/>
      <c r="N2" s="24">
        <f>M2*G2</f>
        <v>0</v>
      </c>
      <c r="O2" s="60">
        <v>1.5</v>
      </c>
      <c r="P2" s="24">
        <f>O2*M2</f>
        <v>0</v>
      </c>
      <c r="Q2" s="24">
        <f>P2*G2</f>
        <v>0</v>
      </c>
      <c r="R2" s="24" t="s">
        <v>95</v>
      </c>
      <c r="S2" s="30"/>
      <c r="T2" s="45" t="s">
        <v>81</v>
      </c>
      <c r="U2" s="8"/>
      <c r="V2" s="8"/>
      <c r="W2" s="8"/>
      <c r="X2" s="8"/>
      <c r="Y2" s="8"/>
    </row>
    <row r="3" spans="1:25" ht="30" customHeight="1" x14ac:dyDescent="0.2">
      <c r="A3" s="3">
        <v>2</v>
      </c>
      <c r="B3" s="3" t="s">
        <v>5</v>
      </c>
      <c r="C3" s="9" t="s">
        <v>8</v>
      </c>
      <c r="D3" s="5" t="s">
        <v>9</v>
      </c>
      <c r="E3" s="5" t="s">
        <v>40</v>
      </c>
      <c r="F3" s="5" t="s">
        <v>10</v>
      </c>
      <c r="G3" s="6">
        <v>16</v>
      </c>
      <c r="H3" s="7" t="s">
        <v>44</v>
      </c>
      <c r="I3" s="24">
        <v>217000</v>
      </c>
      <c r="J3" s="24"/>
      <c r="K3" s="24"/>
      <c r="L3" s="24">
        <f>8*13000*K3</f>
        <v>0</v>
      </c>
      <c r="M3" s="24">
        <f>L3+I3</f>
        <v>217000</v>
      </c>
      <c r="N3" s="24">
        <f>M3*G3</f>
        <v>3472000</v>
      </c>
      <c r="O3" s="60">
        <v>1.5</v>
      </c>
      <c r="P3" s="24">
        <f>O3*M3</f>
        <v>325500</v>
      </c>
      <c r="Q3" s="24">
        <f t="shared" ref="Q3:Q27" si="0">P3*G3</f>
        <v>5208000</v>
      </c>
      <c r="R3" s="24" t="s">
        <v>95</v>
      </c>
      <c r="S3" s="46"/>
      <c r="T3" s="46"/>
      <c r="U3" s="8"/>
      <c r="V3" s="8"/>
      <c r="W3" s="8"/>
      <c r="X3" s="8"/>
      <c r="Y3" s="8"/>
    </row>
    <row r="4" spans="1:25" ht="30" customHeight="1" x14ac:dyDescent="0.2">
      <c r="A4" s="3">
        <v>3</v>
      </c>
      <c r="B4" s="3" t="s">
        <v>5</v>
      </c>
      <c r="C4" s="9" t="s">
        <v>11</v>
      </c>
      <c r="D4" s="5"/>
      <c r="E4" s="5" t="s">
        <v>85</v>
      </c>
      <c r="F4" s="5" t="s">
        <v>10</v>
      </c>
      <c r="G4" s="6">
        <v>2</v>
      </c>
      <c r="H4" s="10" t="s">
        <v>86</v>
      </c>
      <c r="I4" s="25">
        <f>13000*1350</f>
        <v>17550000</v>
      </c>
      <c r="J4" s="25">
        <v>34</v>
      </c>
      <c r="K4" s="24">
        <v>34</v>
      </c>
      <c r="L4" s="24">
        <f>8*13000*K4</f>
        <v>3536000</v>
      </c>
      <c r="M4" s="24">
        <f>L4+I4</f>
        <v>21086000</v>
      </c>
      <c r="N4" s="24">
        <f t="shared" ref="N4:N27" si="1">M4*G4</f>
        <v>42172000</v>
      </c>
      <c r="O4" s="60">
        <v>2</v>
      </c>
      <c r="P4" s="24">
        <f t="shared" ref="P4:P27" si="2">O4*M4</f>
        <v>42172000</v>
      </c>
      <c r="Q4" s="24">
        <f t="shared" si="0"/>
        <v>84344000</v>
      </c>
      <c r="R4" s="24" t="s">
        <v>95</v>
      </c>
      <c r="S4" s="46"/>
      <c r="T4" s="47"/>
      <c r="U4" s="8"/>
      <c r="V4" s="8"/>
      <c r="W4" s="8"/>
      <c r="X4" s="8"/>
      <c r="Y4" s="8"/>
    </row>
    <row r="5" spans="1:25" ht="30" customHeight="1" x14ac:dyDescent="0.2">
      <c r="A5" s="3">
        <v>4</v>
      </c>
      <c r="B5" s="3" t="s">
        <v>5</v>
      </c>
      <c r="C5" s="9" t="s">
        <v>12</v>
      </c>
      <c r="D5" s="5"/>
      <c r="E5" s="5" t="s">
        <v>45</v>
      </c>
      <c r="F5" s="5" t="s">
        <v>10</v>
      </c>
      <c r="G5" s="6">
        <v>6</v>
      </c>
      <c r="H5" s="7" t="s">
        <v>46</v>
      </c>
      <c r="I5" s="24">
        <v>112000</v>
      </c>
      <c r="J5" s="24"/>
      <c r="K5" s="24"/>
      <c r="L5" s="24">
        <f t="shared" ref="L5:L27" si="3">8*13000*K5</f>
        <v>0</v>
      </c>
      <c r="M5" s="24">
        <f t="shared" ref="M5:M27" si="4">L5+I5</f>
        <v>112000</v>
      </c>
      <c r="N5" s="24">
        <f t="shared" si="1"/>
        <v>672000</v>
      </c>
      <c r="O5" s="60">
        <v>1.5</v>
      </c>
      <c r="P5" s="24">
        <f t="shared" si="2"/>
        <v>168000</v>
      </c>
      <c r="Q5" s="24">
        <f t="shared" si="0"/>
        <v>1008000</v>
      </c>
      <c r="R5" s="24" t="s">
        <v>95</v>
      </c>
      <c r="S5" s="46"/>
      <c r="T5" s="46"/>
      <c r="U5" s="8"/>
      <c r="V5" s="8"/>
      <c r="W5" s="8"/>
      <c r="X5" s="8"/>
      <c r="Y5" s="8"/>
    </row>
    <row r="6" spans="1:25" ht="108.75" customHeight="1" x14ac:dyDescent="0.2">
      <c r="A6" s="3">
        <v>5</v>
      </c>
      <c r="B6" s="3" t="s">
        <v>5</v>
      </c>
      <c r="C6" s="9" t="s">
        <v>13</v>
      </c>
      <c r="D6" s="5"/>
      <c r="E6" s="5" t="s">
        <v>47</v>
      </c>
      <c r="F6" s="5" t="s">
        <v>10</v>
      </c>
      <c r="G6" s="6">
        <v>15</v>
      </c>
      <c r="H6" s="10" t="s">
        <v>48</v>
      </c>
      <c r="I6" s="25">
        <f>13000*348</f>
        <v>4524000</v>
      </c>
      <c r="J6" s="25" t="s">
        <v>88</v>
      </c>
      <c r="K6" s="24">
        <v>3.1</v>
      </c>
      <c r="L6" s="24">
        <f t="shared" si="3"/>
        <v>322400</v>
      </c>
      <c r="M6" s="24">
        <f>L6+I6</f>
        <v>4846400</v>
      </c>
      <c r="N6" s="24">
        <f t="shared" si="1"/>
        <v>72696000</v>
      </c>
      <c r="O6" s="60">
        <v>1.7</v>
      </c>
      <c r="P6" s="24">
        <f t="shared" si="2"/>
        <v>8238880</v>
      </c>
      <c r="Q6" s="24">
        <f t="shared" si="0"/>
        <v>123583200</v>
      </c>
      <c r="R6" s="24" t="s">
        <v>95</v>
      </c>
      <c r="S6" s="46"/>
      <c r="T6" s="47"/>
      <c r="U6" s="8"/>
      <c r="V6" s="8"/>
      <c r="W6" s="8"/>
      <c r="X6" s="8"/>
      <c r="Y6" s="8"/>
    </row>
    <row r="7" spans="1:25" ht="30" customHeight="1" x14ac:dyDescent="0.2">
      <c r="A7" s="3">
        <v>6</v>
      </c>
      <c r="B7" s="3" t="s">
        <v>5</v>
      </c>
      <c r="C7" s="9" t="s">
        <v>14</v>
      </c>
      <c r="D7" s="5"/>
      <c r="E7" s="5" t="s">
        <v>49</v>
      </c>
      <c r="F7" s="5" t="s">
        <v>10</v>
      </c>
      <c r="G7" s="6">
        <v>2</v>
      </c>
      <c r="H7" s="10" t="s">
        <v>51</v>
      </c>
      <c r="I7" s="25">
        <f>13000*65</f>
        <v>845000</v>
      </c>
      <c r="J7" s="25" t="s">
        <v>89</v>
      </c>
      <c r="K7" s="24">
        <v>1</v>
      </c>
      <c r="L7" s="24">
        <f t="shared" si="3"/>
        <v>104000</v>
      </c>
      <c r="M7" s="24">
        <f t="shared" si="4"/>
        <v>949000</v>
      </c>
      <c r="N7" s="24">
        <f t="shared" si="1"/>
        <v>1898000</v>
      </c>
      <c r="O7" s="60">
        <v>2</v>
      </c>
      <c r="P7" s="24">
        <f t="shared" si="2"/>
        <v>1898000</v>
      </c>
      <c r="Q7" s="24">
        <f t="shared" si="0"/>
        <v>3796000</v>
      </c>
      <c r="R7" s="24" t="s">
        <v>95</v>
      </c>
      <c r="S7" s="46"/>
      <c r="T7" s="47"/>
      <c r="U7" s="8"/>
      <c r="V7" s="8"/>
      <c r="W7" s="8"/>
      <c r="X7" s="8"/>
      <c r="Y7" s="8"/>
    </row>
    <row r="8" spans="1:25" ht="114.75" customHeight="1" x14ac:dyDescent="0.2">
      <c r="A8" s="3">
        <v>7</v>
      </c>
      <c r="B8" s="3" t="s">
        <v>5</v>
      </c>
      <c r="C8" s="9" t="s">
        <v>15</v>
      </c>
      <c r="D8" s="5"/>
      <c r="E8" s="5" t="s">
        <v>50</v>
      </c>
      <c r="F8" s="5" t="s">
        <v>7</v>
      </c>
      <c r="G8" s="6">
        <v>3</v>
      </c>
      <c r="H8" s="10" t="s">
        <v>52</v>
      </c>
      <c r="I8" s="25">
        <f>13000*153</f>
        <v>1989000</v>
      </c>
      <c r="J8" s="25" t="s">
        <v>90</v>
      </c>
      <c r="K8" s="24">
        <v>3</v>
      </c>
      <c r="L8" s="24">
        <f t="shared" si="3"/>
        <v>312000</v>
      </c>
      <c r="M8" s="24">
        <f t="shared" si="4"/>
        <v>2301000</v>
      </c>
      <c r="N8" s="24">
        <f t="shared" si="1"/>
        <v>6903000</v>
      </c>
      <c r="O8" s="60">
        <v>2.2000000000000002</v>
      </c>
      <c r="P8" s="24">
        <f t="shared" si="2"/>
        <v>5062200</v>
      </c>
      <c r="Q8" s="24">
        <f t="shared" si="0"/>
        <v>15186600</v>
      </c>
      <c r="R8" s="24" t="s">
        <v>95</v>
      </c>
      <c r="S8" s="46"/>
      <c r="T8" s="47"/>
      <c r="U8" s="8"/>
      <c r="V8" s="8"/>
      <c r="W8" s="8"/>
      <c r="X8" s="8"/>
      <c r="Y8" s="8"/>
    </row>
    <row r="9" spans="1:25" s="17" customFormat="1" ht="30" customHeight="1" x14ac:dyDescent="0.2">
      <c r="A9" s="11">
        <v>8</v>
      </c>
      <c r="B9" s="11" t="s">
        <v>5</v>
      </c>
      <c r="C9" s="12" t="s">
        <v>16</v>
      </c>
      <c r="D9" s="13"/>
      <c r="E9" s="13"/>
      <c r="F9" s="13" t="s">
        <v>10</v>
      </c>
      <c r="G9" s="14">
        <v>1</v>
      </c>
      <c r="H9" s="15"/>
      <c r="I9" s="26"/>
      <c r="J9" s="26"/>
      <c r="K9" s="24"/>
      <c r="L9" s="24">
        <f t="shared" si="3"/>
        <v>0</v>
      </c>
      <c r="M9" s="24">
        <f t="shared" si="4"/>
        <v>0</v>
      </c>
      <c r="N9" s="24">
        <f t="shared" si="1"/>
        <v>0</v>
      </c>
      <c r="O9" s="60">
        <v>1.5</v>
      </c>
      <c r="P9" s="24">
        <f t="shared" si="2"/>
        <v>0</v>
      </c>
      <c r="Q9" s="24">
        <f t="shared" si="0"/>
        <v>0</v>
      </c>
      <c r="R9" s="24" t="s">
        <v>95</v>
      </c>
      <c r="S9" s="46"/>
      <c r="T9" s="48"/>
      <c r="U9" s="16"/>
      <c r="V9" s="16"/>
      <c r="W9" s="16"/>
      <c r="X9" s="16"/>
      <c r="Y9" s="16"/>
    </row>
    <row r="10" spans="1:25" ht="30" customHeight="1" x14ac:dyDescent="0.2">
      <c r="A10" s="3">
        <v>9</v>
      </c>
      <c r="B10" s="3" t="s">
        <v>5</v>
      </c>
      <c r="C10" s="9" t="s">
        <v>17</v>
      </c>
      <c r="D10" s="5"/>
      <c r="E10" s="5" t="s">
        <v>53</v>
      </c>
      <c r="F10" s="5" t="s">
        <v>7</v>
      </c>
      <c r="G10" s="6">
        <v>4</v>
      </c>
      <c r="H10" s="7" t="s">
        <v>54</v>
      </c>
      <c r="I10" s="24">
        <f>13000*20</f>
        <v>260000</v>
      </c>
      <c r="J10" s="24">
        <v>1</v>
      </c>
      <c r="K10" s="24">
        <v>1</v>
      </c>
      <c r="L10" s="24">
        <f t="shared" si="3"/>
        <v>104000</v>
      </c>
      <c r="M10" s="24">
        <f t="shared" si="4"/>
        <v>364000</v>
      </c>
      <c r="N10" s="24">
        <f t="shared" si="1"/>
        <v>1456000</v>
      </c>
      <c r="O10" s="60">
        <v>2</v>
      </c>
      <c r="P10" s="24">
        <f t="shared" si="2"/>
        <v>728000</v>
      </c>
      <c r="Q10" s="24">
        <f t="shared" si="0"/>
        <v>2912000</v>
      </c>
      <c r="R10" s="24" t="s">
        <v>95</v>
      </c>
      <c r="S10" s="46"/>
      <c r="T10" s="46"/>
      <c r="U10" s="8"/>
      <c r="V10" s="8"/>
      <c r="W10" s="8"/>
      <c r="X10" s="8"/>
      <c r="Y10" s="8"/>
    </row>
    <row r="11" spans="1:25" ht="30" customHeight="1" x14ac:dyDescent="0.2">
      <c r="A11" s="3">
        <v>10</v>
      </c>
      <c r="B11" s="3" t="s">
        <v>5</v>
      </c>
      <c r="C11" s="9" t="s">
        <v>18</v>
      </c>
      <c r="D11" s="5"/>
      <c r="E11" s="5" t="s">
        <v>55</v>
      </c>
      <c r="F11" s="5" t="s">
        <v>10</v>
      </c>
      <c r="G11" s="6">
        <v>15</v>
      </c>
      <c r="H11" s="7" t="s">
        <v>56</v>
      </c>
      <c r="I11" s="24">
        <f>13000*4</f>
        <v>52000</v>
      </c>
      <c r="J11" s="24" t="s">
        <v>91</v>
      </c>
      <c r="K11" s="24">
        <v>0.3</v>
      </c>
      <c r="L11" s="24">
        <f t="shared" si="3"/>
        <v>31200</v>
      </c>
      <c r="M11" s="24">
        <f t="shared" si="4"/>
        <v>83200</v>
      </c>
      <c r="N11" s="24">
        <f t="shared" si="1"/>
        <v>1248000</v>
      </c>
      <c r="O11" s="60">
        <v>1.5</v>
      </c>
      <c r="P11" s="24">
        <f t="shared" si="2"/>
        <v>124800</v>
      </c>
      <c r="Q11" s="24">
        <f t="shared" si="0"/>
        <v>1872000</v>
      </c>
      <c r="R11" s="24" t="s">
        <v>95</v>
      </c>
      <c r="S11" s="46"/>
      <c r="T11" s="46"/>
      <c r="U11" s="8"/>
      <c r="V11" s="8"/>
      <c r="W11" s="8"/>
      <c r="X11" s="8"/>
      <c r="Y11" s="8"/>
    </row>
    <row r="12" spans="1:25" ht="30" customHeight="1" x14ac:dyDescent="0.2">
      <c r="A12" s="3">
        <v>11</v>
      </c>
      <c r="B12" s="3" t="s">
        <v>5</v>
      </c>
      <c r="C12" s="9" t="s">
        <v>19</v>
      </c>
      <c r="D12" s="5"/>
      <c r="E12" s="5" t="s">
        <v>57</v>
      </c>
      <c r="F12" s="5" t="s">
        <v>10</v>
      </c>
      <c r="G12" s="6">
        <v>2</v>
      </c>
      <c r="H12" s="7" t="s">
        <v>58</v>
      </c>
      <c r="I12" s="24">
        <f>13000*33</f>
        <v>429000</v>
      </c>
      <c r="J12" s="24"/>
      <c r="K12" s="24"/>
      <c r="L12" s="24">
        <f t="shared" si="3"/>
        <v>0</v>
      </c>
      <c r="M12" s="24">
        <f t="shared" si="4"/>
        <v>429000</v>
      </c>
      <c r="N12" s="24">
        <f t="shared" si="1"/>
        <v>858000</v>
      </c>
      <c r="O12" s="60">
        <v>1.5</v>
      </c>
      <c r="P12" s="24">
        <f t="shared" si="2"/>
        <v>643500</v>
      </c>
      <c r="Q12" s="24">
        <f t="shared" si="0"/>
        <v>1287000</v>
      </c>
      <c r="R12" s="24" t="s">
        <v>95</v>
      </c>
      <c r="S12" s="46"/>
      <c r="T12" s="46"/>
      <c r="U12" s="8"/>
      <c r="V12" s="8"/>
      <c r="W12" s="8"/>
      <c r="X12" s="8"/>
      <c r="Y12" s="8"/>
    </row>
    <row r="13" spans="1:25" ht="30" customHeight="1" x14ac:dyDescent="0.2">
      <c r="A13" s="3">
        <v>12</v>
      </c>
      <c r="B13" s="3" t="s">
        <v>5</v>
      </c>
      <c r="C13" s="9" t="s">
        <v>20</v>
      </c>
      <c r="D13" s="5"/>
      <c r="E13" s="5" t="s">
        <v>59</v>
      </c>
      <c r="F13" s="5" t="s">
        <v>7</v>
      </c>
      <c r="G13" s="6">
        <v>3</v>
      </c>
      <c r="H13" s="7" t="s">
        <v>60</v>
      </c>
      <c r="I13" s="24">
        <v>1485000</v>
      </c>
      <c r="J13" s="24"/>
      <c r="K13" s="24"/>
      <c r="L13" s="24">
        <f t="shared" si="3"/>
        <v>0</v>
      </c>
      <c r="M13" s="24">
        <f t="shared" si="4"/>
        <v>1485000</v>
      </c>
      <c r="N13" s="24">
        <f t="shared" si="1"/>
        <v>4455000</v>
      </c>
      <c r="O13" s="60">
        <v>1.5</v>
      </c>
      <c r="P13" s="24">
        <f t="shared" si="2"/>
        <v>2227500</v>
      </c>
      <c r="Q13" s="24">
        <f t="shared" si="0"/>
        <v>6682500</v>
      </c>
      <c r="R13" s="24" t="s">
        <v>95</v>
      </c>
      <c r="S13" s="46"/>
      <c r="T13" s="46"/>
      <c r="U13" s="8"/>
      <c r="V13" s="8"/>
      <c r="W13" s="8"/>
      <c r="X13" s="8"/>
      <c r="Y13" s="8"/>
    </row>
    <row r="14" spans="1:25" s="23" customFormat="1" ht="30" customHeight="1" x14ac:dyDescent="0.2">
      <c r="A14" s="18">
        <v>13</v>
      </c>
      <c r="B14" s="18" t="s">
        <v>5</v>
      </c>
      <c r="C14" s="19" t="s">
        <v>21</v>
      </c>
      <c r="D14" s="19"/>
      <c r="E14" s="19"/>
      <c r="F14" s="19" t="s">
        <v>7</v>
      </c>
      <c r="G14" s="20">
        <v>2</v>
      </c>
      <c r="H14" s="21"/>
      <c r="I14" s="27"/>
      <c r="J14" s="27"/>
      <c r="K14" s="24"/>
      <c r="L14" s="24">
        <f t="shared" si="3"/>
        <v>0</v>
      </c>
      <c r="M14" s="24">
        <f t="shared" si="4"/>
        <v>0</v>
      </c>
      <c r="N14" s="24">
        <f t="shared" si="1"/>
        <v>0</v>
      </c>
      <c r="O14" s="60">
        <v>1.5</v>
      </c>
      <c r="P14" s="24">
        <f t="shared" si="2"/>
        <v>0</v>
      </c>
      <c r="Q14" s="24">
        <f t="shared" si="0"/>
        <v>0</v>
      </c>
      <c r="R14" s="24" t="s">
        <v>95</v>
      </c>
      <c r="S14" s="46"/>
      <c r="T14" s="49"/>
      <c r="U14" s="22"/>
      <c r="V14" s="22"/>
      <c r="W14" s="22"/>
      <c r="X14" s="22"/>
      <c r="Y14" s="22"/>
    </row>
    <row r="15" spans="1:25" ht="74.25" customHeight="1" x14ac:dyDescent="0.2">
      <c r="A15" s="3">
        <v>14</v>
      </c>
      <c r="B15" s="3" t="s">
        <v>5</v>
      </c>
      <c r="C15" s="5" t="s">
        <v>22</v>
      </c>
      <c r="D15" s="5" t="s">
        <v>23</v>
      </c>
      <c r="E15" s="5" t="s">
        <v>61</v>
      </c>
      <c r="F15" s="5" t="s">
        <v>10</v>
      </c>
      <c r="G15" s="6">
        <v>5</v>
      </c>
      <c r="H15" s="7" t="s">
        <v>62</v>
      </c>
      <c r="I15" s="24">
        <f>13000*20</f>
        <v>260000</v>
      </c>
      <c r="J15" s="24">
        <v>1</v>
      </c>
      <c r="K15" s="24">
        <v>1</v>
      </c>
      <c r="L15" s="24">
        <f t="shared" si="3"/>
        <v>104000</v>
      </c>
      <c r="M15" s="24">
        <f t="shared" si="4"/>
        <v>364000</v>
      </c>
      <c r="N15" s="24">
        <f t="shared" si="1"/>
        <v>1820000</v>
      </c>
      <c r="O15" s="60">
        <v>2</v>
      </c>
      <c r="P15" s="24">
        <f t="shared" si="2"/>
        <v>728000</v>
      </c>
      <c r="Q15" s="24">
        <f t="shared" si="0"/>
        <v>3640000</v>
      </c>
      <c r="R15" s="24" t="s">
        <v>95</v>
      </c>
      <c r="S15" s="46"/>
      <c r="T15" s="46"/>
      <c r="U15" s="8"/>
      <c r="V15" s="8"/>
      <c r="W15" s="8"/>
      <c r="X15" s="8"/>
      <c r="Y15" s="8"/>
    </row>
    <row r="16" spans="1:25" ht="68.25" customHeight="1" x14ac:dyDescent="0.2">
      <c r="A16" s="3">
        <v>15</v>
      </c>
      <c r="B16" s="3" t="s">
        <v>5</v>
      </c>
      <c r="C16" s="5" t="s">
        <v>24</v>
      </c>
      <c r="D16" s="5"/>
      <c r="E16" s="5" t="s">
        <v>61</v>
      </c>
      <c r="F16" s="5" t="s">
        <v>10</v>
      </c>
      <c r="G16" s="6">
        <v>5</v>
      </c>
      <c r="H16" s="7" t="s">
        <v>62</v>
      </c>
      <c r="I16" s="24">
        <f>13000*20</f>
        <v>260000</v>
      </c>
      <c r="J16" s="24">
        <v>1</v>
      </c>
      <c r="K16" s="24">
        <v>1</v>
      </c>
      <c r="L16" s="24">
        <f t="shared" si="3"/>
        <v>104000</v>
      </c>
      <c r="M16" s="24">
        <f t="shared" si="4"/>
        <v>364000</v>
      </c>
      <c r="N16" s="24">
        <f t="shared" si="1"/>
        <v>1820000</v>
      </c>
      <c r="O16" s="60">
        <v>2</v>
      </c>
      <c r="P16" s="24">
        <f t="shared" si="2"/>
        <v>728000</v>
      </c>
      <c r="Q16" s="24">
        <f t="shared" si="0"/>
        <v>3640000</v>
      </c>
      <c r="R16" s="24" t="s">
        <v>95</v>
      </c>
      <c r="S16" s="46"/>
      <c r="T16" s="46"/>
      <c r="U16" s="8"/>
      <c r="V16" s="8"/>
      <c r="W16" s="8"/>
      <c r="X16" s="8"/>
      <c r="Y16" s="8"/>
    </row>
    <row r="17" spans="1:25" ht="30" customHeight="1" x14ac:dyDescent="0.2">
      <c r="A17" s="3">
        <v>16</v>
      </c>
      <c r="B17" s="3" t="s">
        <v>5</v>
      </c>
      <c r="C17" s="5" t="s">
        <v>25</v>
      </c>
      <c r="D17" s="5"/>
      <c r="E17" s="5" t="s">
        <v>63</v>
      </c>
      <c r="F17" s="5" t="s">
        <v>7</v>
      </c>
      <c r="G17" s="6">
        <v>11</v>
      </c>
      <c r="H17" s="7" t="s">
        <v>64</v>
      </c>
      <c r="I17" s="24">
        <v>180000</v>
      </c>
      <c r="J17" s="24"/>
      <c r="K17" s="24"/>
      <c r="L17" s="24">
        <f t="shared" si="3"/>
        <v>0</v>
      </c>
      <c r="M17" s="24">
        <f t="shared" si="4"/>
        <v>180000</v>
      </c>
      <c r="N17" s="24">
        <f t="shared" si="1"/>
        <v>1980000</v>
      </c>
      <c r="O17" s="60">
        <v>1.5</v>
      </c>
      <c r="P17" s="24">
        <f t="shared" si="2"/>
        <v>270000</v>
      </c>
      <c r="Q17" s="24">
        <f t="shared" si="0"/>
        <v>2970000</v>
      </c>
      <c r="R17" s="24" t="s">
        <v>95</v>
      </c>
      <c r="S17" s="46"/>
      <c r="T17" s="46"/>
      <c r="U17" s="8"/>
      <c r="V17" s="8"/>
      <c r="W17" s="8"/>
      <c r="X17" s="8"/>
      <c r="Y17" s="8"/>
    </row>
    <row r="18" spans="1:25" ht="30" customHeight="1" x14ac:dyDescent="0.2">
      <c r="A18" s="3">
        <v>17</v>
      </c>
      <c r="B18" s="3" t="s">
        <v>5</v>
      </c>
      <c r="C18" s="5" t="s">
        <v>26</v>
      </c>
      <c r="D18" s="5"/>
      <c r="E18" s="5" t="s">
        <v>65</v>
      </c>
      <c r="F18" s="5" t="s">
        <v>10</v>
      </c>
      <c r="G18" s="6">
        <v>10</v>
      </c>
      <c r="H18" s="7" t="s">
        <v>64</v>
      </c>
      <c r="I18" s="24">
        <v>180000</v>
      </c>
      <c r="J18" s="24"/>
      <c r="K18" s="24"/>
      <c r="L18" s="24">
        <f t="shared" si="3"/>
        <v>0</v>
      </c>
      <c r="M18" s="24">
        <f t="shared" si="4"/>
        <v>180000</v>
      </c>
      <c r="N18" s="24">
        <f t="shared" si="1"/>
        <v>1800000</v>
      </c>
      <c r="O18" s="60">
        <v>1.5</v>
      </c>
      <c r="P18" s="24">
        <f t="shared" si="2"/>
        <v>270000</v>
      </c>
      <c r="Q18" s="24">
        <f t="shared" si="0"/>
        <v>2700000</v>
      </c>
      <c r="R18" s="24" t="s">
        <v>95</v>
      </c>
      <c r="S18" s="46"/>
      <c r="T18" s="46"/>
      <c r="U18" s="8"/>
      <c r="V18" s="8"/>
      <c r="W18" s="8"/>
      <c r="X18" s="8"/>
      <c r="Y18" s="8"/>
    </row>
    <row r="19" spans="1:25" ht="30" customHeight="1" x14ac:dyDescent="0.2">
      <c r="A19" s="3">
        <v>18</v>
      </c>
      <c r="B19" s="3" t="s">
        <v>5</v>
      </c>
      <c r="C19" s="5" t="s">
        <v>27</v>
      </c>
      <c r="D19" s="5" t="s">
        <v>28</v>
      </c>
      <c r="E19" s="5" t="s">
        <v>66</v>
      </c>
      <c r="F19" s="5" t="s">
        <v>10</v>
      </c>
      <c r="G19" s="6">
        <v>4</v>
      </c>
      <c r="H19" s="7" t="s">
        <v>68</v>
      </c>
      <c r="I19" s="24">
        <v>23000</v>
      </c>
      <c r="J19" s="24"/>
      <c r="K19" s="24"/>
      <c r="L19" s="24">
        <f t="shared" si="3"/>
        <v>0</v>
      </c>
      <c r="M19" s="24">
        <f t="shared" si="4"/>
        <v>23000</v>
      </c>
      <c r="N19" s="24">
        <f t="shared" si="1"/>
        <v>92000</v>
      </c>
      <c r="O19" s="60">
        <v>1.5</v>
      </c>
      <c r="P19" s="24">
        <f t="shared" si="2"/>
        <v>34500</v>
      </c>
      <c r="Q19" s="24">
        <f t="shared" si="0"/>
        <v>138000</v>
      </c>
      <c r="R19" s="24" t="s">
        <v>95</v>
      </c>
      <c r="S19" s="46"/>
      <c r="T19" s="46"/>
      <c r="U19" s="8"/>
      <c r="V19" s="8"/>
      <c r="W19" s="8"/>
      <c r="X19" s="8"/>
      <c r="Y19" s="8"/>
    </row>
    <row r="20" spans="1:25" ht="30" customHeight="1" x14ac:dyDescent="0.2">
      <c r="A20" s="3">
        <v>19</v>
      </c>
      <c r="B20" s="3" t="s">
        <v>5</v>
      </c>
      <c r="C20" s="5" t="s">
        <v>29</v>
      </c>
      <c r="D20" s="5" t="s">
        <v>30</v>
      </c>
      <c r="E20" s="5" t="s">
        <v>67</v>
      </c>
      <c r="F20" s="5" t="s">
        <v>10</v>
      </c>
      <c r="G20" s="6">
        <v>12</v>
      </c>
      <c r="H20" s="7" t="s">
        <v>69</v>
      </c>
      <c r="I20" s="24">
        <v>22000</v>
      </c>
      <c r="J20" s="24"/>
      <c r="K20" s="24"/>
      <c r="L20" s="24">
        <f t="shared" si="3"/>
        <v>0</v>
      </c>
      <c r="M20" s="24">
        <f t="shared" si="4"/>
        <v>22000</v>
      </c>
      <c r="N20" s="24">
        <f t="shared" si="1"/>
        <v>264000</v>
      </c>
      <c r="O20" s="60">
        <v>1.5</v>
      </c>
      <c r="P20" s="24">
        <f t="shared" si="2"/>
        <v>33000</v>
      </c>
      <c r="Q20" s="24">
        <f t="shared" si="0"/>
        <v>396000</v>
      </c>
      <c r="R20" s="24" t="s">
        <v>95</v>
      </c>
      <c r="S20" s="46"/>
      <c r="T20" s="46"/>
      <c r="U20" s="8"/>
      <c r="V20" s="8"/>
      <c r="W20" s="8"/>
      <c r="X20" s="8"/>
      <c r="Y20" s="8"/>
    </row>
    <row r="21" spans="1:25" ht="30" customHeight="1" x14ac:dyDescent="0.2">
      <c r="A21" s="3">
        <v>20</v>
      </c>
      <c r="B21" s="3" t="s">
        <v>5</v>
      </c>
      <c r="C21" s="5" t="s">
        <v>31</v>
      </c>
      <c r="D21" s="5"/>
      <c r="E21" s="5" t="s">
        <v>31</v>
      </c>
      <c r="F21" s="5" t="s">
        <v>10</v>
      </c>
      <c r="G21" s="6">
        <v>27</v>
      </c>
      <c r="H21" s="7" t="s">
        <v>70</v>
      </c>
      <c r="I21" s="24">
        <v>67000</v>
      </c>
      <c r="J21" s="24"/>
      <c r="K21" s="24"/>
      <c r="L21" s="24">
        <f t="shared" si="3"/>
        <v>0</v>
      </c>
      <c r="M21" s="24">
        <f t="shared" si="4"/>
        <v>67000</v>
      </c>
      <c r="N21" s="24">
        <f t="shared" si="1"/>
        <v>1809000</v>
      </c>
      <c r="O21" s="60">
        <v>1.5</v>
      </c>
      <c r="P21" s="24">
        <f t="shared" si="2"/>
        <v>100500</v>
      </c>
      <c r="Q21" s="24">
        <f t="shared" si="0"/>
        <v>2713500</v>
      </c>
      <c r="R21" s="24" t="s">
        <v>95</v>
      </c>
      <c r="S21" s="46"/>
      <c r="T21" s="46"/>
      <c r="U21" s="8"/>
      <c r="V21" s="8"/>
      <c r="W21" s="8"/>
      <c r="X21" s="8"/>
      <c r="Y21" s="8"/>
    </row>
    <row r="22" spans="1:25" ht="30" customHeight="1" x14ac:dyDescent="0.2">
      <c r="A22" s="3">
        <v>21</v>
      </c>
      <c r="B22" s="3" t="s">
        <v>5</v>
      </c>
      <c r="C22" s="5" t="s">
        <v>32</v>
      </c>
      <c r="D22" s="5"/>
      <c r="E22" s="5" t="s">
        <v>32</v>
      </c>
      <c r="F22" s="5" t="s">
        <v>10</v>
      </c>
      <c r="G22" s="6">
        <v>29</v>
      </c>
      <c r="H22" s="7" t="s">
        <v>71</v>
      </c>
      <c r="I22" s="24">
        <v>61000</v>
      </c>
      <c r="J22" s="24"/>
      <c r="K22" s="24"/>
      <c r="L22" s="24">
        <f t="shared" si="3"/>
        <v>0</v>
      </c>
      <c r="M22" s="24">
        <f t="shared" si="4"/>
        <v>61000</v>
      </c>
      <c r="N22" s="24">
        <f t="shared" si="1"/>
        <v>1769000</v>
      </c>
      <c r="O22" s="60">
        <v>1.5</v>
      </c>
      <c r="P22" s="24">
        <f t="shared" si="2"/>
        <v>91500</v>
      </c>
      <c r="Q22" s="24">
        <f t="shared" si="0"/>
        <v>2653500</v>
      </c>
      <c r="R22" s="24" t="s">
        <v>95</v>
      </c>
      <c r="S22" s="46"/>
      <c r="T22" s="46"/>
      <c r="U22" s="8"/>
      <c r="V22" s="8"/>
      <c r="W22" s="8"/>
      <c r="X22" s="8"/>
      <c r="Y22" s="8"/>
    </row>
    <row r="23" spans="1:25" ht="38.25" customHeight="1" x14ac:dyDescent="0.2">
      <c r="A23" s="3">
        <v>22</v>
      </c>
      <c r="B23" s="3" t="s">
        <v>5</v>
      </c>
      <c r="C23" s="5" t="s">
        <v>33</v>
      </c>
      <c r="D23" s="5" t="s">
        <v>34</v>
      </c>
      <c r="E23" s="5" t="s">
        <v>73</v>
      </c>
      <c r="F23" s="5" t="s">
        <v>7</v>
      </c>
      <c r="G23" s="6">
        <v>1</v>
      </c>
      <c r="H23" s="7" t="s">
        <v>72</v>
      </c>
      <c r="I23" s="24">
        <v>446000</v>
      </c>
      <c r="J23" s="24"/>
      <c r="K23" s="24"/>
      <c r="L23" s="24">
        <f t="shared" si="3"/>
        <v>0</v>
      </c>
      <c r="M23" s="24">
        <f t="shared" si="4"/>
        <v>446000</v>
      </c>
      <c r="N23" s="24">
        <f t="shared" si="1"/>
        <v>446000</v>
      </c>
      <c r="O23" s="60">
        <v>1.5</v>
      </c>
      <c r="P23" s="24">
        <f t="shared" si="2"/>
        <v>669000</v>
      </c>
      <c r="Q23" s="24">
        <f t="shared" si="0"/>
        <v>669000</v>
      </c>
      <c r="R23" s="24" t="s">
        <v>95</v>
      </c>
      <c r="S23" s="46"/>
      <c r="T23" s="46"/>
      <c r="U23" s="8"/>
      <c r="V23" s="8"/>
      <c r="W23" s="8"/>
      <c r="X23" s="8"/>
      <c r="Y23" s="8"/>
    </row>
    <row r="24" spans="1:25" s="23" customFormat="1" ht="30" customHeight="1" x14ac:dyDescent="0.2">
      <c r="A24" s="18">
        <v>23</v>
      </c>
      <c r="B24" s="18" t="s">
        <v>5</v>
      </c>
      <c r="C24" s="19" t="s">
        <v>35</v>
      </c>
      <c r="D24" s="19"/>
      <c r="E24" s="19"/>
      <c r="F24" s="19" t="s">
        <v>10</v>
      </c>
      <c r="G24" s="20">
        <v>2</v>
      </c>
      <c r="H24" s="21"/>
      <c r="I24" s="27"/>
      <c r="J24" s="27"/>
      <c r="K24" s="24"/>
      <c r="L24" s="24">
        <f t="shared" si="3"/>
        <v>0</v>
      </c>
      <c r="M24" s="24">
        <f t="shared" si="4"/>
        <v>0</v>
      </c>
      <c r="N24" s="24">
        <f t="shared" si="1"/>
        <v>0</v>
      </c>
      <c r="O24" s="60">
        <v>1.5</v>
      </c>
      <c r="P24" s="24">
        <f t="shared" si="2"/>
        <v>0</v>
      </c>
      <c r="Q24" s="24">
        <f t="shared" si="0"/>
        <v>0</v>
      </c>
      <c r="R24" s="24" t="s">
        <v>95</v>
      </c>
      <c r="S24" s="46"/>
      <c r="T24" s="49"/>
      <c r="U24" s="22"/>
      <c r="V24" s="22"/>
      <c r="W24" s="22"/>
      <c r="X24" s="22"/>
      <c r="Y24" s="22"/>
    </row>
    <row r="25" spans="1:25" ht="30" customHeight="1" x14ac:dyDescent="0.2">
      <c r="A25" s="3">
        <v>24</v>
      </c>
      <c r="B25" s="3" t="s">
        <v>5</v>
      </c>
      <c r="C25" s="5" t="s">
        <v>36</v>
      </c>
      <c r="D25" s="5"/>
      <c r="E25" s="5" t="s">
        <v>75</v>
      </c>
      <c r="F25" s="5" t="s">
        <v>10</v>
      </c>
      <c r="G25" s="6">
        <v>4</v>
      </c>
      <c r="H25" s="7" t="s">
        <v>74</v>
      </c>
      <c r="I25" s="24">
        <v>39000</v>
      </c>
      <c r="J25" s="24"/>
      <c r="K25" s="24"/>
      <c r="L25" s="24">
        <f t="shared" si="3"/>
        <v>0</v>
      </c>
      <c r="M25" s="24">
        <f t="shared" si="4"/>
        <v>39000</v>
      </c>
      <c r="N25" s="24">
        <f t="shared" si="1"/>
        <v>156000</v>
      </c>
      <c r="O25" s="60">
        <v>1.5</v>
      </c>
      <c r="P25" s="24">
        <f t="shared" si="2"/>
        <v>58500</v>
      </c>
      <c r="Q25" s="24">
        <f t="shared" si="0"/>
        <v>234000</v>
      </c>
      <c r="R25" s="24" t="s">
        <v>95</v>
      </c>
      <c r="S25" s="46"/>
      <c r="T25" s="46"/>
      <c r="U25" s="8"/>
      <c r="V25" s="8"/>
      <c r="W25" s="8"/>
      <c r="X25" s="8"/>
      <c r="Y25" s="8"/>
    </row>
    <row r="26" spans="1:25" ht="30" customHeight="1" x14ac:dyDescent="0.2">
      <c r="A26" s="3">
        <v>25</v>
      </c>
      <c r="B26" s="3" t="s">
        <v>5</v>
      </c>
      <c r="C26" s="5" t="s">
        <v>37</v>
      </c>
      <c r="D26" s="5" t="s">
        <v>38</v>
      </c>
      <c r="E26" s="5" t="s">
        <v>76</v>
      </c>
      <c r="F26" s="5" t="s">
        <v>10</v>
      </c>
      <c r="G26" s="6">
        <v>2</v>
      </c>
      <c r="H26" s="7" t="s">
        <v>77</v>
      </c>
      <c r="I26" s="24">
        <f>13000*34</f>
        <v>442000</v>
      </c>
      <c r="J26" s="24">
        <v>1.1000000000000001</v>
      </c>
      <c r="K26" s="24">
        <v>1.1000000000000001</v>
      </c>
      <c r="L26" s="24">
        <f t="shared" si="3"/>
        <v>114400.00000000001</v>
      </c>
      <c r="M26" s="24">
        <f t="shared" si="4"/>
        <v>556400</v>
      </c>
      <c r="N26" s="24">
        <f t="shared" si="1"/>
        <v>1112800</v>
      </c>
      <c r="O26" s="60">
        <v>1.5</v>
      </c>
      <c r="P26" s="24">
        <f t="shared" si="2"/>
        <v>834600</v>
      </c>
      <c r="Q26" s="24">
        <f t="shared" si="0"/>
        <v>1669200</v>
      </c>
      <c r="R26" s="24" t="s">
        <v>95</v>
      </c>
      <c r="S26" s="46"/>
      <c r="T26" s="46"/>
      <c r="U26" s="8"/>
      <c r="V26" s="8"/>
      <c r="W26" s="8"/>
      <c r="X26" s="8"/>
      <c r="Y26" s="8"/>
    </row>
    <row r="27" spans="1:25" ht="30" customHeight="1" x14ac:dyDescent="0.2">
      <c r="A27" s="31">
        <v>26</v>
      </c>
      <c r="B27" s="31" t="s">
        <v>5</v>
      </c>
      <c r="C27" s="32" t="s">
        <v>39</v>
      </c>
      <c r="D27" s="32"/>
      <c r="E27" s="32" t="s">
        <v>78</v>
      </c>
      <c r="F27" s="32" t="s">
        <v>7</v>
      </c>
      <c r="G27" s="33">
        <v>2</v>
      </c>
      <c r="H27" s="34" t="s">
        <v>79</v>
      </c>
      <c r="I27" s="35">
        <v>5890000</v>
      </c>
      <c r="J27" s="35" t="s">
        <v>92</v>
      </c>
      <c r="K27" s="35"/>
      <c r="L27" s="24">
        <v>200000</v>
      </c>
      <c r="M27" s="24">
        <f t="shared" si="4"/>
        <v>6090000</v>
      </c>
      <c r="N27" s="24">
        <f t="shared" si="1"/>
        <v>12180000</v>
      </c>
      <c r="O27" s="60">
        <v>1.5</v>
      </c>
      <c r="P27" s="24">
        <f t="shared" si="2"/>
        <v>9135000</v>
      </c>
      <c r="Q27" s="24">
        <f t="shared" si="0"/>
        <v>18270000</v>
      </c>
      <c r="R27" s="24" t="s">
        <v>95</v>
      </c>
      <c r="S27" s="50"/>
      <c r="T27" s="50"/>
      <c r="U27" s="36"/>
      <c r="V27" s="36"/>
      <c r="W27" s="36"/>
      <c r="X27" s="36"/>
      <c r="Y27" s="36"/>
    </row>
    <row r="28" spans="1:25" ht="38.25" customHeight="1" x14ac:dyDescent="0.2">
      <c r="A28" s="37"/>
      <c r="B28" s="38" t="s">
        <v>82</v>
      </c>
      <c r="C28" s="39"/>
      <c r="D28" s="39"/>
      <c r="E28" s="39"/>
      <c r="F28" s="39"/>
      <c r="G28" s="39"/>
      <c r="H28" s="39"/>
      <c r="I28" s="40"/>
      <c r="J28" s="40"/>
      <c r="K28" s="41"/>
      <c r="L28" s="24">
        <f t="shared" ref="L5:L28" si="5">8*13000*J28</f>
        <v>0</v>
      </c>
      <c r="M28" s="41"/>
      <c r="N28" s="40">
        <f>SUM(N2:N27)</f>
        <v>161078800</v>
      </c>
      <c r="O28" s="61"/>
      <c r="P28" s="40"/>
      <c r="Q28" s="40">
        <f>SUM(Q2:Q27)</f>
        <v>285572500</v>
      </c>
      <c r="R28" s="40"/>
      <c r="S28" s="51"/>
      <c r="T28" s="51"/>
      <c r="U28" s="42"/>
      <c r="V28" s="42"/>
      <c r="W28" s="42"/>
      <c r="X28" s="42"/>
      <c r="Y28" s="42"/>
    </row>
    <row r="29" spans="1:25" ht="11.45" customHeight="1" x14ac:dyDescent="0.2">
      <c r="A29" s="37"/>
      <c r="B29" s="37"/>
      <c r="C29" s="39"/>
      <c r="D29" s="39"/>
      <c r="E29" s="39"/>
      <c r="F29" s="39"/>
      <c r="G29" s="39"/>
      <c r="H29" s="39"/>
      <c r="I29" s="40"/>
      <c r="J29" s="40"/>
      <c r="K29" s="40"/>
      <c r="L29" s="40"/>
      <c r="M29" s="40"/>
      <c r="N29" s="40"/>
      <c r="O29" s="61"/>
      <c r="P29" s="40"/>
      <c r="Q29" s="40"/>
      <c r="R29" s="40"/>
      <c r="S29" s="40"/>
      <c r="T29" s="40"/>
      <c r="U29" s="42"/>
      <c r="V29" s="42"/>
      <c r="W29" s="42"/>
      <c r="X29" s="42"/>
      <c r="Y29" s="42"/>
    </row>
  </sheetData>
  <pageMargins left="0.39370078740157483" right="0.39370078740157483" top="0.39370078740157483" bottom="0.39370078740157483" header="0" footer="0"/>
  <pageSetup pageOrder="overThenDown"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Guzarov, Jamshid Q.</cp:lastModifiedBy>
  <dcterms:modified xsi:type="dcterms:W3CDTF">2024-06-19T04:44:57Z</dcterms:modified>
</cp:coreProperties>
</file>