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test32-main\test32-main\"/>
    </mc:Choice>
  </mc:AlternateContent>
  <bookViews>
    <workbookView xWindow="28680" yWindow="-120" windowWidth="29040" windowHeight="15840" tabRatio="164" firstSheet="1" activeTab="2"/>
  </bookViews>
  <sheets>
    <sheet name="TDSheet" sheetId="1" r:id="rId1"/>
    <sheet name="ed1" sheetId="2" r:id="rId2"/>
    <sheet name="Лист1" sheetId="3" r:id="rId3"/>
  </sheets>
  <definedNames>
    <definedName name="_xlnm._FilterDatabase" localSheetId="0" hidden="1">TDSheet!$A$1:$F$25</definedName>
  </definedNames>
  <calcPr calcId="162913"/>
</workbook>
</file>

<file path=xl/calcChain.xml><?xml version="1.0" encoding="utf-8"?>
<calcChain xmlns="http://schemas.openxmlformats.org/spreadsheetml/2006/main">
  <c r="K26" i="3" l="1"/>
  <c r="L26" i="3" s="1"/>
  <c r="O26" i="3" s="1"/>
  <c r="K25" i="3"/>
  <c r="L25" i="3" s="1"/>
  <c r="O25" i="3" s="1"/>
  <c r="K24" i="3"/>
  <c r="L24" i="3" s="1"/>
  <c r="O24" i="3" s="1"/>
  <c r="K23" i="3"/>
  <c r="L23" i="3" s="1"/>
  <c r="O23" i="3" s="1"/>
  <c r="K22" i="3"/>
  <c r="L22" i="3" s="1"/>
  <c r="O22" i="3" s="1"/>
  <c r="K21" i="3"/>
  <c r="L21" i="3" s="1"/>
  <c r="O21" i="3" s="1"/>
  <c r="L20" i="3"/>
  <c r="O20" i="3" s="1"/>
  <c r="K20" i="3"/>
  <c r="N19" i="3"/>
  <c r="O19" i="3" s="1"/>
  <c r="K19" i="3"/>
  <c r="N18" i="3"/>
  <c r="O18" i="3" s="1"/>
  <c r="K18" i="3"/>
  <c r="N17" i="3"/>
  <c r="O17" i="3" s="1"/>
  <c r="K16" i="3"/>
  <c r="L16" i="3" s="1"/>
  <c r="O16" i="3" s="1"/>
  <c r="N15" i="3"/>
  <c r="O15" i="3" s="1"/>
  <c r="K15" i="3"/>
  <c r="K14" i="3"/>
  <c r="L14" i="3" s="1"/>
  <c r="O14" i="3" s="1"/>
  <c r="L13" i="3"/>
  <c r="O13" i="3" s="1"/>
  <c r="K13" i="3"/>
  <c r="K12" i="3"/>
  <c r="L12" i="3" s="1"/>
  <c r="O12" i="3" s="1"/>
  <c r="N11" i="3"/>
  <c r="O11" i="3" s="1"/>
  <c r="K11" i="3"/>
  <c r="N10" i="3"/>
  <c r="L10" i="3"/>
  <c r="O10" i="3" s="1"/>
  <c r="K9" i="3"/>
  <c r="L9" i="3" s="1"/>
  <c r="O9" i="3" s="1"/>
  <c r="K8" i="3"/>
  <c r="L8" i="3" s="1"/>
  <c r="O8" i="3" s="1"/>
  <c r="K7" i="3"/>
  <c r="L7" i="3" s="1"/>
  <c r="O7" i="3" s="1"/>
  <c r="K6" i="3"/>
  <c r="L6" i="3" s="1"/>
  <c r="O6" i="3" s="1"/>
  <c r="K5" i="3"/>
  <c r="L5" i="3" s="1"/>
  <c r="O5" i="3" s="1"/>
  <c r="N4" i="3"/>
  <c r="L4" i="3"/>
  <c r="O4" i="3" s="1"/>
  <c r="L3" i="3"/>
  <c r="O3" i="3" s="1"/>
  <c r="K3" i="3"/>
  <c r="T2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3" i="2"/>
  <c r="T24" i="2"/>
  <c r="T25" i="2"/>
  <c r="T2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3" i="2"/>
  <c r="N15" i="2"/>
  <c r="N17" i="2"/>
  <c r="P12" i="3" l="1"/>
  <c r="R12" i="3"/>
  <c r="S12" i="3" s="1"/>
  <c r="T12" i="3" s="1"/>
  <c r="P14" i="3"/>
  <c r="R14" i="3"/>
  <c r="S14" i="3" s="1"/>
  <c r="T14" i="3" s="1"/>
  <c r="R3" i="3"/>
  <c r="S3" i="3" s="1"/>
  <c r="T3" i="3" s="1"/>
  <c r="P3" i="3"/>
  <c r="P10" i="3"/>
  <c r="R10" i="3"/>
  <c r="S10" i="3" s="1"/>
  <c r="T10" i="3" s="1"/>
  <c r="R17" i="3"/>
  <c r="S17" i="3" s="1"/>
  <c r="T17" i="3" s="1"/>
  <c r="P17" i="3"/>
  <c r="R19" i="3"/>
  <c r="S19" i="3" s="1"/>
  <c r="T19" i="3" s="1"/>
  <c r="P19" i="3"/>
  <c r="R4" i="3"/>
  <c r="S4" i="3" s="1"/>
  <c r="T4" i="3" s="1"/>
  <c r="P4" i="3"/>
  <c r="P20" i="3"/>
  <c r="R20" i="3"/>
  <c r="S20" i="3" s="1"/>
  <c r="T20" i="3" s="1"/>
  <c r="P11" i="3"/>
  <c r="R11" i="3"/>
  <c r="S11" i="3" s="1"/>
  <c r="T11" i="3" s="1"/>
  <c r="R15" i="3"/>
  <c r="S15" i="3" s="1"/>
  <c r="T15" i="3" s="1"/>
  <c r="P15" i="3"/>
  <c r="P18" i="3"/>
  <c r="R18" i="3"/>
  <c r="S18" i="3" s="1"/>
  <c r="T18" i="3" s="1"/>
  <c r="P21" i="3"/>
  <c r="R21" i="3"/>
  <c r="S21" i="3" s="1"/>
  <c r="T21" i="3" s="1"/>
  <c r="R5" i="3"/>
  <c r="S5" i="3" s="1"/>
  <c r="T5" i="3" s="1"/>
  <c r="P5" i="3"/>
  <c r="R22" i="3"/>
  <c r="S22" i="3" s="1"/>
  <c r="T22" i="3" s="1"/>
  <c r="P22" i="3"/>
  <c r="P13" i="3"/>
  <c r="R13" i="3"/>
  <c r="S13" i="3" s="1"/>
  <c r="T13" i="3" s="1"/>
  <c r="R25" i="3"/>
  <c r="S25" i="3" s="1"/>
  <c r="T25" i="3" s="1"/>
  <c r="P25" i="3"/>
  <c r="R16" i="3"/>
  <c r="S16" i="3" s="1"/>
  <c r="T16" i="3" s="1"/>
  <c r="P16" i="3"/>
  <c r="P6" i="3"/>
  <c r="R6" i="3"/>
  <c r="S6" i="3" s="1"/>
  <c r="T6" i="3" s="1"/>
  <c r="R23" i="3"/>
  <c r="S23" i="3" s="1"/>
  <c r="T23" i="3" s="1"/>
  <c r="P23" i="3"/>
  <c r="P7" i="3"/>
  <c r="R7" i="3"/>
  <c r="S7" i="3" s="1"/>
  <c r="T7" i="3" s="1"/>
  <c r="R24" i="3"/>
  <c r="S24" i="3" s="1"/>
  <c r="T24" i="3" s="1"/>
  <c r="P24" i="3"/>
  <c r="R8" i="3"/>
  <c r="S8" i="3" s="1"/>
  <c r="T8" i="3" s="1"/>
  <c r="P8" i="3"/>
  <c r="R9" i="3"/>
  <c r="S9" i="3" s="1"/>
  <c r="T9" i="3" s="1"/>
  <c r="P9" i="3"/>
  <c r="R26" i="3"/>
  <c r="S26" i="3" s="1"/>
  <c r="T26" i="3" s="1"/>
  <c r="P26" i="3"/>
  <c r="T27" i="2"/>
  <c r="R11" i="2"/>
  <c r="R16" i="2"/>
  <c r="R18" i="2"/>
  <c r="R19" i="2"/>
  <c r="R20" i="2"/>
  <c r="R21" i="2"/>
  <c r="R22" i="2"/>
  <c r="R23" i="2"/>
  <c r="R3" i="2"/>
  <c r="P11" i="2"/>
  <c r="P18" i="2"/>
  <c r="P19" i="2"/>
  <c r="P23" i="2"/>
  <c r="P25" i="2"/>
  <c r="P3" i="2"/>
  <c r="O11" i="2"/>
  <c r="O15" i="2"/>
  <c r="R15" i="2" s="1"/>
  <c r="O16" i="2"/>
  <c r="P16" i="2" s="1"/>
  <c r="O17" i="2"/>
  <c r="P17" i="2" s="1"/>
  <c r="O18" i="2"/>
  <c r="O19" i="2"/>
  <c r="O20" i="2"/>
  <c r="P20" i="2" s="1"/>
  <c r="O21" i="2"/>
  <c r="P21" i="2" s="1"/>
  <c r="O22" i="2"/>
  <c r="P22" i="2" s="1"/>
  <c r="O23" i="2"/>
  <c r="O24" i="2"/>
  <c r="R24" i="2" s="1"/>
  <c r="O25" i="2"/>
  <c r="R25" i="2" s="1"/>
  <c r="O3" i="2"/>
  <c r="N19" i="2"/>
  <c r="N18" i="2"/>
  <c r="N11" i="2"/>
  <c r="N10" i="2"/>
  <c r="N4" i="2"/>
  <c r="L4" i="2"/>
  <c r="O4" i="2" s="1"/>
  <c r="L10" i="2"/>
  <c r="O10" i="2" s="1"/>
  <c r="L12" i="2"/>
  <c r="O12" i="2" s="1"/>
  <c r="L13" i="2"/>
  <c r="O13" i="2" s="1"/>
  <c r="L14" i="2"/>
  <c r="O14" i="2" s="1"/>
  <c r="L16" i="2"/>
  <c r="L20" i="2"/>
  <c r="L21" i="2"/>
  <c r="L23" i="2"/>
  <c r="L24" i="2"/>
  <c r="L25" i="2"/>
  <c r="L26" i="2"/>
  <c r="O26" i="2" s="1"/>
  <c r="L3" i="2"/>
  <c r="K6" i="2"/>
  <c r="L6" i="2" s="1"/>
  <c r="O6" i="2" s="1"/>
  <c r="K5" i="2"/>
  <c r="L5" i="2" s="1"/>
  <c r="O5" i="2" s="1"/>
  <c r="K7" i="2"/>
  <c r="L7" i="2" s="1"/>
  <c r="O7" i="2" s="1"/>
  <c r="K8" i="2"/>
  <c r="L8" i="2" s="1"/>
  <c r="O8" i="2" s="1"/>
  <c r="K9" i="2"/>
  <c r="L9" i="2" s="1"/>
  <c r="O9" i="2" s="1"/>
  <c r="K11" i="2"/>
  <c r="K12" i="2"/>
  <c r="K13" i="2"/>
  <c r="K14" i="2"/>
  <c r="K15" i="2"/>
  <c r="K16" i="2"/>
  <c r="K18" i="2"/>
  <c r="K19" i="2"/>
  <c r="K20" i="2"/>
  <c r="K21" i="2"/>
  <c r="K22" i="2"/>
  <c r="L22" i="2" s="1"/>
  <c r="K23" i="2"/>
  <c r="K24" i="2"/>
  <c r="K25" i="2"/>
  <c r="K26" i="2"/>
  <c r="K3" i="2"/>
  <c r="T27" i="3" l="1"/>
  <c r="P27" i="3"/>
  <c r="P8" i="2"/>
  <c r="R8" i="2"/>
  <c r="R5" i="2"/>
  <c r="P5" i="2"/>
  <c r="P14" i="2"/>
  <c r="R14" i="2"/>
  <c r="P9" i="2"/>
  <c r="R9" i="2"/>
  <c r="P26" i="2"/>
  <c r="R26" i="2"/>
  <c r="P7" i="2"/>
  <c r="R7" i="2"/>
  <c r="P6" i="2"/>
  <c r="R6" i="2"/>
  <c r="R13" i="2"/>
  <c r="P13" i="2"/>
  <c r="P12" i="2"/>
  <c r="R12" i="2"/>
  <c r="R10" i="2"/>
  <c r="P10" i="2"/>
  <c r="P4" i="2"/>
  <c r="P27" i="2" s="1"/>
  <c r="R4" i="2"/>
  <c r="P24" i="2"/>
  <c r="P15" i="2"/>
  <c r="R17" i="2"/>
</calcChain>
</file>

<file path=xl/sharedStrings.xml><?xml version="1.0" encoding="utf-8"?>
<sst xmlns="http://schemas.openxmlformats.org/spreadsheetml/2006/main" count="533" uniqueCount="131">
  <si>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</si>
  <si>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</si>
  <si>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</si>
  <si>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</si>
  <si>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</si>
  <si>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</si>
  <si>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MTOos-PR-VZIS-0386 от 08.04.2024 17:08:30</t>
  </si>
  <si>
    <t>Источник бесперебойного питания UPS 1200ВА</t>
  </si>
  <si>
    <t>шт</t>
  </si>
  <si>
    <t>Маршрутизатор MikroTik hEX PoE RB960PGS</t>
  </si>
  <si>
    <t>RB960PGS</t>
  </si>
  <si>
    <t>Розетка накладная 2хRJ45 1000В 5е SNR-SMB-2109A</t>
  </si>
  <si>
    <t>Компьютер Core i7 11700 ATX FCLGA1200 RAM DDR4 2400МГЦ 4x16ГБ HDD 2х1ТБ 500ВТ сетевая карта 1х port 1ГБ/С</t>
  </si>
  <si>
    <t>комп</t>
  </si>
  <si>
    <t>Коммутатор управляемый уровня 2 SNR-S2982G-8T</t>
  </si>
  <si>
    <t>Коннектор RJ45</t>
  </si>
  <si>
    <t>Коммутационный шкаф 6U* 450</t>
  </si>
  <si>
    <t>Источник бесперебойного  питания  АРС Smart - UPS RT 2000 VA  RM 230 V- SURTD2000RMXLI</t>
  </si>
  <si>
    <t>Жесткий диск HDD 6ТБ WD62PURX-78</t>
  </si>
  <si>
    <t>Коммутатор управляемый SNR-S2982G-24T-POE 24 портов</t>
  </si>
  <si>
    <t>Шкаф навесной CE 800х600х300ММ IP65</t>
  </si>
  <si>
    <t>Коммутатор управляемый POE 2 SNR-S2985G-8T-POE</t>
  </si>
  <si>
    <t>Кронштейн DS-1603ZJ-P</t>
  </si>
  <si>
    <t>Шкаф телекоммуникационный 19" 9U 600x450x501ММ</t>
  </si>
  <si>
    <t>Камера-IP DS-2DF8C442IXG-ELW</t>
  </si>
  <si>
    <t>Мост беспроводной LiteBeam 5AC Gen2 5GHz 23dBi MIMO2x2 Passive PoE</t>
  </si>
  <si>
    <t>Видеорегистратор цифровой 32-канальный Hikvision DS-7732NI-I4</t>
  </si>
  <si>
    <t>Hikvision DS-7732NI-I4</t>
  </si>
  <si>
    <t>Клавиатура и компьютерная мышь</t>
  </si>
  <si>
    <t>Пилот рековый 8 розеток 16А</t>
  </si>
  <si>
    <t>Хомут кабельный 2.5х150ММ нейлоновый UHH20-D025-150-050</t>
  </si>
  <si>
    <t>2.5х150ММ UHH20-D025-150-050</t>
  </si>
  <si>
    <t>Заявка MTOos-PR-VZIS-0400 от 29.04.2024 11:47:18</t>
  </si>
  <si>
    <t>Коннектор RJ-45 100ШТ</t>
  </si>
  <si>
    <t>уп.</t>
  </si>
  <si>
    <t>Кросс оптический настенный SM ОКН-4 4 портов</t>
  </si>
  <si>
    <t>Источник бесперебойного питания (ИБП) 1200ВТ</t>
  </si>
  <si>
    <t>1,000,000 - 2,500,000</t>
  </si>
  <si>
    <t>1,500,000</t>
  </si>
  <si>
    <t>150,000 - 300,000</t>
  </si>
  <si>
    <t>20,000,000 и выше</t>
  </si>
  <si>
    <t>2,500,000</t>
  </si>
  <si>
    <t>2,000 - 5,000</t>
  </si>
  <si>
    <t>1,500,000 - 3,000,000</t>
  </si>
  <si>
    <t>Источник бесперебойного питания АРС Smart - UPS RT 2000 VA RM 230 V- SURTD2000RMXLI</t>
  </si>
  <si>
    <t>20,000,000 - 25,000,000</t>
  </si>
  <si>
    <t>2,500,000 - 3,000,000</t>
  </si>
  <si>
    <t>4,000,000 - 6,000,000</t>
  </si>
  <si>
    <t>1,800,000 - 3,000,000</t>
  </si>
  <si>
    <t>3,000,000 - 4,000,000</t>
  </si>
  <si>
    <t>200,000 - 500,000</t>
  </si>
  <si>
    <t>2,000,000 - 3,500,000</t>
  </si>
  <si>
    <t>10,000,000 - 12,000,000</t>
  </si>
  <si>
    <t>1,200,000 - 1,800,000</t>
  </si>
  <si>
    <t>6,000,000 - 8,000,000</t>
  </si>
  <si>
    <t>150,000 - 400,000</t>
  </si>
  <si>
    <t>150,000 - 350,000</t>
  </si>
  <si>
    <t>50,000 - 100,000</t>
  </si>
  <si>
    <t>200,000 - 400,000</t>
  </si>
  <si>
    <t>700,000 - 1,500,000</t>
  </si>
  <si>
    <t>UPS iON A-2000 (2000VA/1200W)</t>
  </si>
  <si>
    <t>1 780 000 сум</t>
  </si>
  <si>
    <t>TIME</t>
  </si>
  <si>
    <t>1,587,500 UZS</t>
  </si>
  <si>
    <t>Маршрутизатор Mikrotik hEX PoE RB960PGS</t>
  </si>
  <si>
    <t>Розетка накладная 2хRJ45</t>
  </si>
  <si>
    <t>33 880 сум / шт</t>
  </si>
  <si>
    <t>Процессор: Intel Core i7-11700, поддерживает сокет FCLGA1200.
Материнская плата: ATX, совместимая с процессором Intel Core i7-11700.
Оперативная память: DDR4 2400 МГц, 4 модуля по 16 ГБ (всего 64 ГБ).
Жесткие диски: 2 x 1 ТБ HDD.
Блок питания: 500 Вт.
Сетевая карта: 1 порт на 1 ГБ/с (1 Гбит/с).</t>
  </si>
  <si>
    <t>$1,040</t>
  </si>
  <si>
    <t>2 417 100 сум</t>
  </si>
  <si>
    <t>Коннектор RJ-45 (8P8C), категория 5е, неэкранированный, без вставки</t>
  </si>
  <si>
    <t>820 сум</t>
  </si>
  <si>
    <t>Шкаф настенный 6U 570*450*380 мм</t>
  </si>
  <si>
    <t>960 750 сум</t>
  </si>
  <si>
    <t>68 354 000 сум</t>
  </si>
  <si>
    <t>Источник бесперебойного питания SRT3000RMXLI-NC купить от 68 354 000 сум. - интернет магазин ikarvon.uz</t>
  </si>
  <si>
    <t>2 458 720 сум</t>
  </si>
  <si>
    <t>Жесткий диск для видеонаблюдения WD - Purple - WD60PURX-78/ WD62PURX-78 /WD62PURX</t>
  </si>
  <si>
    <t>Управляемый POE коммутатор уровня 2 SNR-S2982G-24T-POE</t>
  </si>
  <si>
    <t>7 360 984 сум</t>
  </si>
  <si>
    <t>Щит металлический распределительный 1000*650*300 0,9 с монтажной панелью IP55</t>
  </si>
  <si>
    <t>752 000 сум/шт.</t>
  </si>
  <si>
    <t>Управляемый POE коммутатор уровня 2 SNR-S2985G-8T-POE</t>
  </si>
  <si>
    <t>4 553 126 сум</t>
  </si>
  <si>
    <t>SNR-S2982G-8T Управляемый коммутатор уровня 2, 8 портов 10/100/1000Base-T и 2 порта 100/1000BASE-X (SFP)</t>
  </si>
  <si>
    <t>323 373 сум</t>
  </si>
  <si>
    <t>Шкаф настенный 9U 570*450*490 мм</t>
  </si>
  <si>
    <t>1 119 300 сум</t>
  </si>
  <si>
    <t>Ubiquiti LITEBEAM 5AC Gen2 LBE-5AC-Gen2</t>
  </si>
  <si>
    <t>1 429 050 сум</t>
  </si>
  <si>
    <t>3 959 000 сум</t>
  </si>
  <si>
    <t>169 000 сум</t>
  </si>
  <si>
    <t>Пилот рековый 8 розеток, 16А</t>
  </si>
  <si>
    <t>391,500 UZS</t>
  </si>
  <si>
    <t>Хомут нейлоновый  2,5х150мм (100шт)</t>
  </si>
  <si>
    <t>14 605 сум</t>
  </si>
  <si>
    <t>82000 сум</t>
  </si>
  <si>
    <t>Кросс оптический настенный соединительный (микро-бокс), 6 соединений</t>
  </si>
  <si>
    <t>53 550 сум</t>
  </si>
  <si>
    <t>Кросс оптический настенный соединительный (микро-бокс), 6 соединений - купить в Ташкенте на ITMag.uz</t>
  </si>
  <si>
    <t>18 960 060 сум / шт.$2,101.85 Weight
Approx. 9.6 kg (21.16 lb.)</t>
  </si>
  <si>
    <t>1588000//L93</t>
  </si>
  <si>
    <t>KG</t>
  </si>
  <si>
    <t>Источник бесперебойного питания SURT3000XLI-CH +SURTRK-CH</t>
  </si>
  <si>
    <t>113USD</t>
  </si>
  <si>
    <t>L914/1151USD</t>
  </si>
  <si>
    <t>93USD</t>
  </si>
  <si>
    <t>73USD</t>
  </si>
  <si>
    <t>345USD</t>
  </si>
  <si>
    <t xml:space="preserve">Камера-IP DS-2DF8C442IXG-ELW </t>
  </si>
  <si>
    <t>IP видеорегистратор HIKVISION DS-7732NXI-K4</t>
  </si>
  <si>
    <t>weight 0,76 kg .</t>
  </si>
  <si>
    <t>0.68 kg</t>
  </si>
  <si>
    <t xml:space="preserve"> 1400 g</t>
  </si>
  <si>
    <t xml:space="preserve"> 9.6 kg</t>
  </si>
  <si>
    <t xml:space="preserve">1.735 kg </t>
  </si>
  <si>
    <t>≤ 5 kg</t>
  </si>
  <si>
    <t>CF</t>
  </si>
  <si>
    <t>QTY
Кол-во по заявке</t>
  </si>
  <si>
    <t>27USD //125rmb=17.60</t>
  </si>
  <si>
    <t>965USD //6990rmb=984usd</t>
  </si>
  <si>
    <r>
      <rPr>
        <sz val="12"/>
        <color rgb="FF0D0D0D"/>
        <rFont val="Arial CYR"/>
        <charset val="1"/>
      </rPr>
      <t>Цена за сумм без НДС,</t>
    </r>
    <r>
      <rPr>
        <sz val="12"/>
        <color rgb="FF0D0D0D"/>
        <rFont val="Arial"/>
        <charset val="1"/>
      </rPr>
      <t>USD</t>
    </r>
  </si>
  <si>
    <t>LEAD TIME</t>
  </si>
  <si>
    <t>NOTE</t>
  </si>
  <si>
    <t xml:space="preserve">Цена за шт без НДС, USD
</t>
  </si>
  <si>
    <r>
      <rPr>
        <sz val="26"/>
        <color rgb="FF4D4D4D"/>
        <rFont val="BankGothic Lt BT"/>
        <family val="2"/>
      </rPr>
      <t>OFFERED</t>
    </r>
    <r>
      <rPr>
        <sz val="10"/>
        <color rgb="FF4D4D4D"/>
        <rFont val="Arial"/>
        <family val="2"/>
        <charset val="204"/>
      </rPr>
      <t xml:space="preserve">
Предлагаемые товары
</t>
    </r>
  </si>
  <si>
    <t>45-75 дней</t>
  </si>
  <si>
    <t>ИТОГО:</t>
  </si>
  <si>
    <t xml:space="preserve">
</t>
  </si>
  <si>
    <t>3 почка (100шт)</t>
  </si>
  <si>
    <t>Исх. №06/0924‐1 от 06.09.2024г [98 683]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</si>
</sst>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\ _₽;[Red]#,##0\ _₽"/>
    <numFmt numFmtId="166" formatCode="#,##0_);\(#,##0\)"/>
  </numFmts>
  <fonts count="20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  <font>
      <u/>
      <sz val="8"/>
      <color theme="10"/>
      <name val="Arial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10"/>
      <color rgb="FF4D4D4D"/>
      <name val="Arial"/>
      <family val="2"/>
      <charset val="204"/>
    </font>
    <font>
      <sz val="8"/>
      <color theme="1"/>
      <name val="Arial"/>
      <family val="2"/>
      <charset val="204"/>
    </font>
    <font>
      <sz val="12"/>
      <color rgb="FF0D0D0D"/>
      <name val="Arial"/>
      <charset val="1"/>
    </font>
    <font>
      <sz val="12"/>
      <color rgb="FF0D0D0D"/>
      <name val="Arial CYR"/>
      <charset val="1"/>
    </font>
    <font>
      <sz val="26"/>
      <color rgb="FF4D4D4D"/>
      <name val="BankGothic Lt BT"/>
      <family val="2"/>
    </font>
    <font>
      <sz val="12"/>
      <color rgb="FF0D0D0D"/>
      <name val="Arial"/>
      <family val="2"/>
      <charset val="204"/>
    </font>
    <font>
      <sz val="16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2"/>
      <color rgb="FF4D4D4D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FAF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20" fontId="0" fillId="0" borderId="0" xfId="0" applyNumberFormat="1"/>
    <xf numFmtId="0" fontId="0" fillId="5" borderId="0" xfId="0" applyFill="1" applyAlignment="1">
      <alignment vertical="top"/>
    </xf>
    <xf numFmtId="0" fontId="2" fillId="3" borderId="1" xfId="0" applyNumberFormat="1" applyFont="1" applyFill="1" applyBorder="1" applyAlignment="1">
      <alignment horizontal="center" vertical="top" wrapText="1"/>
    </xf>
    <xf numFmtId="20" fontId="0" fillId="0" borderId="0" xfId="0" applyNumberFormat="1" applyAlignment="1">
      <alignment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3" fillId="0" borderId="0" xfId="1"/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top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2" fillId="3" borderId="2" xfId="0" applyNumberFormat="1" applyFont="1" applyFill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6" borderId="2" xfId="0" applyNumberFormat="1" applyFill="1" applyBorder="1" applyAlignment="1">
      <alignment horizontal="right" vertical="top"/>
    </xf>
    <xf numFmtId="0" fontId="0" fillId="6" borderId="2" xfId="0" applyFill="1" applyBorder="1" applyAlignment="1">
      <alignment horizontal="left" vertical="top"/>
    </xf>
    <xf numFmtId="165" fontId="0" fillId="6" borderId="2" xfId="0" applyNumberFormat="1" applyFill="1" applyBorder="1" applyAlignment="1">
      <alignment horizontal="right" wrapText="1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165" fontId="0" fillId="4" borderId="2" xfId="0" applyNumberFormat="1" applyFill="1" applyBorder="1" applyAlignment="1">
      <alignment horizontal="right"/>
    </xf>
    <xf numFmtId="0" fontId="0" fillId="4" borderId="0" xfId="0" applyFill="1"/>
    <xf numFmtId="20" fontId="0" fillId="4" borderId="0" xfId="0" applyNumberFormat="1" applyFill="1"/>
    <xf numFmtId="0" fontId="5" fillId="0" borderId="0" xfId="0" applyFont="1" applyAlignment="1">
      <alignment vertical="top"/>
    </xf>
    <xf numFmtId="0" fontId="5" fillId="0" borderId="0" xfId="0" applyFont="1"/>
    <xf numFmtId="0" fontId="5" fillId="4" borderId="0" xfId="0" applyFont="1" applyFill="1"/>
    <xf numFmtId="0" fontId="6" fillId="0" borderId="2" xfId="0" applyFont="1" applyBorder="1"/>
    <xf numFmtId="0" fontId="6" fillId="4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/>
    <xf numFmtId="0" fontId="0" fillId="7" borderId="0" xfId="0" applyFill="1" applyBorder="1"/>
    <xf numFmtId="0" fontId="6" fillId="7" borderId="2" xfId="0" applyFont="1" applyFill="1" applyBorder="1"/>
    <xf numFmtId="0" fontId="0" fillId="4" borderId="0" xfId="0" applyFill="1" applyBorder="1"/>
    <xf numFmtId="0" fontId="5" fillId="0" borderId="0" xfId="0" applyFont="1" applyAlignment="1">
      <alignment wrapText="1"/>
    </xf>
    <xf numFmtId="0" fontId="6" fillId="0" borderId="0" xfId="0" applyFont="1"/>
    <xf numFmtId="0" fontId="5" fillId="8" borderId="2" xfId="0" applyFont="1" applyFill="1" applyBorder="1" applyAlignment="1">
      <alignment vertical="top"/>
    </xf>
    <xf numFmtId="0" fontId="6" fillId="8" borderId="2" xfId="0" applyFont="1" applyFill="1" applyBorder="1"/>
    <xf numFmtId="0" fontId="5" fillId="8" borderId="2" xfId="0" applyFont="1" applyFill="1" applyBorder="1"/>
    <xf numFmtId="0" fontId="7" fillId="2" borderId="3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wrapText="1"/>
    </xf>
    <xf numFmtId="0" fontId="7" fillId="10" borderId="1" xfId="0" applyNumberFormat="1" applyFont="1" applyFill="1" applyBorder="1" applyAlignment="1">
      <alignment horizontal="left" vertical="top" wrapText="1"/>
    </xf>
    <xf numFmtId="166" fontId="9" fillId="9" borderId="2" xfId="0" applyNumberFormat="1" applyFont="1" applyFill="1" applyBorder="1" applyAlignment="1" applyProtection="1">
      <alignment horizontal="left" vertical="top" wrapText="1"/>
    </xf>
    <xf numFmtId="0" fontId="9" fillId="9" borderId="2" xfId="0" applyNumberFormat="1" applyFont="1" applyFill="1" applyBorder="1" applyAlignment="1" applyProtection="1">
      <alignment vertical="top"/>
    </xf>
    <xf numFmtId="0" fontId="3" fillId="0" borderId="2" xfId="1" applyBorder="1"/>
    <xf numFmtId="0" fontId="0" fillId="4" borderId="2" xfId="0" applyFill="1" applyBorder="1"/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165" fontId="0" fillId="0" borderId="6" xfId="0" applyNumberFormat="1" applyBorder="1" applyAlignment="1">
      <alignment horizontal="right"/>
    </xf>
    <xf numFmtId="0" fontId="0" fillId="0" borderId="6" xfId="0" applyBorder="1"/>
    <xf numFmtId="0" fontId="6" fillId="8" borderId="6" xfId="0" applyFont="1" applyFill="1" applyBorder="1"/>
    <xf numFmtId="0" fontId="6" fillId="0" borderId="6" xfId="0" applyFont="1" applyBorder="1"/>
    <xf numFmtId="0" fontId="5" fillId="8" borderId="7" xfId="0" applyFont="1" applyFill="1" applyBorder="1"/>
    <xf numFmtId="0" fontId="0" fillId="0" borderId="2" xfId="0" applyBorder="1" applyAlignment="1">
      <alignment horizontal="left"/>
    </xf>
    <xf numFmtId="0" fontId="2" fillId="12" borderId="1" xfId="0" applyNumberFormat="1" applyFont="1" applyFill="1" applyBorder="1" applyAlignment="1">
      <alignment horizontal="left" vertical="center" wrapText="1"/>
    </xf>
    <xf numFmtId="0" fontId="2" fillId="12" borderId="1" xfId="0" applyNumberFormat="1" applyFont="1" applyFill="1" applyBorder="1" applyAlignment="1">
      <alignment horizontal="left" vertical="top" wrapText="1"/>
    </xf>
    <xf numFmtId="0" fontId="4" fillId="12" borderId="1" xfId="0" applyNumberFormat="1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4" xfId="0" applyNumberFormat="1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/>
    </xf>
    <xf numFmtId="165" fontId="0" fillId="12" borderId="2" xfId="0" applyNumberFormat="1" applyFill="1" applyBorder="1" applyAlignment="1">
      <alignment horizontal="right"/>
    </xf>
    <xf numFmtId="0" fontId="0" fillId="12" borderId="2" xfId="0" applyFill="1" applyBorder="1"/>
    <xf numFmtId="0" fontId="5" fillId="12" borderId="2" xfId="0" applyFont="1" applyFill="1" applyBorder="1"/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/>
    <xf numFmtId="166" fontId="12" fillId="9" borderId="2" xfId="0" applyNumberFormat="1" applyFont="1" applyFill="1" applyBorder="1" applyAlignment="1" applyProtection="1">
      <alignment horizontal="left" vertical="top" wrapText="1"/>
    </xf>
    <xf numFmtId="0" fontId="13" fillId="0" borderId="0" xfId="0" applyFont="1" applyAlignment="1">
      <alignment horizontal="left" vertical="center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left" vertical="center" wrapText="1"/>
    </xf>
    <xf numFmtId="0" fontId="17" fillId="12" borderId="1" xfId="0" applyNumberFormat="1" applyFont="1" applyFill="1" applyBorder="1" applyAlignment="1">
      <alignment horizontal="left" vertical="top" wrapText="1"/>
    </xf>
    <xf numFmtId="0" fontId="17" fillId="3" borderId="1" xfId="0" applyNumberFormat="1" applyFont="1" applyFill="1" applyBorder="1" applyAlignment="1">
      <alignment horizontal="left" vertical="top" wrapText="1"/>
    </xf>
    <xf numFmtId="0" fontId="17" fillId="13" borderId="1" xfId="0" applyNumberFormat="1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 wrapText="1"/>
    </xf>
    <xf numFmtId="0" fontId="2" fillId="3" borderId="2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0" fontId="6" fillId="8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6" fillId="7" borderId="2" xfId="0" applyFont="1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18" fillId="12" borderId="1" xfId="0" applyNumberFormat="1" applyFont="1" applyFill="1" applyBorder="1" applyAlignment="1">
      <alignment horizontal="left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5" xfId="0" applyNumberFormat="1" applyFont="1" applyFill="1" applyBorder="1" applyAlignment="1">
      <alignment horizontal="center" vertical="top" wrapText="1"/>
    </xf>
    <xf numFmtId="0" fontId="3" fillId="0" borderId="2" xfId="1" applyBorder="1" applyAlignment="1">
      <alignment vertical="top"/>
    </xf>
    <xf numFmtId="0" fontId="17" fillId="12" borderId="3" xfId="0" applyNumberFormat="1" applyFont="1" applyFill="1" applyBorder="1" applyAlignment="1">
      <alignment horizontal="left" vertical="top" wrapText="1"/>
    </xf>
    <xf numFmtId="0" fontId="2" fillId="13" borderId="2" xfId="0" applyNumberFormat="1" applyFont="1" applyFill="1" applyBorder="1" applyAlignment="1">
      <alignment horizontal="center" vertical="top" wrapText="1"/>
    </xf>
    <xf numFmtId="0" fontId="2" fillId="4" borderId="2" xfId="0" applyNumberFormat="1" applyFont="1" applyFill="1" applyBorder="1" applyAlignment="1">
      <alignment horizontal="left" vertical="top" wrapText="1"/>
    </xf>
    <xf numFmtId="165" fontId="0" fillId="4" borderId="2" xfId="0" applyNumberFormat="1" applyFill="1" applyBorder="1" applyAlignment="1">
      <alignment horizontal="right" vertical="top"/>
    </xf>
    <xf numFmtId="0" fontId="6" fillId="4" borderId="2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0" fillId="13" borderId="2" xfId="0" applyFill="1" applyBorder="1" applyAlignment="1">
      <alignment vertical="top"/>
    </xf>
    <xf numFmtId="0" fontId="2" fillId="3" borderId="8" xfId="0" applyNumberFormat="1" applyFont="1" applyFill="1" applyBorder="1" applyAlignment="1">
      <alignment horizontal="center" vertical="top" wrapText="1"/>
    </xf>
    <xf numFmtId="0" fontId="2" fillId="3" borderId="9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2" fillId="6" borderId="2" xfId="0" applyNumberFormat="1" applyFont="1" applyFill="1" applyBorder="1" applyAlignment="1">
      <alignment horizontal="left" vertical="top" wrapText="1"/>
    </xf>
    <xf numFmtId="165" fontId="0" fillId="6" borderId="2" xfId="0" applyNumberFormat="1" applyFill="1" applyBorder="1" applyAlignment="1">
      <alignment horizontal="right" vertical="top" wrapText="1"/>
    </xf>
    <xf numFmtId="0" fontId="17" fillId="1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64" fontId="2" fillId="3" borderId="3" xfId="0" applyNumberFormat="1" applyFont="1" applyFill="1" applyBorder="1" applyAlignment="1">
      <alignment horizontal="center" vertical="top" wrapText="1"/>
    </xf>
    <xf numFmtId="0" fontId="17" fillId="12" borderId="4" xfId="0" applyNumberFormat="1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top" wrapText="1"/>
    </xf>
    <xf numFmtId="164" fontId="2" fillId="3" borderId="5" xfId="0" applyNumberFormat="1" applyFont="1" applyFill="1" applyBorder="1" applyAlignment="1">
      <alignment horizontal="center" vertical="top" wrapText="1"/>
    </xf>
    <xf numFmtId="0" fontId="2" fillId="3" borderId="6" xfId="0" applyNumberFormat="1" applyFont="1" applyFill="1" applyBorder="1" applyAlignment="1">
      <alignment horizontal="left" vertical="top" wrapText="1"/>
    </xf>
    <xf numFmtId="165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0" fillId="12" borderId="2" xfId="0" applyFill="1" applyBorder="1" applyAlignment="1">
      <alignment horizontal="left" vertical="top"/>
    </xf>
    <xf numFmtId="165" fontId="0" fillId="12" borderId="2" xfId="0" applyNumberFormat="1" applyFill="1" applyBorder="1" applyAlignment="1">
      <alignment horizontal="right" vertical="top"/>
    </xf>
    <xf numFmtId="0" fontId="0" fillId="12" borderId="2" xfId="0" applyFill="1" applyBorder="1" applyAlignment="1">
      <alignment vertical="top"/>
    </xf>
    <xf numFmtId="0" fontId="5" fillId="12" borderId="2" xfId="0" applyFont="1" applyFill="1" applyBorder="1" applyAlignment="1">
      <alignment vertical="top"/>
    </xf>
    <xf numFmtId="0" fontId="15" fillId="12" borderId="2" xfId="0" applyFont="1" applyFill="1" applyBorder="1" applyAlignment="1">
      <alignment vertical="top"/>
    </xf>
    <xf numFmtId="0" fontId="16" fillId="11" borderId="2" xfId="0" applyFont="1" applyFill="1" applyBorder="1" applyAlignment="1">
      <alignment vertical="top"/>
    </xf>
    <xf numFmtId="0" fontId="14" fillId="12" borderId="2" xfId="0" applyFont="1" applyFill="1" applyBorder="1" applyAlignment="1">
      <alignment vertical="top"/>
    </xf>
    <xf numFmtId="0" fontId="19" fillId="2" borderId="3" xfId="0" applyNumberFormat="1" applyFont="1" applyFill="1" applyBorder="1" applyAlignment="1">
      <alignment horizontal="left" vertical="top" wrapText="1"/>
    </xf>
    <xf numFmtId="0" fontId="19" fillId="2" borderId="1" xfId="0" applyNumberFormat="1" applyFont="1" applyFill="1" applyBorder="1" applyAlignment="1">
      <alignment horizontal="center" vertical="top" wrapText="1"/>
    </xf>
    <xf numFmtId="0" fontId="19" fillId="2" borderId="1" xfId="0" applyNumberFormat="1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FBF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mag.uz/catalog/opticheskie-komponenty/krossy/kross-opticheskiy-nastennyy-6-soedineniy-kompaktnyy/" TargetMode="External"/><Relationship Id="rId1" Type="http://schemas.openxmlformats.org/officeDocument/2006/relationships/hyperlink" Target="https://ikarvon.uz/product/58224-istochnik-besperebojnogo-pitaniya-srt3000rmxli-nc?srsltid=AfmBOopyGv0v0JirIzEgtBDxvTr0UH_5iN5EPDTKz-HIhMUM8ky-IVz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tmag.uz/catalog/opticheskie-komponenty/krossy/kross-opticheskiy-nastennyy-6-soedineniy-kompaktnyy/" TargetMode="External"/><Relationship Id="rId1" Type="http://schemas.openxmlformats.org/officeDocument/2006/relationships/hyperlink" Target="https://ikarvon.uz/product/58224-istochnik-besperebojnogo-pitaniya-srt3000rmxli-nc?srsltid=AfmBOopyGv0v0JirIzEgtBDxvTr0UH_5iN5EPDTKz-HIhMUM8ky-IV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25"/>
  <sheetViews>
    <sheetView workbookViewId="0">
      <selection activeCell="C2" sqref="C2"/>
    </sheetView>
  </sheetViews>
  <sheetFormatPr defaultColWidth="10.5" defaultRowHeight="11.45" customHeight="1"/>
  <cols>
    <col min="1" max="1" width="8.1640625" style="1" customWidth="1"/>
    <col min="2" max="2" width="46" style="1" customWidth="1"/>
    <col min="3" max="3" width="55.33203125" style="1" customWidth="1"/>
    <col min="4" max="4" width="25.6640625" style="1" customWidth="1"/>
    <col min="5" max="5" width="11.6640625" style="1" customWidth="1"/>
    <col min="6" max="6" width="19.83203125" style="1" customWidth="1"/>
  </cols>
  <sheetData>
    <row r="1" spans="1:6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customHeight="1">
      <c r="A2" s="3">
        <v>1</v>
      </c>
      <c r="B2" s="3" t="s">
        <v>6</v>
      </c>
      <c r="C2" s="3" t="s">
        <v>7</v>
      </c>
      <c r="D2" s="3"/>
      <c r="E2" s="3" t="s">
        <v>8</v>
      </c>
      <c r="F2" s="3">
        <v>2</v>
      </c>
    </row>
    <row r="3" spans="1:6" ht="30" customHeight="1">
      <c r="A3" s="3">
        <v>2</v>
      </c>
      <c r="B3" s="3" t="s">
        <v>6</v>
      </c>
      <c r="C3" s="3" t="s">
        <v>9</v>
      </c>
      <c r="D3" s="3" t="s">
        <v>10</v>
      </c>
      <c r="E3" s="3" t="s">
        <v>8</v>
      </c>
      <c r="F3" s="3">
        <v>4</v>
      </c>
    </row>
    <row r="4" spans="1:6" ht="30" customHeight="1">
      <c r="A4" s="3">
        <v>3</v>
      </c>
      <c r="B4" s="3" t="s">
        <v>6</v>
      </c>
      <c r="C4" s="3" t="s">
        <v>11</v>
      </c>
      <c r="D4" s="3"/>
      <c r="E4" s="3" t="s">
        <v>8</v>
      </c>
      <c r="F4" s="3">
        <v>12</v>
      </c>
    </row>
    <row r="5" spans="1:6" ht="30" customHeight="1">
      <c r="A5" s="3">
        <v>4</v>
      </c>
      <c r="B5" s="3" t="s">
        <v>6</v>
      </c>
      <c r="C5" s="3" t="s">
        <v>12</v>
      </c>
      <c r="D5" s="3"/>
      <c r="E5" s="3" t="s">
        <v>13</v>
      </c>
      <c r="F5" s="3">
        <v>1</v>
      </c>
    </row>
    <row r="6" spans="1:6" ht="30" customHeight="1">
      <c r="A6" s="3">
        <v>5</v>
      </c>
      <c r="B6" s="3" t="s">
        <v>6</v>
      </c>
      <c r="C6" s="3" t="s">
        <v>14</v>
      </c>
      <c r="D6" s="3"/>
      <c r="E6" s="3" t="s">
        <v>8</v>
      </c>
      <c r="F6" s="3">
        <v>2</v>
      </c>
    </row>
    <row r="7" spans="1:6" ht="30" customHeight="1">
      <c r="A7" s="3">
        <v>6</v>
      </c>
      <c r="B7" s="3" t="s">
        <v>6</v>
      </c>
      <c r="C7" s="3" t="s">
        <v>15</v>
      </c>
      <c r="D7" s="3"/>
      <c r="E7" s="3" t="s">
        <v>8</v>
      </c>
      <c r="F7" s="3">
        <v>100</v>
      </c>
    </row>
    <row r="8" spans="1:6" ht="30" customHeight="1">
      <c r="A8" s="3">
        <v>7</v>
      </c>
      <c r="B8" s="3" t="s">
        <v>6</v>
      </c>
      <c r="C8" s="3" t="s">
        <v>16</v>
      </c>
      <c r="D8" s="3"/>
      <c r="E8" s="3" t="s">
        <v>8</v>
      </c>
      <c r="F8" s="3">
        <v>2</v>
      </c>
    </row>
    <row r="9" spans="1:6" ht="30" customHeight="1">
      <c r="A9" s="3">
        <v>8</v>
      </c>
      <c r="B9" s="3" t="s">
        <v>6</v>
      </c>
      <c r="C9" s="3" t="s">
        <v>17</v>
      </c>
      <c r="D9" s="3"/>
      <c r="E9" s="3" t="s">
        <v>8</v>
      </c>
      <c r="F9" s="3">
        <v>1</v>
      </c>
    </row>
    <row r="10" spans="1:6" ht="30" customHeight="1">
      <c r="A10" s="3">
        <v>9</v>
      </c>
      <c r="B10" s="3" t="s">
        <v>6</v>
      </c>
      <c r="C10" s="3" t="s">
        <v>18</v>
      </c>
      <c r="D10" s="3"/>
      <c r="E10" s="3" t="s">
        <v>8</v>
      </c>
      <c r="F10" s="3">
        <v>4</v>
      </c>
    </row>
    <row r="11" spans="1:6" ht="30" customHeight="1">
      <c r="A11" s="3">
        <v>10</v>
      </c>
      <c r="B11" s="3" t="s">
        <v>6</v>
      </c>
      <c r="C11" s="3" t="s">
        <v>19</v>
      </c>
      <c r="D11" s="3"/>
      <c r="E11" s="3" t="s">
        <v>13</v>
      </c>
      <c r="F11" s="3">
        <v>1</v>
      </c>
    </row>
    <row r="12" spans="1:6" ht="30" customHeight="1">
      <c r="A12" s="3">
        <v>11</v>
      </c>
      <c r="B12" s="3" t="s">
        <v>6</v>
      </c>
      <c r="C12" s="3" t="s">
        <v>20</v>
      </c>
      <c r="D12" s="3"/>
      <c r="E12" s="3" t="s">
        <v>8</v>
      </c>
      <c r="F12" s="3">
        <v>1</v>
      </c>
    </row>
    <row r="13" spans="1:6" ht="30" customHeight="1">
      <c r="A13" s="3">
        <v>12</v>
      </c>
      <c r="B13" s="3" t="s">
        <v>6</v>
      </c>
      <c r="C13" s="3" t="s">
        <v>21</v>
      </c>
      <c r="D13" s="3"/>
      <c r="E13" s="3" t="s">
        <v>8</v>
      </c>
      <c r="F13" s="3">
        <v>1</v>
      </c>
    </row>
    <row r="14" spans="1:6" ht="30" customHeight="1">
      <c r="A14" s="3">
        <v>13</v>
      </c>
      <c r="B14" s="3" t="s">
        <v>6</v>
      </c>
      <c r="C14" s="3" t="s">
        <v>22</v>
      </c>
      <c r="D14" s="3"/>
      <c r="E14" s="3" t="s">
        <v>8</v>
      </c>
      <c r="F14" s="3">
        <v>1</v>
      </c>
    </row>
    <row r="15" spans="1:6" ht="30" customHeight="1">
      <c r="A15" s="3">
        <v>14</v>
      </c>
      <c r="B15" s="3" t="s">
        <v>6</v>
      </c>
      <c r="C15" s="3" t="s">
        <v>23</v>
      </c>
      <c r="D15" s="3"/>
      <c r="E15" s="3" t="s">
        <v>8</v>
      </c>
      <c r="F15" s="3">
        <v>1</v>
      </c>
    </row>
    <row r="16" spans="1:6" ht="30" customHeight="1">
      <c r="A16" s="3">
        <v>15</v>
      </c>
      <c r="B16" s="3" t="s">
        <v>6</v>
      </c>
      <c r="C16" s="3" t="s">
        <v>24</v>
      </c>
      <c r="D16" s="3"/>
      <c r="E16" s="3" t="s">
        <v>8</v>
      </c>
      <c r="F16" s="3">
        <v>1</v>
      </c>
    </row>
    <row r="17" spans="1:6" ht="30" customHeight="1">
      <c r="A17" s="3">
        <v>16</v>
      </c>
      <c r="B17" s="3" t="s">
        <v>6</v>
      </c>
      <c r="C17" s="3" t="s">
        <v>25</v>
      </c>
      <c r="D17" s="3"/>
      <c r="E17" s="3" t="s">
        <v>8</v>
      </c>
      <c r="F17" s="3">
        <v>4</v>
      </c>
    </row>
    <row r="18" spans="1:6" ht="30" customHeight="1">
      <c r="A18" s="3">
        <v>17</v>
      </c>
      <c r="B18" s="3" t="s">
        <v>6</v>
      </c>
      <c r="C18" s="3" t="s">
        <v>26</v>
      </c>
      <c r="D18" s="3" t="s">
        <v>27</v>
      </c>
      <c r="E18" s="3" t="s">
        <v>8</v>
      </c>
      <c r="F18" s="3">
        <v>1</v>
      </c>
    </row>
    <row r="19" spans="1:6" ht="30" customHeight="1">
      <c r="A19" s="3">
        <v>18</v>
      </c>
      <c r="B19" s="3" t="s">
        <v>6</v>
      </c>
      <c r="C19" s="3" t="s">
        <v>28</v>
      </c>
      <c r="D19" s="3"/>
      <c r="E19" s="3" t="s">
        <v>13</v>
      </c>
      <c r="F19" s="3">
        <v>1</v>
      </c>
    </row>
    <row r="20" spans="1:6" ht="30" customHeight="1">
      <c r="A20" s="3">
        <v>19</v>
      </c>
      <c r="B20" s="3" t="s">
        <v>6</v>
      </c>
      <c r="C20" s="3" t="s">
        <v>29</v>
      </c>
      <c r="D20" s="3"/>
      <c r="E20" s="3" t="s">
        <v>8</v>
      </c>
      <c r="F20" s="3">
        <v>1</v>
      </c>
    </row>
    <row r="21" spans="1:6" ht="30" customHeight="1">
      <c r="A21" s="3">
        <v>20</v>
      </c>
      <c r="B21" s="3" t="s">
        <v>6</v>
      </c>
      <c r="C21" s="3" t="s">
        <v>30</v>
      </c>
      <c r="D21" s="3" t="s">
        <v>31</v>
      </c>
      <c r="E21" s="3" t="s">
        <v>8</v>
      </c>
      <c r="F21" s="3">
        <v>300</v>
      </c>
    </row>
    <row r="22" spans="1:6" ht="30" customHeight="1">
      <c r="A22" s="6">
        <v>21</v>
      </c>
      <c r="B22" s="4" t="s">
        <v>32</v>
      </c>
      <c r="C22" s="4" t="s">
        <v>33</v>
      </c>
      <c r="D22" s="4"/>
      <c r="E22" s="4" t="s">
        <v>34</v>
      </c>
      <c r="F22" s="5">
        <v>1</v>
      </c>
    </row>
    <row r="23" spans="1:6" ht="30" customHeight="1">
      <c r="A23" s="6">
        <v>22</v>
      </c>
      <c r="B23" s="4" t="s">
        <v>32</v>
      </c>
      <c r="C23" s="4" t="s">
        <v>29</v>
      </c>
      <c r="D23" s="4"/>
      <c r="E23" s="4" t="s">
        <v>8</v>
      </c>
      <c r="F23" s="5">
        <v>1</v>
      </c>
    </row>
    <row r="24" spans="1:6" ht="30" customHeight="1">
      <c r="A24" s="6">
        <v>23</v>
      </c>
      <c r="B24" s="4" t="s">
        <v>32</v>
      </c>
      <c r="C24" s="4" t="s">
        <v>35</v>
      </c>
      <c r="D24" s="4"/>
      <c r="E24" s="4" t="s">
        <v>8</v>
      </c>
      <c r="F24" s="5">
        <v>1</v>
      </c>
    </row>
    <row r="25" spans="1:6" ht="30" customHeight="1">
      <c r="A25" s="6">
        <v>24</v>
      </c>
      <c r="B25" s="4" t="s">
        <v>32</v>
      </c>
      <c r="C25" s="4" t="s">
        <v>36</v>
      </c>
      <c r="D25" s="4"/>
      <c r="E25" s="4" t="s">
        <v>8</v>
      </c>
      <c r="F25" s="5">
        <v>2</v>
      </c>
    </row>
  </sheetData>
  <autoFilter ref="A1:F25"/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85" zoomScaleNormal="85" workbookViewId="0">
      <selection sqref="A1:XFD1048576"/>
    </sheetView>
  </sheetViews>
  <sheetFormatPr defaultColWidth="10.5" defaultRowHeight="11.25"/>
  <cols>
    <col min="1" max="1" width="8.1640625" style="1" customWidth="1"/>
    <col min="2" max="2" width="4.5" style="1" hidden="1" customWidth="1"/>
    <col min="3" max="3" width="57.1640625" style="12" customWidth="1"/>
    <col min="4" max="4" width="11.1640625" style="1" customWidth="1"/>
    <col min="5" max="5" width="51.1640625" style="1" customWidth="1"/>
    <col min="6" max="6" width="11.6640625" style="1" customWidth="1"/>
    <col min="7" max="7" width="19.83203125" style="1" customWidth="1"/>
    <col min="8" max="8" width="20.5" style="1" customWidth="1"/>
    <col min="9" max="9" width="11.6640625" style="30" customWidth="1"/>
    <col min="10" max="10" width="15.33203125" customWidth="1"/>
    <col min="11" max="12" width="12.33203125" customWidth="1"/>
    <col min="13" max="13" width="7.5" style="43" customWidth="1"/>
    <col min="14" max="14" width="6.1640625" style="43" customWidth="1"/>
    <col min="15" max="15" width="6.33203125" style="43" customWidth="1"/>
    <col min="16" max="16" width="7.1640625" style="43" customWidth="1"/>
    <col min="17" max="17" width="5.6640625" style="56" customWidth="1"/>
    <col min="18" max="18" width="7.5" style="43" customWidth="1"/>
    <col min="19" max="19" width="12.1640625" style="43" customWidth="1"/>
    <col min="20" max="20" width="14.6640625" style="43" customWidth="1"/>
    <col min="21" max="21" width="17.83203125" customWidth="1"/>
    <col min="22" max="22" width="16.33203125" customWidth="1"/>
    <col min="23" max="23" width="8.6640625" customWidth="1"/>
    <col min="24" max="24" width="62.1640625" customWidth="1"/>
    <col min="25" max="25" width="22.33203125" customWidth="1"/>
    <col min="26" max="26" width="20" customWidth="1"/>
  </cols>
  <sheetData>
    <row r="1" spans="1:26" ht="36" customHeight="1">
      <c r="C1" s="87" t="s">
        <v>130</v>
      </c>
    </row>
    <row r="2" spans="1:26" s="14" customFormat="1" ht="61.5" customHeight="1">
      <c r="A2" s="13" t="s">
        <v>0</v>
      </c>
      <c r="B2" s="9" t="s">
        <v>1</v>
      </c>
      <c r="C2" s="9" t="s">
        <v>2</v>
      </c>
      <c r="D2" s="13" t="s">
        <v>3</v>
      </c>
      <c r="E2" s="59" t="s">
        <v>125</v>
      </c>
      <c r="F2" s="13" t="s">
        <v>4</v>
      </c>
      <c r="G2" s="57" t="s">
        <v>118</v>
      </c>
      <c r="H2" s="24"/>
      <c r="I2" s="28"/>
      <c r="J2" s="25"/>
      <c r="K2" s="47"/>
      <c r="L2" s="47"/>
      <c r="M2" s="42" t="s">
        <v>102</v>
      </c>
      <c r="N2" s="42"/>
      <c r="O2" s="42"/>
      <c r="P2" s="42"/>
      <c r="Q2" s="54" t="s">
        <v>117</v>
      </c>
      <c r="R2" s="86" t="s">
        <v>128</v>
      </c>
      <c r="S2" s="86" t="s">
        <v>124</v>
      </c>
      <c r="T2" s="60" t="s">
        <v>121</v>
      </c>
      <c r="U2" s="61" t="s">
        <v>122</v>
      </c>
      <c r="V2" s="61" t="s">
        <v>123</v>
      </c>
      <c r="W2" s="16" t="s">
        <v>62</v>
      </c>
    </row>
    <row r="3" spans="1:26" ht="17.25" customHeight="1">
      <c r="A3" s="3">
        <v>1</v>
      </c>
      <c r="B3" s="7" t="s">
        <v>6</v>
      </c>
      <c r="C3" s="10" t="s">
        <v>7</v>
      </c>
      <c r="D3" s="3"/>
      <c r="E3" s="75" t="s">
        <v>60</v>
      </c>
      <c r="F3" s="3" t="s">
        <v>8</v>
      </c>
      <c r="G3" s="21">
        <v>2</v>
      </c>
      <c r="H3" s="26" t="s">
        <v>61</v>
      </c>
      <c r="I3" s="29">
        <v>1780000</v>
      </c>
      <c r="J3" s="27"/>
      <c r="K3" s="48">
        <f>I3/12600</f>
        <v>141.26984126984127</v>
      </c>
      <c r="L3" s="48">
        <f>ROUNDUP(K3,1)</f>
        <v>141.29999999999998</v>
      </c>
      <c r="O3" s="53">
        <f>L3+N3</f>
        <v>141.29999999999998</v>
      </c>
      <c r="P3" s="53">
        <f>O3*G3</f>
        <v>282.59999999999997</v>
      </c>
      <c r="Q3" s="55">
        <v>1.7</v>
      </c>
      <c r="R3" s="45">
        <f>Q3*O3</f>
        <v>240.20999999999995</v>
      </c>
      <c r="S3" s="45">
        <f>ROUNDUP(R3,1)</f>
        <v>240.29999999999998</v>
      </c>
      <c r="T3" s="45">
        <f>S3*G3</f>
        <v>480.59999999999997</v>
      </c>
      <c r="U3" s="45" t="s">
        <v>126</v>
      </c>
      <c r="V3" s="27"/>
      <c r="W3" s="15">
        <v>0.71944444444444444</v>
      </c>
      <c r="X3" t="s">
        <v>7</v>
      </c>
      <c r="Y3" t="s">
        <v>37</v>
      </c>
    </row>
    <row r="4" spans="1:26" ht="21.75" customHeight="1">
      <c r="A4" s="3">
        <v>2</v>
      </c>
      <c r="B4" s="7" t="s">
        <v>6</v>
      </c>
      <c r="C4" s="19" t="s">
        <v>9</v>
      </c>
      <c r="D4" s="3" t="s">
        <v>10</v>
      </c>
      <c r="E4" s="75" t="s">
        <v>64</v>
      </c>
      <c r="F4" s="3" t="s">
        <v>8</v>
      </c>
      <c r="G4" s="21">
        <v>4</v>
      </c>
      <c r="H4" s="26" t="s">
        <v>63</v>
      </c>
      <c r="I4" s="29" t="s">
        <v>101</v>
      </c>
      <c r="J4" s="50" t="s">
        <v>106</v>
      </c>
      <c r="K4" s="49">
        <v>93</v>
      </c>
      <c r="L4" s="51">
        <f t="shared" ref="L4:L26" si="0">ROUNDUP(K4,1)</f>
        <v>93</v>
      </c>
      <c r="M4" s="52" t="s">
        <v>111</v>
      </c>
      <c r="N4" s="52">
        <f>8*0.76</f>
        <v>6.08</v>
      </c>
      <c r="O4" s="53">
        <f t="shared" ref="O4:O26" si="1">L4+N4</f>
        <v>99.08</v>
      </c>
      <c r="P4" s="53">
        <f t="shared" ref="P4:P26" si="2">O4*G4</f>
        <v>396.32</v>
      </c>
      <c r="Q4" s="55">
        <v>1.7</v>
      </c>
      <c r="R4" s="45">
        <f t="shared" ref="R4:R26" si="3">Q4*O4</f>
        <v>168.43599999999998</v>
      </c>
      <c r="S4" s="45">
        <f t="shared" ref="S4:S26" si="4">ROUNDUP(R4,1)</f>
        <v>168.5</v>
      </c>
      <c r="T4" s="45">
        <f t="shared" ref="T4:T26" si="5">S4*G4</f>
        <v>674</v>
      </c>
      <c r="U4" s="45" t="s">
        <v>126</v>
      </c>
      <c r="V4" s="27"/>
      <c r="W4" s="15">
        <v>0.72083333333333333</v>
      </c>
      <c r="X4" t="s">
        <v>9</v>
      </c>
      <c r="Y4" t="s">
        <v>38</v>
      </c>
    </row>
    <row r="5" spans="1:26" ht="17.25" customHeight="1">
      <c r="A5" s="3">
        <v>3</v>
      </c>
      <c r="B5" s="7" t="s">
        <v>6</v>
      </c>
      <c r="C5" s="10" t="s">
        <v>11</v>
      </c>
      <c r="D5" s="3"/>
      <c r="E5" s="75" t="s">
        <v>65</v>
      </c>
      <c r="F5" s="3" t="s">
        <v>8</v>
      </c>
      <c r="G5" s="21">
        <v>12</v>
      </c>
      <c r="H5" s="26" t="s">
        <v>66</v>
      </c>
      <c r="I5" s="29">
        <v>34000</v>
      </c>
      <c r="J5" s="27"/>
      <c r="K5" s="48">
        <f t="shared" ref="K5:K26" si="6">I5/12600</f>
        <v>2.6984126984126986</v>
      </c>
      <c r="L5" s="48">
        <f t="shared" si="0"/>
        <v>2.7</v>
      </c>
      <c r="N5" s="52"/>
      <c r="O5" s="53">
        <f t="shared" si="1"/>
        <v>2.7</v>
      </c>
      <c r="P5" s="53">
        <f t="shared" si="2"/>
        <v>32.400000000000006</v>
      </c>
      <c r="Q5" s="55">
        <v>1.7</v>
      </c>
      <c r="R5" s="45">
        <f t="shared" si="3"/>
        <v>4.59</v>
      </c>
      <c r="S5" s="45">
        <f t="shared" si="4"/>
        <v>4.5999999999999996</v>
      </c>
      <c r="T5" s="45">
        <f t="shared" si="5"/>
        <v>55.199999999999996</v>
      </c>
      <c r="U5" s="45" t="s">
        <v>126</v>
      </c>
      <c r="V5" s="27"/>
      <c r="W5" s="15">
        <v>0.72222222222222199</v>
      </c>
      <c r="X5" t="s">
        <v>11</v>
      </c>
      <c r="Y5" t="s">
        <v>39</v>
      </c>
    </row>
    <row r="6" spans="1:26" s="14" customFormat="1" ht="115.5" customHeight="1">
      <c r="A6" s="17">
        <v>4</v>
      </c>
      <c r="B6" s="10" t="s">
        <v>6</v>
      </c>
      <c r="C6" s="10" t="s">
        <v>12</v>
      </c>
      <c r="D6" s="17"/>
      <c r="E6" s="76" t="s">
        <v>67</v>
      </c>
      <c r="F6" s="17" t="s">
        <v>13</v>
      </c>
      <c r="G6" s="22">
        <v>1</v>
      </c>
      <c r="H6" s="32" t="s">
        <v>68</v>
      </c>
      <c r="I6" s="31">
        <v>1040</v>
      </c>
      <c r="J6" s="25"/>
      <c r="K6" s="49">
        <f>I6/1</f>
        <v>1040</v>
      </c>
      <c r="L6" s="51">
        <f t="shared" si="0"/>
        <v>1040</v>
      </c>
      <c r="M6" s="42">
        <v>32</v>
      </c>
      <c r="N6" s="52"/>
      <c r="O6" s="53">
        <f t="shared" si="1"/>
        <v>1040</v>
      </c>
      <c r="P6" s="53">
        <f t="shared" si="2"/>
        <v>1040</v>
      </c>
      <c r="Q6" s="55">
        <v>2.2000000000000002</v>
      </c>
      <c r="R6" s="45">
        <f t="shared" si="3"/>
        <v>2288</v>
      </c>
      <c r="S6" s="45">
        <f t="shared" si="4"/>
        <v>2288</v>
      </c>
      <c r="T6" s="45">
        <f t="shared" si="5"/>
        <v>2288</v>
      </c>
      <c r="U6" s="45" t="s">
        <v>126</v>
      </c>
      <c r="V6" s="25"/>
      <c r="W6" s="18">
        <v>0.72361111111111098</v>
      </c>
      <c r="X6" s="14" t="s">
        <v>12</v>
      </c>
      <c r="Y6" s="14" t="s">
        <v>40</v>
      </c>
    </row>
    <row r="7" spans="1:26" ht="30.75" customHeight="1">
      <c r="A7" s="3">
        <v>5</v>
      </c>
      <c r="B7" s="7" t="s">
        <v>6</v>
      </c>
      <c r="C7" s="10" t="s">
        <v>14</v>
      </c>
      <c r="D7" s="3"/>
      <c r="E7" s="75" t="s">
        <v>84</v>
      </c>
      <c r="F7" s="3" t="s">
        <v>8</v>
      </c>
      <c r="G7" s="21">
        <v>2</v>
      </c>
      <c r="H7" s="26" t="s">
        <v>69</v>
      </c>
      <c r="I7" s="29">
        <v>2420000</v>
      </c>
      <c r="J7" s="27"/>
      <c r="K7" s="48">
        <f t="shared" si="6"/>
        <v>192.06349206349208</v>
      </c>
      <c r="L7" s="48">
        <f t="shared" si="0"/>
        <v>192.1</v>
      </c>
      <c r="O7" s="53">
        <f t="shared" si="1"/>
        <v>192.1</v>
      </c>
      <c r="P7" s="53">
        <f t="shared" si="2"/>
        <v>384.2</v>
      </c>
      <c r="Q7" s="55">
        <v>1.7</v>
      </c>
      <c r="R7" s="45">
        <f t="shared" si="3"/>
        <v>326.57</v>
      </c>
      <c r="S7" s="45">
        <f t="shared" si="4"/>
        <v>326.60000000000002</v>
      </c>
      <c r="T7" s="45">
        <f t="shared" si="5"/>
        <v>653.20000000000005</v>
      </c>
      <c r="U7" s="45" t="s">
        <v>126</v>
      </c>
      <c r="V7" s="27"/>
      <c r="W7" s="15">
        <v>0.72499999999999998</v>
      </c>
      <c r="X7" t="s">
        <v>14</v>
      </c>
      <c r="Y7" t="s">
        <v>41</v>
      </c>
    </row>
    <row r="8" spans="1:26" ht="30.75" customHeight="1">
      <c r="A8" s="3">
        <v>6</v>
      </c>
      <c r="B8" s="7" t="s">
        <v>6</v>
      </c>
      <c r="C8" s="10" t="s">
        <v>15</v>
      </c>
      <c r="D8" s="3"/>
      <c r="E8" s="75" t="s">
        <v>70</v>
      </c>
      <c r="F8" s="3" t="s">
        <v>8</v>
      </c>
      <c r="G8" s="21">
        <v>100</v>
      </c>
      <c r="H8" s="26" t="s">
        <v>71</v>
      </c>
      <c r="I8" s="29">
        <v>900</v>
      </c>
      <c r="J8" s="27"/>
      <c r="K8" s="48">
        <f t="shared" si="6"/>
        <v>7.1428571428571425E-2</v>
      </c>
      <c r="L8" s="48">
        <f t="shared" si="0"/>
        <v>0.1</v>
      </c>
      <c r="O8" s="53">
        <f t="shared" si="1"/>
        <v>0.1</v>
      </c>
      <c r="P8" s="53">
        <f t="shared" si="2"/>
        <v>10</v>
      </c>
      <c r="Q8" s="55">
        <v>1.7</v>
      </c>
      <c r="R8" s="45">
        <f t="shared" si="3"/>
        <v>0.17</v>
      </c>
      <c r="S8" s="45">
        <f t="shared" si="4"/>
        <v>0.2</v>
      </c>
      <c r="T8" s="45">
        <f t="shared" si="5"/>
        <v>20</v>
      </c>
      <c r="U8" s="45" t="s">
        <v>126</v>
      </c>
      <c r="V8" s="27"/>
      <c r="W8" s="15">
        <v>0.72638888888888897</v>
      </c>
      <c r="X8" t="s">
        <v>15</v>
      </c>
      <c r="Y8" t="s">
        <v>42</v>
      </c>
    </row>
    <row r="9" spans="1:26" ht="17.25" customHeight="1">
      <c r="A9" s="3">
        <v>7</v>
      </c>
      <c r="B9" s="7" t="s">
        <v>6</v>
      </c>
      <c r="C9" s="10" t="s">
        <v>16</v>
      </c>
      <c r="D9" s="3"/>
      <c r="E9" s="75" t="s">
        <v>72</v>
      </c>
      <c r="F9" s="3" t="s">
        <v>8</v>
      </c>
      <c r="G9" s="21">
        <v>2</v>
      </c>
      <c r="H9" s="26" t="s">
        <v>73</v>
      </c>
      <c r="I9" s="29">
        <v>961000</v>
      </c>
      <c r="J9" s="27"/>
      <c r="K9" s="48">
        <f t="shared" si="6"/>
        <v>76.269841269841265</v>
      </c>
      <c r="L9" s="48">
        <f t="shared" si="0"/>
        <v>76.3</v>
      </c>
      <c r="O9" s="53">
        <f t="shared" si="1"/>
        <v>76.3</v>
      </c>
      <c r="P9" s="53">
        <f t="shared" si="2"/>
        <v>152.6</v>
      </c>
      <c r="Q9" s="55">
        <v>2</v>
      </c>
      <c r="R9" s="45">
        <f t="shared" si="3"/>
        <v>152.6</v>
      </c>
      <c r="S9" s="45">
        <f t="shared" si="4"/>
        <v>152.6</v>
      </c>
      <c r="T9" s="45">
        <f t="shared" si="5"/>
        <v>305.2</v>
      </c>
      <c r="U9" s="45" t="s">
        <v>126</v>
      </c>
      <c r="V9" s="27"/>
      <c r="W9" s="15">
        <v>0.72777777777777797</v>
      </c>
      <c r="X9" t="s">
        <v>16</v>
      </c>
      <c r="Y9" t="s">
        <v>43</v>
      </c>
    </row>
    <row r="10" spans="1:26" ht="30" customHeight="1">
      <c r="A10" s="3">
        <v>8</v>
      </c>
      <c r="B10" s="7" t="s">
        <v>6</v>
      </c>
      <c r="C10" s="19" t="s">
        <v>17</v>
      </c>
      <c r="D10" s="3"/>
      <c r="E10" s="77" t="s">
        <v>103</v>
      </c>
      <c r="F10" s="3" t="s">
        <v>8</v>
      </c>
      <c r="G10" s="21">
        <v>1</v>
      </c>
      <c r="H10" s="26" t="s">
        <v>74</v>
      </c>
      <c r="I10" s="29">
        <v>69000000</v>
      </c>
      <c r="J10" s="45" t="s">
        <v>105</v>
      </c>
      <c r="K10" s="48">
        <v>1151</v>
      </c>
      <c r="L10" s="51">
        <f t="shared" si="0"/>
        <v>1151</v>
      </c>
      <c r="M10" s="43">
        <v>32</v>
      </c>
      <c r="N10" s="43">
        <f>8*32</f>
        <v>256</v>
      </c>
      <c r="O10" s="53">
        <f t="shared" si="1"/>
        <v>1407</v>
      </c>
      <c r="P10" s="53">
        <f t="shared" si="2"/>
        <v>1407</v>
      </c>
      <c r="Q10" s="55">
        <v>2.2000000000000002</v>
      </c>
      <c r="R10" s="45">
        <f t="shared" si="3"/>
        <v>3095.4</v>
      </c>
      <c r="S10" s="45">
        <f t="shared" si="4"/>
        <v>3095.4</v>
      </c>
      <c r="T10" s="45">
        <f t="shared" si="5"/>
        <v>3095.4</v>
      </c>
      <c r="U10" s="45" t="s">
        <v>126</v>
      </c>
      <c r="V10" s="62"/>
      <c r="W10" s="15">
        <v>0.72916666666666696</v>
      </c>
      <c r="X10" t="s">
        <v>44</v>
      </c>
      <c r="Y10" t="s">
        <v>45</v>
      </c>
      <c r="Z10" s="20" t="s">
        <v>75</v>
      </c>
    </row>
    <row r="11" spans="1:26" s="40" customFormat="1" ht="22.5" customHeight="1">
      <c r="A11" s="35">
        <v>9</v>
      </c>
      <c r="B11" s="36" t="s">
        <v>6</v>
      </c>
      <c r="C11" s="19" t="s">
        <v>18</v>
      </c>
      <c r="D11" s="35"/>
      <c r="E11" s="75" t="s">
        <v>77</v>
      </c>
      <c r="F11" s="35" t="s">
        <v>8</v>
      </c>
      <c r="G11" s="37">
        <v>4</v>
      </c>
      <c r="H11" s="38" t="s">
        <v>76</v>
      </c>
      <c r="I11" s="39">
        <v>2460000</v>
      </c>
      <c r="J11" s="46" t="s">
        <v>104</v>
      </c>
      <c r="K11" s="49">
        <f t="shared" si="6"/>
        <v>195.23809523809524</v>
      </c>
      <c r="L11" s="51">
        <v>113</v>
      </c>
      <c r="M11" s="44" t="s">
        <v>112</v>
      </c>
      <c r="N11" s="44">
        <f>8*0.68</f>
        <v>5.44</v>
      </c>
      <c r="O11" s="53">
        <f t="shared" si="1"/>
        <v>118.44</v>
      </c>
      <c r="P11" s="53">
        <f t="shared" si="2"/>
        <v>473.76</v>
      </c>
      <c r="Q11" s="55">
        <v>1.7</v>
      </c>
      <c r="R11" s="45">
        <f t="shared" si="3"/>
        <v>201.34799999999998</v>
      </c>
      <c r="S11" s="45">
        <f t="shared" si="4"/>
        <v>201.4</v>
      </c>
      <c r="T11" s="45">
        <f t="shared" si="5"/>
        <v>805.6</v>
      </c>
      <c r="U11" s="45" t="s">
        <v>126</v>
      </c>
      <c r="V11" s="63"/>
      <c r="W11" s="41">
        <v>0.73055555555555596</v>
      </c>
      <c r="X11" s="40" t="s">
        <v>18</v>
      </c>
      <c r="Y11" s="40" t="s">
        <v>46</v>
      </c>
    </row>
    <row r="12" spans="1:26" ht="22.5" customHeight="1">
      <c r="A12" s="3">
        <v>10</v>
      </c>
      <c r="B12" s="7" t="s">
        <v>6</v>
      </c>
      <c r="C12" s="10" t="s">
        <v>19</v>
      </c>
      <c r="D12" s="3"/>
      <c r="E12" s="75" t="s">
        <v>78</v>
      </c>
      <c r="F12" s="3" t="s">
        <v>13</v>
      </c>
      <c r="G12" s="21">
        <v>1</v>
      </c>
      <c r="H12" s="26" t="s">
        <v>79</v>
      </c>
      <c r="I12" s="29">
        <v>7361000</v>
      </c>
      <c r="J12" s="27"/>
      <c r="K12" s="48">
        <f t="shared" si="6"/>
        <v>584.20634920634916</v>
      </c>
      <c r="L12" s="48">
        <f t="shared" si="0"/>
        <v>584.30000000000007</v>
      </c>
      <c r="O12" s="53">
        <f t="shared" si="1"/>
        <v>584.30000000000007</v>
      </c>
      <c r="P12" s="53">
        <f t="shared" si="2"/>
        <v>584.30000000000007</v>
      </c>
      <c r="Q12" s="55">
        <v>1.7</v>
      </c>
      <c r="R12" s="45">
        <f t="shared" si="3"/>
        <v>993.31000000000006</v>
      </c>
      <c r="S12" s="45">
        <f t="shared" si="4"/>
        <v>993.4</v>
      </c>
      <c r="T12" s="45">
        <f t="shared" si="5"/>
        <v>993.4</v>
      </c>
      <c r="U12" s="45" t="s">
        <v>126</v>
      </c>
      <c r="V12" s="27"/>
      <c r="W12" s="15">
        <v>0.73194444444444395</v>
      </c>
      <c r="X12" t="s">
        <v>19</v>
      </c>
      <c r="Y12" t="s">
        <v>47</v>
      </c>
    </row>
    <row r="13" spans="1:26" ht="29.25" customHeight="1">
      <c r="A13" s="3">
        <v>11</v>
      </c>
      <c r="B13" s="7" t="s">
        <v>6</v>
      </c>
      <c r="C13" s="10" t="s">
        <v>20</v>
      </c>
      <c r="D13" s="3"/>
      <c r="E13" s="75" t="s">
        <v>80</v>
      </c>
      <c r="F13" s="3" t="s">
        <v>8</v>
      </c>
      <c r="G13" s="21">
        <v>1</v>
      </c>
      <c r="H13" s="26" t="s">
        <v>81</v>
      </c>
      <c r="I13" s="29">
        <v>752000</v>
      </c>
      <c r="J13" s="27"/>
      <c r="K13" s="48">
        <f t="shared" si="6"/>
        <v>59.682539682539684</v>
      </c>
      <c r="L13" s="48">
        <f t="shared" si="0"/>
        <v>59.7</v>
      </c>
      <c r="O13" s="53">
        <f t="shared" si="1"/>
        <v>59.7</v>
      </c>
      <c r="P13" s="53">
        <f t="shared" si="2"/>
        <v>59.7</v>
      </c>
      <c r="Q13" s="55">
        <v>1.7</v>
      </c>
      <c r="R13" s="45">
        <f t="shared" si="3"/>
        <v>101.49000000000001</v>
      </c>
      <c r="S13" s="45">
        <f t="shared" si="4"/>
        <v>101.5</v>
      </c>
      <c r="T13" s="45">
        <f t="shared" si="5"/>
        <v>101.5</v>
      </c>
      <c r="U13" s="45" t="s">
        <v>126</v>
      </c>
      <c r="V13" s="27"/>
      <c r="W13" s="15">
        <v>0.73333333333333295</v>
      </c>
      <c r="X13" t="s">
        <v>20</v>
      </c>
      <c r="Y13" t="s">
        <v>48</v>
      </c>
    </row>
    <row r="14" spans="1:26" ht="26.25" customHeight="1">
      <c r="A14" s="3">
        <v>12</v>
      </c>
      <c r="B14" s="7" t="s">
        <v>6</v>
      </c>
      <c r="C14" s="10" t="s">
        <v>21</v>
      </c>
      <c r="D14" s="3"/>
      <c r="E14" s="75" t="s">
        <v>82</v>
      </c>
      <c r="F14" s="3" t="s">
        <v>8</v>
      </c>
      <c r="G14" s="21">
        <v>1</v>
      </c>
      <c r="H14" s="26" t="s">
        <v>83</v>
      </c>
      <c r="I14" s="29">
        <v>4554000</v>
      </c>
      <c r="J14" s="27"/>
      <c r="K14" s="48">
        <f t="shared" si="6"/>
        <v>361.42857142857144</v>
      </c>
      <c r="L14" s="48">
        <f t="shared" si="0"/>
        <v>361.5</v>
      </c>
      <c r="O14" s="53">
        <f t="shared" si="1"/>
        <v>361.5</v>
      </c>
      <c r="P14" s="53">
        <f t="shared" si="2"/>
        <v>361.5</v>
      </c>
      <c r="Q14" s="55">
        <v>1.7</v>
      </c>
      <c r="R14" s="45">
        <f t="shared" si="3"/>
        <v>614.54999999999995</v>
      </c>
      <c r="S14" s="45">
        <f t="shared" si="4"/>
        <v>614.6</v>
      </c>
      <c r="T14" s="45">
        <f t="shared" si="5"/>
        <v>614.6</v>
      </c>
      <c r="U14" s="45" t="s">
        <v>126</v>
      </c>
      <c r="V14" s="27"/>
      <c r="W14" s="15">
        <v>0.73472222222222205</v>
      </c>
      <c r="X14" t="s">
        <v>21</v>
      </c>
      <c r="Y14" t="s">
        <v>49</v>
      </c>
    </row>
    <row r="15" spans="1:26" ht="26.25" customHeight="1">
      <c r="A15" s="3">
        <v>13</v>
      </c>
      <c r="B15" s="7" t="s">
        <v>6</v>
      </c>
      <c r="C15" s="19" t="s">
        <v>22</v>
      </c>
      <c r="D15" s="3"/>
      <c r="E15" s="75" t="s">
        <v>22</v>
      </c>
      <c r="F15" s="3" t="s">
        <v>8</v>
      </c>
      <c r="G15" s="21">
        <v>1</v>
      </c>
      <c r="H15" s="26" t="s">
        <v>85</v>
      </c>
      <c r="I15" s="29">
        <v>324000</v>
      </c>
      <c r="J15" s="58" t="s">
        <v>119</v>
      </c>
      <c r="K15" s="48">
        <f t="shared" si="6"/>
        <v>25.714285714285715</v>
      </c>
      <c r="L15" s="51">
        <v>27</v>
      </c>
      <c r="M15" s="43" t="s">
        <v>113</v>
      </c>
      <c r="N15" s="43">
        <f>8*2.5</f>
        <v>20</v>
      </c>
      <c r="O15" s="53">
        <f t="shared" si="1"/>
        <v>47</v>
      </c>
      <c r="P15" s="53">
        <f t="shared" si="2"/>
        <v>47</v>
      </c>
      <c r="Q15" s="55">
        <v>1.7</v>
      </c>
      <c r="R15" s="45">
        <f t="shared" si="3"/>
        <v>79.899999999999991</v>
      </c>
      <c r="S15" s="45">
        <f t="shared" si="4"/>
        <v>79.900000000000006</v>
      </c>
      <c r="T15" s="45">
        <f t="shared" si="5"/>
        <v>79.900000000000006</v>
      </c>
      <c r="U15" s="45" t="s">
        <v>126</v>
      </c>
      <c r="V15" s="27"/>
      <c r="W15" s="15">
        <v>0.73611111111111105</v>
      </c>
      <c r="X15" t="s">
        <v>22</v>
      </c>
      <c r="Y15" t="s">
        <v>50</v>
      </c>
    </row>
    <row r="16" spans="1:26" ht="17.25" customHeight="1">
      <c r="A16" s="3">
        <v>14</v>
      </c>
      <c r="B16" s="7" t="s">
        <v>6</v>
      </c>
      <c r="C16" s="10" t="s">
        <v>23</v>
      </c>
      <c r="D16" s="3"/>
      <c r="E16" s="75" t="s">
        <v>86</v>
      </c>
      <c r="F16" s="3" t="s">
        <v>8</v>
      </c>
      <c r="G16" s="21">
        <v>1</v>
      </c>
      <c r="H16" s="26" t="s">
        <v>87</v>
      </c>
      <c r="I16" s="29">
        <v>1120000</v>
      </c>
      <c r="J16" s="27"/>
      <c r="K16" s="48">
        <f t="shared" si="6"/>
        <v>88.888888888888886</v>
      </c>
      <c r="L16" s="48">
        <f t="shared" si="0"/>
        <v>88.899999999999991</v>
      </c>
      <c r="O16" s="53">
        <f t="shared" si="1"/>
        <v>88.899999999999991</v>
      </c>
      <c r="P16" s="53">
        <f t="shared" si="2"/>
        <v>88.899999999999991</v>
      </c>
      <c r="Q16" s="55">
        <v>1.7</v>
      </c>
      <c r="R16" s="45">
        <f t="shared" si="3"/>
        <v>151.13</v>
      </c>
      <c r="S16" s="45">
        <f t="shared" si="4"/>
        <v>151.19999999999999</v>
      </c>
      <c r="T16" s="45">
        <f t="shared" si="5"/>
        <v>151.19999999999999</v>
      </c>
      <c r="U16" s="45" t="s">
        <v>126</v>
      </c>
      <c r="V16" s="27"/>
      <c r="W16" s="15">
        <v>0.73750000000000004</v>
      </c>
      <c r="X16" t="s">
        <v>23</v>
      </c>
      <c r="Y16" t="s">
        <v>51</v>
      </c>
    </row>
    <row r="17" spans="1:26" ht="34.5" customHeight="1">
      <c r="A17" s="3">
        <v>15</v>
      </c>
      <c r="B17" s="7" t="s">
        <v>6</v>
      </c>
      <c r="C17" s="19" t="s">
        <v>24</v>
      </c>
      <c r="D17" s="3"/>
      <c r="E17" s="75" t="s">
        <v>109</v>
      </c>
      <c r="F17" s="3" t="s">
        <v>8</v>
      </c>
      <c r="G17" s="21">
        <v>1</v>
      </c>
      <c r="H17" s="34" t="s">
        <v>100</v>
      </c>
      <c r="I17" s="33">
        <v>2100</v>
      </c>
      <c r="J17" s="58" t="s">
        <v>120</v>
      </c>
      <c r="K17" s="49">
        <v>965</v>
      </c>
      <c r="L17" s="48">
        <v>984</v>
      </c>
      <c r="M17" s="43" t="s">
        <v>114</v>
      </c>
      <c r="N17" s="43">
        <f>8*13</f>
        <v>104</v>
      </c>
      <c r="O17" s="53">
        <f t="shared" si="1"/>
        <v>1088</v>
      </c>
      <c r="P17" s="53">
        <f t="shared" si="2"/>
        <v>1088</v>
      </c>
      <c r="Q17" s="55">
        <v>2</v>
      </c>
      <c r="R17" s="45">
        <f t="shared" si="3"/>
        <v>2176</v>
      </c>
      <c r="S17" s="45">
        <f t="shared" si="4"/>
        <v>2176</v>
      </c>
      <c r="T17" s="45">
        <f t="shared" si="5"/>
        <v>2176</v>
      </c>
      <c r="U17" s="45" t="s">
        <v>126</v>
      </c>
      <c r="V17" s="27"/>
      <c r="W17" s="15">
        <v>0.73888888888888904</v>
      </c>
      <c r="X17" t="s">
        <v>24</v>
      </c>
      <c r="Y17" t="s">
        <v>52</v>
      </c>
    </row>
    <row r="18" spans="1:26" ht="30.75" customHeight="1">
      <c r="A18" s="3">
        <v>16</v>
      </c>
      <c r="B18" s="7" t="s">
        <v>6</v>
      </c>
      <c r="C18" s="19" t="s">
        <v>25</v>
      </c>
      <c r="D18" s="3"/>
      <c r="E18" s="75" t="s">
        <v>88</v>
      </c>
      <c r="F18" s="3" t="s">
        <v>8</v>
      </c>
      <c r="G18" s="21">
        <v>4</v>
      </c>
      <c r="H18" s="26" t="s">
        <v>89</v>
      </c>
      <c r="I18" s="29">
        <v>1430000</v>
      </c>
      <c r="J18" s="45" t="s">
        <v>107</v>
      </c>
      <c r="K18" s="48">
        <f t="shared" si="6"/>
        <v>113.49206349206349</v>
      </c>
      <c r="L18" s="48">
        <v>73</v>
      </c>
      <c r="M18" s="43" t="s">
        <v>115</v>
      </c>
      <c r="N18" s="43">
        <f>8*1.75</f>
        <v>14</v>
      </c>
      <c r="O18" s="53">
        <f t="shared" si="1"/>
        <v>87</v>
      </c>
      <c r="P18" s="53">
        <f t="shared" si="2"/>
        <v>348</v>
      </c>
      <c r="Q18" s="55">
        <v>1.7</v>
      </c>
      <c r="R18" s="45">
        <f t="shared" si="3"/>
        <v>147.9</v>
      </c>
      <c r="S18" s="45">
        <f t="shared" si="4"/>
        <v>147.9</v>
      </c>
      <c r="T18" s="45">
        <f t="shared" si="5"/>
        <v>591.6</v>
      </c>
      <c r="U18" s="45" t="s">
        <v>126</v>
      </c>
      <c r="V18" s="27"/>
      <c r="W18" s="15">
        <v>0.74027777777777803</v>
      </c>
      <c r="X18" t="s">
        <v>25</v>
      </c>
      <c r="Y18" t="s">
        <v>53</v>
      </c>
    </row>
    <row r="19" spans="1:26" ht="26.25" customHeight="1">
      <c r="A19" s="3">
        <v>17</v>
      </c>
      <c r="B19" s="7" t="s">
        <v>6</v>
      </c>
      <c r="C19" s="19" t="s">
        <v>26</v>
      </c>
      <c r="D19" s="3" t="s">
        <v>27</v>
      </c>
      <c r="E19" s="75" t="s">
        <v>110</v>
      </c>
      <c r="F19" s="3" t="s">
        <v>8</v>
      </c>
      <c r="G19" s="21">
        <v>1</v>
      </c>
      <c r="H19" s="26" t="s">
        <v>90</v>
      </c>
      <c r="I19" s="29">
        <v>3960000</v>
      </c>
      <c r="J19" s="45" t="s">
        <v>108</v>
      </c>
      <c r="K19" s="48">
        <f t="shared" si="6"/>
        <v>314.28571428571428</v>
      </c>
      <c r="L19" s="48">
        <v>265</v>
      </c>
      <c r="M19" s="43" t="s">
        <v>116</v>
      </c>
      <c r="N19" s="43">
        <f>8*5</f>
        <v>40</v>
      </c>
      <c r="O19" s="53">
        <f t="shared" si="1"/>
        <v>305</v>
      </c>
      <c r="P19" s="53">
        <f t="shared" si="2"/>
        <v>305</v>
      </c>
      <c r="Q19" s="55">
        <v>1.7</v>
      </c>
      <c r="R19" s="45">
        <f t="shared" si="3"/>
        <v>518.5</v>
      </c>
      <c r="S19" s="45">
        <f t="shared" si="4"/>
        <v>518.5</v>
      </c>
      <c r="T19" s="45">
        <f t="shared" si="5"/>
        <v>518.5</v>
      </c>
      <c r="U19" s="45" t="s">
        <v>126</v>
      </c>
      <c r="V19" s="27"/>
      <c r="W19" s="15">
        <v>0.74166666666666703</v>
      </c>
      <c r="X19" t="s">
        <v>26</v>
      </c>
      <c r="Y19" t="s">
        <v>54</v>
      </c>
    </row>
    <row r="20" spans="1:26" ht="17.25" customHeight="1">
      <c r="A20" s="3">
        <v>18</v>
      </c>
      <c r="B20" s="7" t="s">
        <v>6</v>
      </c>
      <c r="C20" s="10" t="s">
        <v>28</v>
      </c>
      <c r="D20" s="3"/>
      <c r="E20" s="75" t="s">
        <v>28</v>
      </c>
      <c r="F20" s="3" t="s">
        <v>13</v>
      </c>
      <c r="G20" s="21">
        <v>1</v>
      </c>
      <c r="H20" s="26" t="s">
        <v>91</v>
      </c>
      <c r="I20" s="29">
        <v>169000</v>
      </c>
      <c r="J20" s="27"/>
      <c r="K20" s="48">
        <f t="shared" si="6"/>
        <v>13.412698412698413</v>
      </c>
      <c r="L20" s="48">
        <f t="shared" si="0"/>
        <v>13.5</v>
      </c>
      <c r="O20" s="53">
        <f t="shared" si="1"/>
        <v>13.5</v>
      </c>
      <c r="P20" s="53">
        <f t="shared" si="2"/>
        <v>13.5</v>
      </c>
      <c r="Q20" s="55">
        <v>1.7</v>
      </c>
      <c r="R20" s="45">
        <f t="shared" si="3"/>
        <v>22.95</v>
      </c>
      <c r="S20" s="45">
        <f t="shared" si="4"/>
        <v>23</v>
      </c>
      <c r="T20" s="45">
        <f t="shared" si="5"/>
        <v>23</v>
      </c>
      <c r="U20" s="45" t="s">
        <v>126</v>
      </c>
      <c r="V20" s="27"/>
      <c r="W20" s="15">
        <v>0.74305555555555503</v>
      </c>
      <c r="X20" t="s">
        <v>28</v>
      </c>
      <c r="Y20" t="s">
        <v>55</v>
      </c>
    </row>
    <row r="21" spans="1:26" ht="17.25" customHeight="1">
      <c r="A21" s="3">
        <v>19</v>
      </c>
      <c r="B21" s="7" t="s">
        <v>6</v>
      </c>
      <c r="C21" s="10" t="s">
        <v>29</v>
      </c>
      <c r="D21" s="3"/>
      <c r="E21" s="75" t="s">
        <v>92</v>
      </c>
      <c r="F21" s="3" t="s">
        <v>8</v>
      </c>
      <c r="G21" s="21">
        <v>1</v>
      </c>
      <c r="H21" s="26" t="s">
        <v>93</v>
      </c>
      <c r="I21" s="29">
        <v>392000</v>
      </c>
      <c r="J21" s="27"/>
      <c r="K21" s="48">
        <f t="shared" si="6"/>
        <v>31.111111111111111</v>
      </c>
      <c r="L21" s="48">
        <f t="shared" si="0"/>
        <v>31.200000000000003</v>
      </c>
      <c r="O21" s="53">
        <f t="shared" si="1"/>
        <v>31.200000000000003</v>
      </c>
      <c r="P21" s="53">
        <f t="shared" si="2"/>
        <v>31.200000000000003</v>
      </c>
      <c r="Q21" s="55">
        <v>1.7</v>
      </c>
      <c r="R21" s="45">
        <f t="shared" si="3"/>
        <v>53.040000000000006</v>
      </c>
      <c r="S21" s="45">
        <f t="shared" si="4"/>
        <v>53.1</v>
      </c>
      <c r="T21" s="45">
        <f t="shared" si="5"/>
        <v>53.1</v>
      </c>
      <c r="U21" s="45" t="s">
        <v>126</v>
      </c>
      <c r="V21" s="27"/>
      <c r="W21" s="15">
        <v>0.74444444444444402</v>
      </c>
      <c r="X21" t="s">
        <v>29</v>
      </c>
      <c r="Y21" t="s">
        <v>56</v>
      </c>
    </row>
    <row r="22" spans="1:26" ht="23.25" customHeight="1">
      <c r="A22" s="3">
        <v>20</v>
      </c>
      <c r="B22" s="7" t="s">
        <v>6</v>
      </c>
      <c r="C22" s="10" t="s">
        <v>30</v>
      </c>
      <c r="D22" s="3" t="s">
        <v>31</v>
      </c>
      <c r="E22" s="75" t="s">
        <v>94</v>
      </c>
      <c r="F22" s="3" t="s">
        <v>8</v>
      </c>
      <c r="G22" s="21">
        <v>300</v>
      </c>
      <c r="H22" s="26" t="s">
        <v>95</v>
      </c>
      <c r="I22" s="29">
        <v>15000</v>
      </c>
      <c r="J22" s="27"/>
      <c r="K22" s="48">
        <f t="shared" si="6"/>
        <v>1.1904761904761905</v>
      </c>
      <c r="L22" s="48">
        <f t="shared" si="0"/>
        <v>1.2000000000000002</v>
      </c>
      <c r="O22" s="53">
        <f t="shared" si="1"/>
        <v>1.2000000000000002</v>
      </c>
      <c r="P22" s="53">
        <f t="shared" si="2"/>
        <v>360.00000000000006</v>
      </c>
      <c r="Q22" s="55">
        <v>1.7</v>
      </c>
      <c r="R22" s="45">
        <f t="shared" si="3"/>
        <v>2.04</v>
      </c>
      <c r="S22" s="45">
        <f t="shared" si="4"/>
        <v>2.1</v>
      </c>
      <c r="T22" s="45">
        <f>S22*3</f>
        <v>6.3000000000000007</v>
      </c>
      <c r="U22" s="45" t="s">
        <v>126</v>
      </c>
      <c r="V22" s="45" t="s">
        <v>129</v>
      </c>
      <c r="W22" s="15">
        <v>0.74583333333333302</v>
      </c>
      <c r="X22" t="s">
        <v>30</v>
      </c>
      <c r="Y22" t="s">
        <v>57</v>
      </c>
    </row>
    <row r="23" spans="1:26" ht="17.25" customHeight="1">
      <c r="A23" s="6">
        <v>21</v>
      </c>
      <c r="B23" s="8" t="s">
        <v>32</v>
      </c>
      <c r="C23" s="11" t="s">
        <v>33</v>
      </c>
      <c r="D23" s="4"/>
      <c r="E23" s="78"/>
      <c r="F23" s="4" t="s">
        <v>34</v>
      </c>
      <c r="G23" s="23">
        <v>1</v>
      </c>
      <c r="H23" s="26" t="s">
        <v>96</v>
      </c>
      <c r="I23" s="29">
        <v>90000</v>
      </c>
      <c r="J23" s="27"/>
      <c r="K23" s="48">
        <f t="shared" si="6"/>
        <v>7.1428571428571432</v>
      </c>
      <c r="L23" s="48">
        <f t="shared" si="0"/>
        <v>7.1999999999999993</v>
      </c>
      <c r="O23" s="53">
        <f t="shared" si="1"/>
        <v>7.1999999999999993</v>
      </c>
      <c r="P23" s="53">
        <f t="shared" si="2"/>
        <v>7.1999999999999993</v>
      </c>
      <c r="Q23" s="55">
        <v>1.7</v>
      </c>
      <c r="R23" s="45">
        <f t="shared" si="3"/>
        <v>12.239999999999998</v>
      </c>
      <c r="S23" s="45">
        <f t="shared" si="4"/>
        <v>12.299999999999999</v>
      </c>
      <c r="T23" s="45">
        <f t="shared" si="5"/>
        <v>12.299999999999999</v>
      </c>
      <c r="U23" s="45" t="s">
        <v>126</v>
      </c>
      <c r="V23" s="27"/>
      <c r="W23" s="15">
        <v>0.74722222222222201</v>
      </c>
      <c r="X23" t="s">
        <v>33</v>
      </c>
      <c r="Y23" t="s">
        <v>58</v>
      </c>
    </row>
    <row r="24" spans="1:26" ht="17.25" customHeight="1">
      <c r="A24" s="6">
        <v>22</v>
      </c>
      <c r="B24" s="8" t="s">
        <v>32</v>
      </c>
      <c r="C24" s="11" t="s">
        <v>29</v>
      </c>
      <c r="D24" s="4"/>
      <c r="E24" s="75" t="s">
        <v>92</v>
      </c>
      <c r="F24" s="4" t="s">
        <v>8</v>
      </c>
      <c r="G24" s="23">
        <v>1</v>
      </c>
      <c r="H24" s="26" t="s">
        <v>93</v>
      </c>
      <c r="I24" s="29">
        <v>392000</v>
      </c>
      <c r="J24" s="27"/>
      <c r="K24" s="48">
        <f t="shared" si="6"/>
        <v>31.111111111111111</v>
      </c>
      <c r="L24" s="48">
        <f t="shared" si="0"/>
        <v>31.200000000000003</v>
      </c>
      <c r="O24" s="53">
        <f t="shared" si="1"/>
        <v>31.200000000000003</v>
      </c>
      <c r="P24" s="53">
        <f t="shared" si="2"/>
        <v>31.200000000000003</v>
      </c>
      <c r="Q24" s="55">
        <v>1.7</v>
      </c>
      <c r="R24" s="45">
        <f t="shared" si="3"/>
        <v>53.040000000000006</v>
      </c>
      <c r="S24" s="45">
        <f t="shared" si="4"/>
        <v>53.1</v>
      </c>
      <c r="T24" s="45">
        <f t="shared" si="5"/>
        <v>53.1</v>
      </c>
      <c r="U24" s="45" t="s">
        <v>126</v>
      </c>
      <c r="V24" s="27"/>
      <c r="W24" s="15">
        <v>0.74861111111111101</v>
      </c>
      <c r="X24" t="s">
        <v>35</v>
      </c>
      <c r="Y24" t="s">
        <v>59</v>
      </c>
    </row>
    <row r="25" spans="1:26" ht="36" customHeight="1">
      <c r="A25" s="6">
        <v>23</v>
      </c>
      <c r="B25" s="8" t="s">
        <v>32</v>
      </c>
      <c r="C25" s="11" t="s">
        <v>35</v>
      </c>
      <c r="D25" s="4"/>
      <c r="E25" s="78" t="s">
        <v>97</v>
      </c>
      <c r="F25" s="4" t="s">
        <v>8</v>
      </c>
      <c r="G25" s="23">
        <v>1</v>
      </c>
      <c r="H25" s="26" t="s">
        <v>98</v>
      </c>
      <c r="I25" s="29">
        <v>54000</v>
      </c>
      <c r="J25" s="27"/>
      <c r="K25" s="48">
        <f t="shared" si="6"/>
        <v>4.2857142857142856</v>
      </c>
      <c r="L25" s="48">
        <f t="shared" si="0"/>
        <v>4.3</v>
      </c>
      <c r="O25" s="53">
        <f t="shared" si="1"/>
        <v>4.3</v>
      </c>
      <c r="P25" s="53">
        <f t="shared" si="2"/>
        <v>4.3</v>
      </c>
      <c r="Q25" s="55">
        <v>1.7</v>
      </c>
      <c r="R25" s="45">
        <f t="shared" si="3"/>
        <v>7.31</v>
      </c>
      <c r="S25" s="45">
        <f t="shared" si="4"/>
        <v>7.3999999999999995</v>
      </c>
      <c r="T25" s="45">
        <f t="shared" si="5"/>
        <v>7.3999999999999995</v>
      </c>
      <c r="U25" s="45" t="s">
        <v>126</v>
      </c>
      <c r="V25" s="62"/>
      <c r="W25" s="15">
        <v>0.75</v>
      </c>
      <c r="X25" t="s">
        <v>36</v>
      </c>
      <c r="Y25" t="s">
        <v>43</v>
      </c>
      <c r="Z25" s="20" t="s">
        <v>99</v>
      </c>
    </row>
    <row r="26" spans="1:26" ht="17.25" customHeight="1">
      <c r="A26" s="6">
        <v>24</v>
      </c>
      <c r="B26" s="64" t="s">
        <v>32</v>
      </c>
      <c r="C26" s="65" t="s">
        <v>36</v>
      </c>
      <c r="D26" s="66"/>
      <c r="E26" s="79" t="s">
        <v>60</v>
      </c>
      <c r="F26" s="66" t="s">
        <v>8</v>
      </c>
      <c r="G26" s="67">
        <v>2</v>
      </c>
      <c r="H26" s="68" t="s">
        <v>61</v>
      </c>
      <c r="I26" s="69">
        <v>1780000</v>
      </c>
      <c r="J26" s="70"/>
      <c r="K26" s="48">
        <f t="shared" si="6"/>
        <v>141.26984126984127</v>
      </c>
      <c r="L26" s="48">
        <f t="shared" si="0"/>
        <v>141.29999999999998</v>
      </c>
      <c r="O26" s="53">
        <f t="shared" si="1"/>
        <v>141.29999999999998</v>
      </c>
      <c r="P26" s="53">
        <f t="shared" si="2"/>
        <v>282.59999999999997</v>
      </c>
      <c r="Q26" s="71">
        <v>1.7</v>
      </c>
      <c r="R26" s="72">
        <f t="shared" si="3"/>
        <v>240.20999999999995</v>
      </c>
      <c r="S26" s="45">
        <f t="shared" si="4"/>
        <v>240.29999999999998</v>
      </c>
      <c r="T26" s="45">
        <f t="shared" si="5"/>
        <v>480.59999999999997</v>
      </c>
      <c r="U26" s="45" t="s">
        <v>126</v>
      </c>
      <c r="V26" s="27"/>
      <c r="W26" s="15">
        <v>0.75138888888888899</v>
      </c>
    </row>
    <row r="27" spans="1:26" ht="37.5" customHeight="1">
      <c r="A27" s="74"/>
      <c r="B27" s="74"/>
      <c r="C27" s="84" t="s">
        <v>127</v>
      </c>
      <c r="D27" s="74"/>
      <c r="E27" s="80"/>
      <c r="F27" s="80"/>
      <c r="G27" s="80"/>
      <c r="H27" s="80"/>
      <c r="I27" s="81"/>
      <c r="J27" s="82"/>
      <c r="K27" s="82"/>
      <c r="L27" s="82"/>
      <c r="M27" s="83"/>
      <c r="N27" s="83"/>
      <c r="O27" s="83"/>
      <c r="P27" s="83">
        <f>SUM(P3:P26)</f>
        <v>7791.28</v>
      </c>
      <c r="Q27" s="83"/>
      <c r="R27" s="83"/>
      <c r="S27" s="83"/>
      <c r="T27" s="85">
        <f>SUM(T3:T26)</f>
        <v>14239.7</v>
      </c>
      <c r="U27" s="82"/>
      <c r="V27" s="82"/>
    </row>
    <row r="28" spans="1:26">
      <c r="Q28" s="73"/>
    </row>
  </sheetData>
  <hyperlinks>
    <hyperlink ref="Z10" r:id="rId1" display="https://ikarvon.uz/product/58224-istochnik-besperebojnogo-pitaniya-srt3000rmxli-nc?srsltid=AfmBOopyGv0v0JirIzEgtBDxvTr0UH_5iN5EPDTKz-HIhMUM8ky-IVzM"/>
    <hyperlink ref="Z25" r:id="rId2" location="props" display="https://itmag.uz/catalog/opticheskie-komponenty/krossy/kross-opticheskiy-nastennyy-6-soedineniy-kompaktnyy/ - props"/>
  </hyperlinks>
  <pageMargins left="0.7" right="0.7" top="0.75" bottom="0.75" header="0.3" footer="0.3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8"/>
  <sheetViews>
    <sheetView tabSelected="1" zoomScale="85" zoomScaleNormal="85" workbookViewId="0">
      <selection activeCell="X27" sqref="X27"/>
    </sheetView>
  </sheetViews>
  <sheetFormatPr defaultColWidth="10.5" defaultRowHeight="54" customHeight="1"/>
  <cols>
    <col min="1" max="1" width="8.1640625" style="1" customWidth="1"/>
    <col min="2" max="2" width="4.5" style="1" hidden="1" customWidth="1"/>
    <col min="3" max="3" width="57.1640625" style="12" customWidth="1"/>
    <col min="4" max="4" width="18.5" style="1" customWidth="1"/>
    <col min="5" max="5" width="51.1640625" style="1" customWidth="1"/>
    <col min="6" max="6" width="12.6640625" style="1" customWidth="1"/>
    <col min="7" max="7" width="16.83203125" style="1" customWidth="1"/>
    <col min="8" max="8" width="20.5" style="1" hidden="1" customWidth="1"/>
    <col min="9" max="9" width="11.6640625" style="30" hidden="1" customWidth="1"/>
    <col min="10" max="10" width="15.33203125" hidden="1" customWidth="1"/>
    <col min="11" max="12" width="12.33203125" hidden="1" customWidth="1"/>
    <col min="13" max="13" width="7.5" style="43" hidden="1" customWidth="1"/>
    <col min="14" max="14" width="6.1640625" style="43" hidden="1" customWidth="1"/>
    <col min="15" max="15" width="6.33203125" style="43" hidden="1" customWidth="1"/>
    <col min="16" max="16" width="7.1640625" style="43" hidden="1" customWidth="1"/>
    <col min="17" max="17" width="5.6640625" style="56" hidden="1" customWidth="1"/>
    <col min="18" max="18" width="7.5" style="43" hidden="1" customWidth="1"/>
    <col min="19" max="19" width="15.83203125" style="43" customWidth="1"/>
    <col min="20" max="20" width="16.6640625" style="43" customWidth="1"/>
    <col min="21" max="21" width="17.83203125" customWidth="1"/>
    <col min="22" max="22" width="21.1640625" customWidth="1"/>
    <col min="23" max="23" width="8.6640625" customWidth="1"/>
    <col min="24" max="24" width="62.1640625" customWidth="1"/>
    <col min="25" max="25" width="22.33203125" customWidth="1"/>
    <col min="26" max="26" width="20" customWidth="1"/>
  </cols>
  <sheetData>
    <row r="1" spans="1:26" ht="54" customHeight="1">
      <c r="C1" s="87" t="s">
        <v>130</v>
      </c>
    </row>
    <row r="2" spans="1:26" s="14" customFormat="1" ht="63" customHeight="1">
      <c r="A2" s="139" t="s">
        <v>0</v>
      </c>
      <c r="B2" s="140" t="s">
        <v>1</v>
      </c>
      <c r="C2" s="140" t="s">
        <v>2</v>
      </c>
      <c r="D2" s="139" t="s">
        <v>3</v>
      </c>
      <c r="E2" s="59" t="s">
        <v>125</v>
      </c>
      <c r="F2" s="139" t="s">
        <v>4</v>
      </c>
      <c r="G2" s="138" t="s">
        <v>118</v>
      </c>
      <c r="H2" s="24"/>
      <c r="I2" s="28"/>
      <c r="J2" s="25"/>
      <c r="K2" s="47"/>
      <c r="L2" s="47"/>
      <c r="M2" s="42" t="s">
        <v>102</v>
      </c>
      <c r="N2" s="42"/>
      <c r="O2" s="42"/>
      <c r="P2" s="42"/>
      <c r="Q2" s="54" t="s">
        <v>117</v>
      </c>
      <c r="R2" s="86" t="s">
        <v>128</v>
      </c>
      <c r="S2" s="86" t="s">
        <v>124</v>
      </c>
      <c r="T2" s="60" t="s">
        <v>121</v>
      </c>
      <c r="U2" s="61" t="s">
        <v>122</v>
      </c>
      <c r="V2" s="61" t="s">
        <v>123</v>
      </c>
      <c r="W2" s="16" t="s">
        <v>62</v>
      </c>
    </row>
    <row r="3" spans="1:26" ht="27.75" customHeight="1">
      <c r="A3" s="3">
        <v>1</v>
      </c>
      <c r="B3" s="7" t="s">
        <v>6</v>
      </c>
      <c r="C3" s="91" t="s">
        <v>7</v>
      </c>
      <c r="D3" s="3"/>
      <c r="E3" s="90" t="s">
        <v>60</v>
      </c>
      <c r="F3" s="17" t="s">
        <v>8</v>
      </c>
      <c r="G3" s="22">
        <v>2</v>
      </c>
      <c r="H3" s="95" t="s">
        <v>61</v>
      </c>
      <c r="I3" s="28">
        <v>1780000</v>
      </c>
      <c r="J3" s="25"/>
      <c r="K3" s="47">
        <f>I3/12600</f>
        <v>141.26984126984127</v>
      </c>
      <c r="L3" s="47">
        <f>ROUNDUP(K3,1)</f>
        <v>141.29999999999998</v>
      </c>
      <c r="M3" s="42"/>
      <c r="N3" s="42"/>
      <c r="O3" s="96">
        <f>L3+N3</f>
        <v>141.29999999999998</v>
      </c>
      <c r="P3" s="96">
        <f>O3*G3</f>
        <v>282.59999999999997</v>
      </c>
      <c r="Q3" s="97">
        <v>1.7</v>
      </c>
      <c r="R3" s="98">
        <f>Q3*O3</f>
        <v>240.20999999999995</v>
      </c>
      <c r="S3" s="99">
        <f>ROUNDUP(R3,1)</f>
        <v>240.29999999999998</v>
      </c>
      <c r="T3" s="99">
        <f>S3*G3</f>
        <v>480.59999999999997</v>
      </c>
      <c r="U3" s="99" t="s">
        <v>126</v>
      </c>
      <c r="V3" s="25"/>
      <c r="W3" s="15">
        <v>0.71944444444444444</v>
      </c>
      <c r="X3" t="s">
        <v>7</v>
      </c>
      <c r="Y3" t="s">
        <v>37</v>
      </c>
    </row>
    <row r="4" spans="1:26" ht="33" customHeight="1">
      <c r="A4" s="3">
        <v>2</v>
      </c>
      <c r="B4" s="7" t="s">
        <v>6</v>
      </c>
      <c r="C4" s="92" t="s">
        <v>9</v>
      </c>
      <c r="D4" s="17" t="s">
        <v>10</v>
      </c>
      <c r="E4" s="90" t="s">
        <v>64</v>
      </c>
      <c r="F4" s="17" t="s">
        <v>8</v>
      </c>
      <c r="G4" s="22">
        <v>4</v>
      </c>
      <c r="H4" s="95" t="s">
        <v>63</v>
      </c>
      <c r="I4" s="28" t="s">
        <v>101</v>
      </c>
      <c r="J4" s="100" t="s">
        <v>106</v>
      </c>
      <c r="K4" s="101">
        <v>93</v>
      </c>
      <c r="L4" s="102">
        <f t="shared" ref="L4:L26" si="0">ROUNDUP(K4,1)</f>
        <v>93</v>
      </c>
      <c r="M4" s="103" t="s">
        <v>111</v>
      </c>
      <c r="N4" s="103">
        <f>8*0.76</f>
        <v>6.08</v>
      </c>
      <c r="O4" s="96">
        <f t="shared" ref="O4:O26" si="1">L4+N4</f>
        <v>99.08</v>
      </c>
      <c r="P4" s="96">
        <f t="shared" ref="P4:P26" si="2">O4*G4</f>
        <v>396.32</v>
      </c>
      <c r="Q4" s="97">
        <v>1.7</v>
      </c>
      <c r="R4" s="98">
        <f t="shared" ref="R4:R26" si="3">Q4*O4</f>
        <v>168.43599999999998</v>
      </c>
      <c r="S4" s="99">
        <f t="shared" ref="S4:S26" si="4">ROUNDUP(R4,1)</f>
        <v>168.5</v>
      </c>
      <c r="T4" s="99">
        <f t="shared" ref="T4:T26" si="5">S4*G4</f>
        <v>674</v>
      </c>
      <c r="U4" s="99" t="s">
        <v>126</v>
      </c>
      <c r="V4" s="25"/>
      <c r="W4" s="15">
        <v>0.72083333333333333</v>
      </c>
      <c r="X4" t="s">
        <v>9</v>
      </c>
      <c r="Y4" t="s">
        <v>38</v>
      </c>
    </row>
    <row r="5" spans="1:26" ht="20.25" customHeight="1">
      <c r="A5" s="3">
        <v>3</v>
      </c>
      <c r="B5" s="7" t="s">
        <v>6</v>
      </c>
      <c r="C5" s="91" t="s">
        <v>11</v>
      </c>
      <c r="D5" s="3"/>
      <c r="E5" s="90" t="s">
        <v>65</v>
      </c>
      <c r="F5" s="17" t="s">
        <v>8</v>
      </c>
      <c r="G5" s="22">
        <v>12</v>
      </c>
      <c r="H5" s="95" t="s">
        <v>66</v>
      </c>
      <c r="I5" s="28">
        <v>34000</v>
      </c>
      <c r="J5" s="25"/>
      <c r="K5" s="47">
        <f t="shared" ref="K5:K26" si="6">I5/12600</f>
        <v>2.6984126984126986</v>
      </c>
      <c r="L5" s="47">
        <f t="shared" si="0"/>
        <v>2.7</v>
      </c>
      <c r="M5" s="42"/>
      <c r="N5" s="103"/>
      <c r="O5" s="96">
        <f t="shared" si="1"/>
        <v>2.7</v>
      </c>
      <c r="P5" s="96">
        <f t="shared" si="2"/>
        <v>32.400000000000006</v>
      </c>
      <c r="Q5" s="97">
        <v>1.7</v>
      </c>
      <c r="R5" s="98">
        <f t="shared" si="3"/>
        <v>4.59</v>
      </c>
      <c r="S5" s="99">
        <f t="shared" si="4"/>
        <v>4.5999999999999996</v>
      </c>
      <c r="T5" s="99">
        <f t="shared" si="5"/>
        <v>55.199999999999996</v>
      </c>
      <c r="U5" s="99" t="s">
        <v>126</v>
      </c>
      <c r="V5" s="25"/>
      <c r="W5" s="15">
        <v>0.72222222222222199</v>
      </c>
      <c r="X5" t="s">
        <v>11</v>
      </c>
      <c r="Y5" t="s">
        <v>39</v>
      </c>
    </row>
    <row r="6" spans="1:26" s="14" customFormat="1" ht="126" customHeight="1">
      <c r="A6" s="17">
        <v>4</v>
      </c>
      <c r="B6" s="10" t="s">
        <v>6</v>
      </c>
      <c r="C6" s="91" t="s">
        <v>12</v>
      </c>
      <c r="D6" s="17"/>
      <c r="E6" s="90" t="s">
        <v>67</v>
      </c>
      <c r="F6" s="17" t="s">
        <v>13</v>
      </c>
      <c r="G6" s="22">
        <v>1</v>
      </c>
      <c r="H6" s="32" t="s">
        <v>68</v>
      </c>
      <c r="I6" s="31">
        <v>1040</v>
      </c>
      <c r="J6" s="25"/>
      <c r="K6" s="101">
        <f>I6/1</f>
        <v>1040</v>
      </c>
      <c r="L6" s="102">
        <f t="shared" si="0"/>
        <v>1040</v>
      </c>
      <c r="M6" s="42">
        <v>32</v>
      </c>
      <c r="N6" s="103"/>
      <c r="O6" s="96">
        <f t="shared" si="1"/>
        <v>1040</v>
      </c>
      <c r="P6" s="96">
        <f t="shared" si="2"/>
        <v>1040</v>
      </c>
      <c r="Q6" s="97">
        <v>2.2000000000000002</v>
      </c>
      <c r="R6" s="98">
        <f t="shared" si="3"/>
        <v>2288</v>
      </c>
      <c r="S6" s="99">
        <f t="shared" si="4"/>
        <v>2288</v>
      </c>
      <c r="T6" s="99">
        <f t="shared" si="5"/>
        <v>2288</v>
      </c>
      <c r="U6" s="99" t="s">
        <v>126</v>
      </c>
      <c r="V6" s="25"/>
      <c r="W6" s="18">
        <v>0.72361111111111098</v>
      </c>
      <c r="X6" s="14" t="s">
        <v>12</v>
      </c>
      <c r="Y6" s="14" t="s">
        <v>40</v>
      </c>
    </row>
    <row r="7" spans="1:26" ht="54" customHeight="1">
      <c r="A7" s="3">
        <v>5</v>
      </c>
      <c r="B7" s="7" t="s">
        <v>6</v>
      </c>
      <c r="C7" s="91" t="s">
        <v>14</v>
      </c>
      <c r="D7" s="3"/>
      <c r="E7" s="90" t="s">
        <v>84</v>
      </c>
      <c r="F7" s="17" t="s">
        <v>8</v>
      </c>
      <c r="G7" s="22">
        <v>2</v>
      </c>
      <c r="H7" s="95" t="s">
        <v>69</v>
      </c>
      <c r="I7" s="28">
        <v>2420000</v>
      </c>
      <c r="J7" s="25"/>
      <c r="K7" s="47">
        <f t="shared" si="6"/>
        <v>192.06349206349208</v>
      </c>
      <c r="L7" s="47">
        <f t="shared" si="0"/>
        <v>192.1</v>
      </c>
      <c r="M7" s="42"/>
      <c r="N7" s="42"/>
      <c r="O7" s="96">
        <f t="shared" si="1"/>
        <v>192.1</v>
      </c>
      <c r="P7" s="96">
        <f t="shared" si="2"/>
        <v>384.2</v>
      </c>
      <c r="Q7" s="97">
        <v>1.7</v>
      </c>
      <c r="R7" s="98">
        <f t="shared" si="3"/>
        <v>326.57</v>
      </c>
      <c r="S7" s="99">
        <f t="shared" si="4"/>
        <v>326.60000000000002</v>
      </c>
      <c r="T7" s="99">
        <f t="shared" si="5"/>
        <v>653.20000000000005</v>
      </c>
      <c r="U7" s="99" t="s">
        <v>126</v>
      </c>
      <c r="V7" s="25"/>
      <c r="W7" s="15">
        <v>0.72499999999999998</v>
      </c>
      <c r="X7" t="s">
        <v>14</v>
      </c>
      <c r="Y7" t="s">
        <v>41</v>
      </c>
    </row>
    <row r="8" spans="1:26" ht="33.75" customHeight="1">
      <c r="A8" s="3">
        <v>6</v>
      </c>
      <c r="B8" s="7" t="s">
        <v>6</v>
      </c>
      <c r="C8" s="91" t="s">
        <v>15</v>
      </c>
      <c r="D8" s="3"/>
      <c r="E8" s="90" t="s">
        <v>70</v>
      </c>
      <c r="F8" s="17" t="s">
        <v>8</v>
      </c>
      <c r="G8" s="22">
        <v>100</v>
      </c>
      <c r="H8" s="95" t="s">
        <v>71</v>
      </c>
      <c r="I8" s="28">
        <v>900</v>
      </c>
      <c r="J8" s="25"/>
      <c r="K8" s="47">
        <f t="shared" si="6"/>
        <v>7.1428571428571425E-2</v>
      </c>
      <c r="L8" s="47">
        <f t="shared" si="0"/>
        <v>0.1</v>
      </c>
      <c r="M8" s="42"/>
      <c r="N8" s="42"/>
      <c r="O8" s="96">
        <f t="shared" si="1"/>
        <v>0.1</v>
      </c>
      <c r="P8" s="96">
        <f t="shared" si="2"/>
        <v>10</v>
      </c>
      <c r="Q8" s="97">
        <v>1.7</v>
      </c>
      <c r="R8" s="98">
        <f t="shared" si="3"/>
        <v>0.17</v>
      </c>
      <c r="S8" s="99">
        <f t="shared" si="4"/>
        <v>0.2</v>
      </c>
      <c r="T8" s="99">
        <f t="shared" si="5"/>
        <v>20</v>
      </c>
      <c r="U8" s="99" t="s">
        <v>126</v>
      </c>
      <c r="V8" s="25"/>
      <c r="W8" s="15">
        <v>0.72638888888888897</v>
      </c>
      <c r="X8" t="s">
        <v>15</v>
      </c>
      <c r="Y8" t="s">
        <v>42</v>
      </c>
    </row>
    <row r="9" spans="1:26" ht="19.5" customHeight="1">
      <c r="A9" s="3">
        <v>7</v>
      </c>
      <c r="B9" s="7" t="s">
        <v>6</v>
      </c>
      <c r="C9" s="91" t="s">
        <v>16</v>
      </c>
      <c r="D9" s="3"/>
      <c r="E9" s="90" t="s">
        <v>72</v>
      </c>
      <c r="F9" s="17" t="s">
        <v>8</v>
      </c>
      <c r="G9" s="22">
        <v>2</v>
      </c>
      <c r="H9" s="95" t="s">
        <v>73</v>
      </c>
      <c r="I9" s="28">
        <v>961000</v>
      </c>
      <c r="J9" s="25"/>
      <c r="K9" s="47">
        <f t="shared" si="6"/>
        <v>76.269841269841265</v>
      </c>
      <c r="L9" s="47">
        <f t="shared" si="0"/>
        <v>76.3</v>
      </c>
      <c r="M9" s="42"/>
      <c r="N9" s="42"/>
      <c r="O9" s="96">
        <f t="shared" si="1"/>
        <v>76.3</v>
      </c>
      <c r="P9" s="96">
        <f t="shared" si="2"/>
        <v>152.6</v>
      </c>
      <c r="Q9" s="97">
        <v>2</v>
      </c>
      <c r="R9" s="98">
        <f t="shared" si="3"/>
        <v>152.6</v>
      </c>
      <c r="S9" s="99">
        <f t="shared" si="4"/>
        <v>152.6</v>
      </c>
      <c r="T9" s="99">
        <f t="shared" si="5"/>
        <v>305.2</v>
      </c>
      <c r="U9" s="99" t="s">
        <v>126</v>
      </c>
      <c r="V9" s="25"/>
      <c r="W9" s="15">
        <v>0.72777777777777797</v>
      </c>
      <c r="X9" t="s">
        <v>16</v>
      </c>
      <c r="Y9" t="s">
        <v>43</v>
      </c>
    </row>
    <row r="10" spans="1:26" ht="30" customHeight="1">
      <c r="A10" s="88">
        <v>8</v>
      </c>
      <c r="B10" s="89" t="s">
        <v>6</v>
      </c>
      <c r="C10" s="92" t="s">
        <v>17</v>
      </c>
      <c r="D10" s="88"/>
      <c r="E10" s="104" t="s">
        <v>103</v>
      </c>
      <c r="F10" s="105" t="s">
        <v>8</v>
      </c>
      <c r="G10" s="106">
        <v>1</v>
      </c>
      <c r="H10" s="95" t="s">
        <v>74</v>
      </c>
      <c r="I10" s="28">
        <v>69000000</v>
      </c>
      <c r="J10" s="98" t="s">
        <v>105</v>
      </c>
      <c r="K10" s="47">
        <v>1151</v>
      </c>
      <c r="L10" s="102">
        <f t="shared" si="0"/>
        <v>1151</v>
      </c>
      <c r="M10" s="42">
        <v>32</v>
      </c>
      <c r="N10" s="42">
        <f>8*32</f>
        <v>256</v>
      </c>
      <c r="O10" s="96">
        <f t="shared" si="1"/>
        <v>1407</v>
      </c>
      <c r="P10" s="96">
        <f t="shared" si="2"/>
        <v>1407</v>
      </c>
      <c r="Q10" s="97">
        <v>2.2000000000000002</v>
      </c>
      <c r="R10" s="98">
        <f t="shared" si="3"/>
        <v>3095.4</v>
      </c>
      <c r="S10" s="99">
        <f t="shared" si="4"/>
        <v>3095.4</v>
      </c>
      <c r="T10" s="99">
        <f t="shared" si="5"/>
        <v>3095.4</v>
      </c>
      <c r="U10" s="99" t="s">
        <v>126</v>
      </c>
      <c r="V10" s="107"/>
      <c r="W10" s="15">
        <v>0.72916666666666696</v>
      </c>
      <c r="X10" t="s">
        <v>44</v>
      </c>
      <c r="Y10" t="s">
        <v>45</v>
      </c>
      <c r="Z10" s="20" t="s">
        <v>75</v>
      </c>
    </row>
    <row r="11" spans="1:26" s="40" customFormat="1" ht="35.25" customHeight="1">
      <c r="A11" s="88">
        <v>9</v>
      </c>
      <c r="B11" s="89" t="s">
        <v>6</v>
      </c>
      <c r="C11" s="92" t="s">
        <v>18</v>
      </c>
      <c r="D11" s="88"/>
      <c r="E11" s="108" t="s">
        <v>77</v>
      </c>
      <c r="F11" s="109" t="s">
        <v>8</v>
      </c>
      <c r="G11" s="109">
        <v>4</v>
      </c>
      <c r="H11" s="110" t="s">
        <v>76</v>
      </c>
      <c r="I11" s="111">
        <v>2460000</v>
      </c>
      <c r="J11" s="112" t="s">
        <v>104</v>
      </c>
      <c r="K11" s="101">
        <f t="shared" si="6"/>
        <v>195.23809523809524</v>
      </c>
      <c r="L11" s="102">
        <v>113</v>
      </c>
      <c r="M11" s="113" t="s">
        <v>112</v>
      </c>
      <c r="N11" s="113">
        <f>8*0.68</f>
        <v>5.44</v>
      </c>
      <c r="O11" s="96">
        <f t="shared" si="1"/>
        <v>118.44</v>
      </c>
      <c r="P11" s="96">
        <f t="shared" si="2"/>
        <v>473.76</v>
      </c>
      <c r="Q11" s="97">
        <v>1.7</v>
      </c>
      <c r="R11" s="98">
        <f t="shared" si="3"/>
        <v>201.34799999999998</v>
      </c>
      <c r="S11" s="99">
        <f t="shared" si="4"/>
        <v>201.4</v>
      </c>
      <c r="T11" s="99">
        <f t="shared" si="5"/>
        <v>805.6</v>
      </c>
      <c r="U11" s="99" t="s">
        <v>126</v>
      </c>
      <c r="V11" s="114"/>
      <c r="W11" s="41">
        <v>0.73055555555555596</v>
      </c>
      <c r="X11" s="40" t="s">
        <v>18</v>
      </c>
      <c r="Y11" s="40" t="s">
        <v>46</v>
      </c>
    </row>
    <row r="12" spans="1:26" ht="33.75" customHeight="1">
      <c r="A12" s="3">
        <v>10</v>
      </c>
      <c r="B12" s="7" t="s">
        <v>6</v>
      </c>
      <c r="C12" s="91" t="s">
        <v>19</v>
      </c>
      <c r="D12" s="3"/>
      <c r="E12" s="90" t="s">
        <v>78</v>
      </c>
      <c r="F12" s="115" t="s">
        <v>13</v>
      </c>
      <c r="G12" s="116">
        <v>1</v>
      </c>
      <c r="H12" s="95" t="s">
        <v>79</v>
      </c>
      <c r="I12" s="28">
        <v>7361000</v>
      </c>
      <c r="J12" s="25"/>
      <c r="K12" s="47">
        <f t="shared" si="6"/>
        <v>584.20634920634916</v>
      </c>
      <c r="L12" s="47">
        <f t="shared" si="0"/>
        <v>584.30000000000007</v>
      </c>
      <c r="M12" s="42"/>
      <c r="N12" s="42"/>
      <c r="O12" s="96">
        <f t="shared" si="1"/>
        <v>584.30000000000007</v>
      </c>
      <c r="P12" s="96">
        <f t="shared" si="2"/>
        <v>584.30000000000007</v>
      </c>
      <c r="Q12" s="97">
        <v>1.7</v>
      </c>
      <c r="R12" s="98">
        <f t="shared" si="3"/>
        <v>993.31000000000006</v>
      </c>
      <c r="S12" s="99">
        <f t="shared" si="4"/>
        <v>993.4</v>
      </c>
      <c r="T12" s="99">
        <f t="shared" si="5"/>
        <v>993.4</v>
      </c>
      <c r="U12" s="99" t="s">
        <v>126</v>
      </c>
      <c r="V12" s="25"/>
      <c r="W12" s="15">
        <v>0.73194444444444395</v>
      </c>
      <c r="X12" t="s">
        <v>19</v>
      </c>
      <c r="Y12" t="s">
        <v>47</v>
      </c>
    </row>
    <row r="13" spans="1:26" ht="29.25" customHeight="1">
      <c r="A13" s="3">
        <v>11</v>
      </c>
      <c r="B13" s="7" t="s">
        <v>6</v>
      </c>
      <c r="C13" s="91" t="s">
        <v>20</v>
      </c>
      <c r="D13" s="3"/>
      <c r="E13" s="90" t="s">
        <v>80</v>
      </c>
      <c r="F13" s="17" t="s">
        <v>8</v>
      </c>
      <c r="G13" s="22">
        <v>1</v>
      </c>
      <c r="H13" s="95" t="s">
        <v>81</v>
      </c>
      <c r="I13" s="28">
        <v>752000</v>
      </c>
      <c r="J13" s="25"/>
      <c r="K13" s="47">
        <f t="shared" si="6"/>
        <v>59.682539682539684</v>
      </c>
      <c r="L13" s="47">
        <f t="shared" si="0"/>
        <v>59.7</v>
      </c>
      <c r="M13" s="42"/>
      <c r="N13" s="42"/>
      <c r="O13" s="96">
        <f t="shared" si="1"/>
        <v>59.7</v>
      </c>
      <c r="P13" s="96">
        <f t="shared" si="2"/>
        <v>59.7</v>
      </c>
      <c r="Q13" s="97">
        <v>1.7</v>
      </c>
      <c r="R13" s="98">
        <f t="shared" si="3"/>
        <v>101.49000000000001</v>
      </c>
      <c r="S13" s="99">
        <f t="shared" si="4"/>
        <v>101.5</v>
      </c>
      <c r="T13" s="99">
        <f t="shared" si="5"/>
        <v>101.5</v>
      </c>
      <c r="U13" s="99" t="s">
        <v>126</v>
      </c>
      <c r="V13" s="25"/>
      <c r="W13" s="15">
        <v>0.73333333333333295</v>
      </c>
      <c r="X13" t="s">
        <v>20</v>
      </c>
      <c r="Y13" t="s">
        <v>48</v>
      </c>
    </row>
    <row r="14" spans="1:26" ht="30" customHeight="1">
      <c r="A14" s="3">
        <v>12</v>
      </c>
      <c r="B14" s="7" t="s">
        <v>6</v>
      </c>
      <c r="C14" s="91" t="s">
        <v>21</v>
      </c>
      <c r="D14" s="3"/>
      <c r="E14" s="90" t="s">
        <v>82</v>
      </c>
      <c r="F14" s="17" t="s">
        <v>8</v>
      </c>
      <c r="G14" s="22">
        <v>1</v>
      </c>
      <c r="H14" s="95" t="s">
        <v>83</v>
      </c>
      <c r="I14" s="28">
        <v>4554000</v>
      </c>
      <c r="J14" s="25"/>
      <c r="K14" s="47">
        <f t="shared" si="6"/>
        <v>361.42857142857144</v>
      </c>
      <c r="L14" s="47">
        <f t="shared" si="0"/>
        <v>361.5</v>
      </c>
      <c r="M14" s="42"/>
      <c r="N14" s="42"/>
      <c r="O14" s="96">
        <f t="shared" si="1"/>
        <v>361.5</v>
      </c>
      <c r="P14" s="96">
        <f t="shared" si="2"/>
        <v>361.5</v>
      </c>
      <c r="Q14" s="97">
        <v>1.7</v>
      </c>
      <c r="R14" s="98">
        <f t="shared" si="3"/>
        <v>614.54999999999995</v>
      </c>
      <c r="S14" s="99">
        <f t="shared" si="4"/>
        <v>614.6</v>
      </c>
      <c r="T14" s="99">
        <f t="shared" si="5"/>
        <v>614.6</v>
      </c>
      <c r="U14" s="99" t="s">
        <v>126</v>
      </c>
      <c r="V14" s="25"/>
      <c r="W14" s="15">
        <v>0.73472222222222205</v>
      </c>
      <c r="X14" t="s">
        <v>21</v>
      </c>
      <c r="Y14" t="s">
        <v>49</v>
      </c>
    </row>
    <row r="15" spans="1:26" ht="20.25" customHeight="1">
      <c r="A15" s="3">
        <v>13</v>
      </c>
      <c r="B15" s="7" t="s">
        <v>6</v>
      </c>
      <c r="C15" s="92" t="s">
        <v>22</v>
      </c>
      <c r="D15" s="3"/>
      <c r="E15" s="90" t="s">
        <v>22</v>
      </c>
      <c r="F15" s="17" t="s">
        <v>8</v>
      </c>
      <c r="G15" s="22">
        <v>1</v>
      </c>
      <c r="H15" s="95" t="s">
        <v>85</v>
      </c>
      <c r="I15" s="28">
        <v>324000</v>
      </c>
      <c r="J15" s="117" t="s">
        <v>119</v>
      </c>
      <c r="K15" s="47">
        <f t="shared" si="6"/>
        <v>25.714285714285715</v>
      </c>
      <c r="L15" s="102">
        <v>27</v>
      </c>
      <c r="M15" s="42" t="s">
        <v>113</v>
      </c>
      <c r="N15" s="42">
        <f>8*2.5</f>
        <v>20</v>
      </c>
      <c r="O15" s="96">
        <f t="shared" si="1"/>
        <v>47</v>
      </c>
      <c r="P15" s="96">
        <f t="shared" si="2"/>
        <v>47</v>
      </c>
      <c r="Q15" s="97">
        <v>1.7</v>
      </c>
      <c r="R15" s="98">
        <f t="shared" si="3"/>
        <v>79.899999999999991</v>
      </c>
      <c r="S15" s="99">
        <f t="shared" si="4"/>
        <v>79.900000000000006</v>
      </c>
      <c r="T15" s="99">
        <f t="shared" si="5"/>
        <v>79.900000000000006</v>
      </c>
      <c r="U15" s="99" t="s">
        <v>126</v>
      </c>
      <c r="V15" s="25"/>
      <c r="W15" s="15">
        <v>0.73611111111111105</v>
      </c>
      <c r="X15" t="s">
        <v>22</v>
      </c>
      <c r="Y15" t="s">
        <v>50</v>
      </c>
    </row>
    <row r="16" spans="1:26" ht="18.75" customHeight="1">
      <c r="A16" s="3">
        <v>14</v>
      </c>
      <c r="B16" s="7" t="s">
        <v>6</v>
      </c>
      <c r="C16" s="92" t="s">
        <v>23</v>
      </c>
      <c r="D16" s="3"/>
      <c r="E16" s="90" t="s">
        <v>86</v>
      </c>
      <c r="F16" s="17" t="s">
        <v>8</v>
      </c>
      <c r="G16" s="22">
        <v>1</v>
      </c>
      <c r="H16" s="95" t="s">
        <v>87</v>
      </c>
      <c r="I16" s="28">
        <v>1120000</v>
      </c>
      <c r="J16" s="25"/>
      <c r="K16" s="47">
        <f t="shared" si="6"/>
        <v>88.888888888888886</v>
      </c>
      <c r="L16" s="47">
        <f t="shared" si="0"/>
        <v>88.899999999999991</v>
      </c>
      <c r="M16" s="42"/>
      <c r="N16" s="42"/>
      <c r="O16" s="96">
        <f t="shared" si="1"/>
        <v>88.899999999999991</v>
      </c>
      <c r="P16" s="96">
        <f t="shared" si="2"/>
        <v>88.899999999999991</v>
      </c>
      <c r="Q16" s="97">
        <v>1.7</v>
      </c>
      <c r="R16" s="98">
        <f t="shared" si="3"/>
        <v>151.13</v>
      </c>
      <c r="S16" s="99">
        <f t="shared" si="4"/>
        <v>151.19999999999999</v>
      </c>
      <c r="T16" s="99">
        <f t="shared" si="5"/>
        <v>151.19999999999999</v>
      </c>
      <c r="U16" s="99" t="s">
        <v>126</v>
      </c>
      <c r="V16" s="25"/>
      <c r="W16" s="15">
        <v>0.73750000000000004</v>
      </c>
      <c r="X16" t="s">
        <v>23</v>
      </c>
      <c r="Y16" t="s">
        <v>51</v>
      </c>
    </row>
    <row r="17" spans="1:26" ht="24" customHeight="1">
      <c r="A17" s="3">
        <v>15</v>
      </c>
      <c r="B17" s="7" t="s">
        <v>6</v>
      </c>
      <c r="C17" s="92" t="s">
        <v>24</v>
      </c>
      <c r="D17" s="3"/>
      <c r="E17" s="90" t="s">
        <v>109</v>
      </c>
      <c r="F17" s="17" t="s">
        <v>8</v>
      </c>
      <c r="G17" s="22">
        <v>1</v>
      </c>
      <c r="H17" s="118" t="s">
        <v>100</v>
      </c>
      <c r="I17" s="119">
        <v>2100</v>
      </c>
      <c r="J17" s="117" t="s">
        <v>120</v>
      </c>
      <c r="K17" s="101">
        <v>965</v>
      </c>
      <c r="L17" s="47">
        <v>984</v>
      </c>
      <c r="M17" s="42" t="s">
        <v>114</v>
      </c>
      <c r="N17" s="42">
        <f>8*13</f>
        <v>104</v>
      </c>
      <c r="O17" s="96">
        <f t="shared" si="1"/>
        <v>1088</v>
      </c>
      <c r="P17" s="96">
        <f t="shared" si="2"/>
        <v>1088</v>
      </c>
      <c r="Q17" s="97">
        <v>2</v>
      </c>
      <c r="R17" s="98">
        <f t="shared" si="3"/>
        <v>2176</v>
      </c>
      <c r="S17" s="99">
        <f t="shared" si="4"/>
        <v>2176</v>
      </c>
      <c r="T17" s="99">
        <f t="shared" si="5"/>
        <v>2176</v>
      </c>
      <c r="U17" s="99" t="s">
        <v>126</v>
      </c>
      <c r="V17" s="25"/>
      <c r="W17" s="15">
        <v>0.73888888888888904</v>
      </c>
      <c r="X17" t="s">
        <v>24</v>
      </c>
      <c r="Y17" t="s">
        <v>52</v>
      </c>
    </row>
    <row r="18" spans="1:26" ht="30" customHeight="1">
      <c r="A18" s="3">
        <v>16</v>
      </c>
      <c r="B18" s="7" t="s">
        <v>6</v>
      </c>
      <c r="C18" s="92" t="s">
        <v>25</v>
      </c>
      <c r="D18" s="3"/>
      <c r="E18" s="90" t="s">
        <v>88</v>
      </c>
      <c r="F18" s="17" t="s">
        <v>8</v>
      </c>
      <c r="G18" s="22">
        <v>4</v>
      </c>
      <c r="H18" s="95" t="s">
        <v>89</v>
      </c>
      <c r="I18" s="28">
        <v>1430000</v>
      </c>
      <c r="J18" s="98" t="s">
        <v>107</v>
      </c>
      <c r="K18" s="47">
        <f t="shared" si="6"/>
        <v>113.49206349206349</v>
      </c>
      <c r="L18" s="47">
        <v>73</v>
      </c>
      <c r="M18" s="42" t="s">
        <v>115</v>
      </c>
      <c r="N18" s="42">
        <f>8*1.75</f>
        <v>14</v>
      </c>
      <c r="O18" s="96">
        <f t="shared" si="1"/>
        <v>87</v>
      </c>
      <c r="P18" s="96">
        <f t="shared" si="2"/>
        <v>348</v>
      </c>
      <c r="Q18" s="97">
        <v>1.7</v>
      </c>
      <c r="R18" s="98">
        <f t="shared" si="3"/>
        <v>147.9</v>
      </c>
      <c r="S18" s="99">
        <f t="shared" si="4"/>
        <v>147.9</v>
      </c>
      <c r="T18" s="99">
        <f t="shared" si="5"/>
        <v>591.6</v>
      </c>
      <c r="U18" s="99" t="s">
        <v>126</v>
      </c>
      <c r="V18" s="25"/>
      <c r="W18" s="15">
        <v>0.74027777777777803</v>
      </c>
      <c r="X18" t="s">
        <v>25</v>
      </c>
      <c r="Y18" t="s">
        <v>53</v>
      </c>
    </row>
    <row r="19" spans="1:26" ht="29.25" customHeight="1">
      <c r="A19" s="3">
        <v>17</v>
      </c>
      <c r="B19" s="7" t="s">
        <v>6</v>
      </c>
      <c r="C19" s="92" t="s">
        <v>26</v>
      </c>
      <c r="D19" s="17" t="s">
        <v>27</v>
      </c>
      <c r="E19" s="90" t="s">
        <v>110</v>
      </c>
      <c r="F19" s="17" t="s">
        <v>8</v>
      </c>
      <c r="G19" s="22">
        <v>1</v>
      </c>
      <c r="H19" s="95" t="s">
        <v>90</v>
      </c>
      <c r="I19" s="28">
        <v>3960000</v>
      </c>
      <c r="J19" s="98" t="s">
        <v>108</v>
      </c>
      <c r="K19" s="47">
        <f t="shared" si="6"/>
        <v>314.28571428571428</v>
      </c>
      <c r="L19" s="47">
        <v>265</v>
      </c>
      <c r="M19" s="42" t="s">
        <v>116</v>
      </c>
      <c r="N19" s="42">
        <f>8*5</f>
        <v>40</v>
      </c>
      <c r="O19" s="96">
        <f t="shared" si="1"/>
        <v>305</v>
      </c>
      <c r="P19" s="96">
        <f t="shared" si="2"/>
        <v>305</v>
      </c>
      <c r="Q19" s="97">
        <v>1.7</v>
      </c>
      <c r="R19" s="98">
        <f t="shared" si="3"/>
        <v>518.5</v>
      </c>
      <c r="S19" s="99">
        <f t="shared" si="4"/>
        <v>518.5</v>
      </c>
      <c r="T19" s="99">
        <f t="shared" si="5"/>
        <v>518.5</v>
      </c>
      <c r="U19" s="99" t="s">
        <v>126</v>
      </c>
      <c r="V19" s="25"/>
      <c r="W19" s="15">
        <v>0.74166666666666703</v>
      </c>
      <c r="X19" t="s">
        <v>26</v>
      </c>
      <c r="Y19" t="s">
        <v>54</v>
      </c>
    </row>
    <row r="20" spans="1:26" ht="20.25" customHeight="1">
      <c r="A20" s="3">
        <v>18</v>
      </c>
      <c r="B20" s="7" t="s">
        <v>6</v>
      </c>
      <c r="C20" s="91" t="s">
        <v>28</v>
      </c>
      <c r="D20" s="17"/>
      <c r="E20" s="90" t="s">
        <v>28</v>
      </c>
      <c r="F20" s="17" t="s">
        <v>13</v>
      </c>
      <c r="G20" s="22">
        <v>1</v>
      </c>
      <c r="H20" s="95" t="s">
        <v>91</v>
      </c>
      <c r="I20" s="28">
        <v>169000</v>
      </c>
      <c r="J20" s="25"/>
      <c r="K20" s="47">
        <f t="shared" si="6"/>
        <v>13.412698412698413</v>
      </c>
      <c r="L20" s="47">
        <f t="shared" si="0"/>
        <v>13.5</v>
      </c>
      <c r="M20" s="42"/>
      <c r="N20" s="42"/>
      <c r="O20" s="96">
        <f t="shared" si="1"/>
        <v>13.5</v>
      </c>
      <c r="P20" s="96">
        <f t="shared" si="2"/>
        <v>13.5</v>
      </c>
      <c r="Q20" s="97">
        <v>1.7</v>
      </c>
      <c r="R20" s="98">
        <f t="shared" si="3"/>
        <v>22.95</v>
      </c>
      <c r="S20" s="99">
        <f t="shared" si="4"/>
        <v>23</v>
      </c>
      <c r="T20" s="99">
        <f t="shared" si="5"/>
        <v>23</v>
      </c>
      <c r="U20" s="99" t="s">
        <v>126</v>
      </c>
      <c r="V20" s="25"/>
      <c r="W20" s="15">
        <v>0.74305555555555503</v>
      </c>
      <c r="X20" t="s">
        <v>28</v>
      </c>
      <c r="Y20" t="s">
        <v>55</v>
      </c>
    </row>
    <row r="21" spans="1:26" ht="15.75" customHeight="1">
      <c r="A21" s="3">
        <v>19</v>
      </c>
      <c r="B21" s="7" t="s">
        <v>6</v>
      </c>
      <c r="C21" s="91" t="s">
        <v>29</v>
      </c>
      <c r="D21" s="17"/>
      <c r="E21" s="90" t="s">
        <v>92</v>
      </c>
      <c r="F21" s="17" t="s">
        <v>8</v>
      </c>
      <c r="G21" s="22">
        <v>1</v>
      </c>
      <c r="H21" s="95" t="s">
        <v>93</v>
      </c>
      <c r="I21" s="28">
        <v>392000</v>
      </c>
      <c r="J21" s="25"/>
      <c r="K21" s="47">
        <f t="shared" si="6"/>
        <v>31.111111111111111</v>
      </c>
      <c r="L21" s="47">
        <f t="shared" si="0"/>
        <v>31.200000000000003</v>
      </c>
      <c r="M21" s="42"/>
      <c r="N21" s="42"/>
      <c r="O21" s="96">
        <f t="shared" si="1"/>
        <v>31.200000000000003</v>
      </c>
      <c r="P21" s="96">
        <f t="shared" si="2"/>
        <v>31.200000000000003</v>
      </c>
      <c r="Q21" s="97">
        <v>1.7</v>
      </c>
      <c r="R21" s="98">
        <f t="shared" si="3"/>
        <v>53.040000000000006</v>
      </c>
      <c r="S21" s="99">
        <f t="shared" si="4"/>
        <v>53.1</v>
      </c>
      <c r="T21" s="99">
        <f t="shared" si="5"/>
        <v>53.1</v>
      </c>
      <c r="U21" s="99" t="s">
        <v>126</v>
      </c>
      <c r="V21" s="25"/>
      <c r="W21" s="15">
        <v>0.74444444444444402</v>
      </c>
      <c r="X21" t="s">
        <v>29</v>
      </c>
      <c r="Y21" t="s">
        <v>56</v>
      </c>
    </row>
    <row r="22" spans="1:26" ht="33.75" customHeight="1">
      <c r="A22" s="3">
        <v>20</v>
      </c>
      <c r="B22" s="7" t="s">
        <v>6</v>
      </c>
      <c r="C22" s="91" t="s">
        <v>30</v>
      </c>
      <c r="D22" s="17" t="s">
        <v>31</v>
      </c>
      <c r="E22" s="90" t="s">
        <v>94</v>
      </c>
      <c r="F22" s="17" t="s">
        <v>8</v>
      </c>
      <c r="G22" s="22">
        <v>300</v>
      </c>
      <c r="H22" s="95" t="s">
        <v>95</v>
      </c>
      <c r="I22" s="28">
        <v>15000</v>
      </c>
      <c r="J22" s="25"/>
      <c r="K22" s="47">
        <f t="shared" si="6"/>
        <v>1.1904761904761905</v>
      </c>
      <c r="L22" s="47">
        <f t="shared" si="0"/>
        <v>1.2000000000000002</v>
      </c>
      <c r="M22" s="42"/>
      <c r="N22" s="42"/>
      <c r="O22" s="96">
        <f t="shared" si="1"/>
        <v>1.2000000000000002</v>
      </c>
      <c r="P22" s="96">
        <f t="shared" si="2"/>
        <v>360.00000000000006</v>
      </c>
      <c r="Q22" s="97">
        <v>1.7</v>
      </c>
      <c r="R22" s="98">
        <f t="shared" si="3"/>
        <v>2.04</v>
      </c>
      <c r="S22" s="99">
        <f t="shared" si="4"/>
        <v>2.1</v>
      </c>
      <c r="T22" s="99">
        <f>S22*3</f>
        <v>6.3000000000000007</v>
      </c>
      <c r="U22" s="99" t="s">
        <v>126</v>
      </c>
      <c r="V22" s="99" t="s">
        <v>129</v>
      </c>
      <c r="W22" s="15">
        <v>0.74583333333333302</v>
      </c>
      <c r="X22" t="s">
        <v>30</v>
      </c>
      <c r="Y22" t="s">
        <v>57</v>
      </c>
    </row>
    <row r="23" spans="1:26" ht="19.5" customHeight="1">
      <c r="A23" s="6">
        <v>21</v>
      </c>
      <c r="B23" s="8" t="s">
        <v>32</v>
      </c>
      <c r="C23" s="93" t="s">
        <v>33</v>
      </c>
      <c r="D23" s="4"/>
      <c r="E23" s="120"/>
      <c r="F23" s="121" t="s">
        <v>34</v>
      </c>
      <c r="G23" s="122">
        <v>1</v>
      </c>
      <c r="H23" s="95" t="s">
        <v>96</v>
      </c>
      <c r="I23" s="28">
        <v>90000</v>
      </c>
      <c r="J23" s="25"/>
      <c r="K23" s="47">
        <f t="shared" si="6"/>
        <v>7.1428571428571432</v>
      </c>
      <c r="L23" s="47">
        <f t="shared" si="0"/>
        <v>7.1999999999999993</v>
      </c>
      <c r="M23" s="42"/>
      <c r="N23" s="42"/>
      <c r="O23" s="96">
        <f t="shared" si="1"/>
        <v>7.1999999999999993</v>
      </c>
      <c r="P23" s="96">
        <f t="shared" si="2"/>
        <v>7.1999999999999993</v>
      </c>
      <c r="Q23" s="97">
        <v>1.7</v>
      </c>
      <c r="R23" s="98">
        <f t="shared" si="3"/>
        <v>12.239999999999998</v>
      </c>
      <c r="S23" s="99">
        <f t="shared" si="4"/>
        <v>12.299999999999999</v>
      </c>
      <c r="T23" s="99">
        <f t="shared" si="5"/>
        <v>12.299999999999999</v>
      </c>
      <c r="U23" s="99" t="s">
        <v>126</v>
      </c>
      <c r="V23" s="25"/>
      <c r="W23" s="15">
        <v>0.74722222222222201</v>
      </c>
      <c r="X23" t="s">
        <v>33</v>
      </c>
      <c r="Y23" t="s">
        <v>58</v>
      </c>
    </row>
    <row r="24" spans="1:26" ht="24.75" customHeight="1">
      <c r="A24" s="6">
        <v>22</v>
      </c>
      <c r="B24" s="8" t="s">
        <v>32</v>
      </c>
      <c r="C24" s="93" t="s">
        <v>29</v>
      </c>
      <c r="D24" s="4"/>
      <c r="E24" s="90" t="s">
        <v>92</v>
      </c>
      <c r="F24" s="121" t="s">
        <v>8</v>
      </c>
      <c r="G24" s="122">
        <v>1</v>
      </c>
      <c r="H24" s="95" t="s">
        <v>93</v>
      </c>
      <c r="I24" s="28">
        <v>392000</v>
      </c>
      <c r="J24" s="25"/>
      <c r="K24" s="47">
        <f t="shared" si="6"/>
        <v>31.111111111111111</v>
      </c>
      <c r="L24" s="47">
        <f t="shared" si="0"/>
        <v>31.200000000000003</v>
      </c>
      <c r="M24" s="42"/>
      <c r="N24" s="42"/>
      <c r="O24" s="96">
        <f t="shared" si="1"/>
        <v>31.200000000000003</v>
      </c>
      <c r="P24" s="96">
        <f t="shared" si="2"/>
        <v>31.200000000000003</v>
      </c>
      <c r="Q24" s="97">
        <v>1.7</v>
      </c>
      <c r="R24" s="98">
        <f t="shared" si="3"/>
        <v>53.040000000000006</v>
      </c>
      <c r="S24" s="99">
        <f t="shared" si="4"/>
        <v>53.1</v>
      </c>
      <c r="T24" s="99">
        <f t="shared" si="5"/>
        <v>53.1</v>
      </c>
      <c r="U24" s="99" t="s">
        <v>126</v>
      </c>
      <c r="V24" s="25"/>
      <c r="W24" s="15">
        <v>0.74861111111111101</v>
      </c>
      <c r="X24" t="s">
        <v>35</v>
      </c>
      <c r="Y24" t="s">
        <v>59</v>
      </c>
    </row>
    <row r="25" spans="1:26" ht="29.25" customHeight="1">
      <c r="A25" s="6">
        <v>23</v>
      </c>
      <c r="B25" s="8" t="s">
        <v>32</v>
      </c>
      <c r="C25" s="93" t="s">
        <v>35</v>
      </c>
      <c r="D25" s="4"/>
      <c r="E25" s="120" t="s">
        <v>97</v>
      </c>
      <c r="F25" s="121" t="s">
        <v>8</v>
      </c>
      <c r="G25" s="122">
        <v>1</v>
      </c>
      <c r="H25" s="95" t="s">
        <v>98</v>
      </c>
      <c r="I25" s="28">
        <v>54000</v>
      </c>
      <c r="J25" s="25"/>
      <c r="K25" s="47">
        <f t="shared" si="6"/>
        <v>4.2857142857142856</v>
      </c>
      <c r="L25" s="47">
        <f t="shared" si="0"/>
        <v>4.3</v>
      </c>
      <c r="M25" s="42"/>
      <c r="N25" s="42"/>
      <c r="O25" s="96">
        <f t="shared" si="1"/>
        <v>4.3</v>
      </c>
      <c r="P25" s="96">
        <f t="shared" si="2"/>
        <v>4.3</v>
      </c>
      <c r="Q25" s="97">
        <v>1.7</v>
      </c>
      <c r="R25" s="98">
        <f t="shared" si="3"/>
        <v>7.31</v>
      </c>
      <c r="S25" s="99">
        <f t="shared" si="4"/>
        <v>7.3999999999999995</v>
      </c>
      <c r="T25" s="99">
        <f t="shared" si="5"/>
        <v>7.3999999999999995</v>
      </c>
      <c r="U25" s="99" t="s">
        <v>126</v>
      </c>
      <c r="V25" s="107"/>
      <c r="W25" s="15">
        <v>0.75</v>
      </c>
      <c r="X25" t="s">
        <v>36</v>
      </c>
      <c r="Y25" t="s">
        <v>43</v>
      </c>
      <c r="Z25" s="20" t="s">
        <v>99</v>
      </c>
    </row>
    <row r="26" spans="1:26" ht="24" customHeight="1">
      <c r="A26" s="6">
        <v>24</v>
      </c>
      <c r="B26" s="64" t="s">
        <v>32</v>
      </c>
      <c r="C26" s="94" t="s">
        <v>36</v>
      </c>
      <c r="D26" s="66"/>
      <c r="E26" s="123" t="s">
        <v>60</v>
      </c>
      <c r="F26" s="124" t="s">
        <v>8</v>
      </c>
      <c r="G26" s="125">
        <v>2</v>
      </c>
      <c r="H26" s="126" t="s">
        <v>61</v>
      </c>
      <c r="I26" s="127">
        <v>1780000</v>
      </c>
      <c r="J26" s="128"/>
      <c r="K26" s="47">
        <f t="shared" si="6"/>
        <v>141.26984126984127</v>
      </c>
      <c r="L26" s="47">
        <f t="shared" si="0"/>
        <v>141.29999999999998</v>
      </c>
      <c r="M26" s="42"/>
      <c r="N26" s="42"/>
      <c r="O26" s="96">
        <f t="shared" si="1"/>
        <v>141.29999999999998</v>
      </c>
      <c r="P26" s="96">
        <f t="shared" si="2"/>
        <v>282.59999999999997</v>
      </c>
      <c r="Q26" s="129">
        <v>1.7</v>
      </c>
      <c r="R26" s="130">
        <f t="shared" si="3"/>
        <v>240.20999999999995</v>
      </c>
      <c r="S26" s="99">
        <f t="shared" si="4"/>
        <v>240.29999999999998</v>
      </c>
      <c r="T26" s="99">
        <f t="shared" si="5"/>
        <v>480.59999999999997</v>
      </c>
      <c r="U26" s="99" t="s">
        <v>126</v>
      </c>
      <c r="V26" s="25"/>
      <c r="W26" s="15">
        <v>0.75138888888888899</v>
      </c>
    </row>
    <row r="27" spans="1:26" ht="54" customHeight="1">
      <c r="A27" s="74"/>
      <c r="B27" s="74"/>
      <c r="C27" s="84" t="s">
        <v>127</v>
      </c>
      <c r="D27" s="74"/>
      <c r="E27" s="131"/>
      <c r="F27" s="131"/>
      <c r="G27" s="131"/>
      <c r="H27" s="131"/>
      <c r="I27" s="132"/>
      <c r="J27" s="133"/>
      <c r="K27" s="133"/>
      <c r="L27" s="133"/>
      <c r="M27" s="134"/>
      <c r="N27" s="134"/>
      <c r="O27" s="134"/>
      <c r="P27" s="134">
        <f>SUM(P3:P26)</f>
        <v>7791.28</v>
      </c>
      <c r="Q27" s="134"/>
      <c r="R27" s="134"/>
      <c r="S27" s="135"/>
      <c r="T27" s="136">
        <f>SUM(T3:T26)</f>
        <v>14239.7</v>
      </c>
      <c r="U27" s="137"/>
      <c r="V27" s="133"/>
    </row>
    <row r="28" spans="1:26" ht="54" customHeight="1">
      <c r="Q28" s="73"/>
    </row>
  </sheetData>
  <hyperlinks>
    <hyperlink ref="Z10" r:id="rId1" display="https://ikarvon.uz/product/58224-istochnik-besperebojnogo-pitaniya-srt3000rmxli-nc?srsltid=AfmBOopyGv0v0JirIzEgtBDxvTr0UH_5iN5EPDTKz-HIhMUM8ky-IVzM"/>
    <hyperlink ref="Z25" r:id="rId2" location="props" display="https://itmag.uz/catalog/opticheskie-komponenty/krossy/kross-opticheskiy-nastennyy-6-soedineniy-kompaktnyy/ - props"/>
  </hyperlinks>
  <pageMargins left="0.25" right="0.25" top="0.75" bottom="0.75" header="0.3" footer="0.3"/>
  <pageSetup paperSize="8" scale="45" fitToHeight="0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ed1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cp:lastPrinted>2024-09-06T11:19:28Z</cp:lastPrinted>
  <dcterms:modified xsi:type="dcterms:W3CDTF">2024-09-06T11:25:13Z</dcterms:modified>
</cp:coreProperties>
</file>