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https://pwckor.sharepoint.com/sites/KR-ASR-DA2024_3/DocLib/"/>
    </mc:Choice>
  </mc:AlternateContent>
  <xr:revisionPtr revIDLastSave="1846" documentId="11_9C26E4BFA84AF616759E429635E22CA73C9060EB" xr6:coauthVersionLast="47" xr6:coauthVersionMax="47" xr10:uidLastSave="{B303B181-7BB5-4F0D-B968-5C06EBCDA7E9}"/>
  <bookViews>
    <workbookView xWindow="-108" yWindow="-108" windowWidth="23256" windowHeight="13896" tabRatio="860" activeTab="3" xr2:uid="{00000000-000D-0000-FFFF-FFFF00000000}"/>
  </bookViews>
  <sheets>
    <sheet name="Table 목록 및 설명" sheetId="1" r:id="rId1"/>
    <sheet name="자본" sheetId="11" r:id="rId2"/>
    <sheet name="스톡옵션_최초" sheetId="8" r:id="rId3"/>
    <sheet name="스톡옵션_변동" sheetId="2" r:id="rId4"/>
    <sheet name="스톡옵션_최신" sheetId="9" r:id="rId5"/>
    <sheet name="인별_최초" sheetId="3" r:id="rId6"/>
    <sheet name="인별_변동" sheetId="12" r:id="rId7"/>
    <sheet name="인별_최신" sheetId="15" r:id="rId8"/>
    <sheet name="사원목록" sheetId="5" r:id="rId9"/>
    <sheet name="회계처리" sheetId="13" r:id="rId10"/>
    <sheet name="Event History" sheetId="6" r:id="rId11"/>
    <sheet name="기타" sheetId="10" r:id="rId12"/>
  </sheets>
  <definedNames>
    <definedName name="_xlnm._FilterDatabase" localSheetId="6" hidden="1">인별_변동!$A$1:$N$17</definedName>
    <definedName name="_xlnm._FilterDatabase" localSheetId="5" hidden="1">인별_최초!$A$1:$G$9</definedName>
  </definedNames>
  <calcPr calcId="191028"/>
  <pivotCaches>
    <pivotCache cacheId="0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5" l="1"/>
  <c r="E4" i="15"/>
  <c r="E5" i="15"/>
  <c r="E6" i="15"/>
  <c r="E7" i="15"/>
  <c r="E2" i="15"/>
  <c r="I40" i="2"/>
  <c r="I41" i="2" s="1"/>
  <c r="I42" i="2" s="1"/>
  <c r="H40" i="2"/>
  <c r="H41" i="2" s="1"/>
  <c r="H42" i="2" s="1"/>
  <c r="I37" i="2"/>
  <c r="I38" i="2" s="1"/>
  <c r="H37" i="2"/>
  <c r="H38" i="2" s="1"/>
  <c r="I31" i="2"/>
  <c r="I32" i="2" s="1"/>
  <c r="I33" i="2" s="1"/>
  <c r="I34" i="2" s="1"/>
  <c r="I35" i="2" s="1"/>
  <c r="H31" i="2"/>
  <c r="H32" i="2" s="1"/>
  <c r="H33" i="2" s="1"/>
  <c r="H34" i="2" s="1"/>
  <c r="H35" i="2" s="1"/>
  <c r="M6" i="12"/>
  <c r="I7" i="12" s="1"/>
  <c r="M7" i="12" s="1"/>
  <c r="M8" i="12"/>
  <c r="I9" i="12" s="1"/>
  <c r="M9" i="12" s="1"/>
  <c r="M10" i="12"/>
  <c r="I11" i="12" s="1"/>
  <c r="K11" i="12" s="1"/>
  <c r="N10" i="12"/>
  <c r="J11" i="12" s="1"/>
  <c r="L11" i="12" s="1"/>
  <c r="M14" i="12"/>
  <c r="I15" i="12" s="1"/>
  <c r="M15" i="12" s="1"/>
  <c r="N14" i="12"/>
  <c r="J15" i="12" s="1"/>
  <c r="N15" i="12" s="1"/>
  <c r="M16" i="12"/>
  <c r="I17" i="12" s="1"/>
  <c r="M17" i="12" s="1"/>
  <c r="N16" i="12"/>
  <c r="J17" i="12" s="1"/>
  <c r="N17" i="12" s="1"/>
  <c r="M2" i="12"/>
  <c r="I3" i="12" s="1"/>
  <c r="K3" i="12" s="1"/>
  <c r="L8" i="12"/>
  <c r="N8" i="12" s="1"/>
  <c r="J9" i="12" s="1"/>
  <c r="N9" i="12" s="1"/>
  <c r="L6" i="12"/>
  <c r="N6" i="12" s="1"/>
  <c r="J7" i="12" s="1"/>
  <c r="N7" i="12" s="1"/>
  <c r="L2" i="12"/>
  <c r="N2" i="12" s="1"/>
  <c r="J3" i="12" s="1"/>
  <c r="L3" i="12" s="1"/>
  <c r="C3" i="8"/>
  <c r="K3" i="8"/>
  <c r="L3" i="8" s="1"/>
  <c r="N3" i="8"/>
  <c r="O3" i="8" s="1"/>
  <c r="Q5" i="9"/>
  <c r="Q6" i="9"/>
  <c r="Q4" i="9"/>
  <c r="K6" i="9"/>
  <c r="L6" i="9" s="1"/>
  <c r="C6" i="9"/>
  <c r="K5" i="9"/>
  <c r="L5" i="9" s="1"/>
  <c r="C5" i="9"/>
  <c r="R5" i="9" s="1" a="1"/>
  <c r="R5" i="9" s="1"/>
  <c r="K4" i="9"/>
  <c r="L4" i="9" s="1"/>
  <c r="C4" i="9"/>
  <c r="L10" i="2"/>
  <c r="C4" i="8"/>
  <c r="N4" i="8" s="1"/>
  <c r="O4" i="8" s="1"/>
  <c r="C5" i="8"/>
  <c r="N5" i="8" s="1"/>
  <c r="O5" i="8" s="1"/>
  <c r="C2" i="8"/>
  <c r="N2" i="8" s="1"/>
  <c r="O2" i="8" s="1"/>
  <c r="H9" i="2"/>
  <c r="J10" i="2" s="1"/>
  <c r="G9" i="2"/>
  <c r="I10" i="2" s="1"/>
  <c r="G10" i="2" s="1"/>
  <c r="I11" i="2" s="1"/>
  <c r="G11" i="2" s="1"/>
  <c r="H7" i="2"/>
  <c r="J8" i="2" s="1"/>
  <c r="H8" i="2" s="1"/>
  <c r="G7" i="2"/>
  <c r="I8" i="2" s="1"/>
  <c r="G8" i="2" s="1"/>
  <c r="H2" i="2"/>
  <c r="J3" i="2" s="1"/>
  <c r="H3" i="2" s="1"/>
  <c r="J4" i="2" s="1"/>
  <c r="H4" i="2" s="1"/>
  <c r="J5" i="2" s="1"/>
  <c r="H5" i="2" s="1"/>
  <c r="J6" i="2" s="1"/>
  <c r="H6" i="2" s="1"/>
  <c r="G2" i="2"/>
  <c r="I3" i="2" s="1"/>
  <c r="G3" i="2" s="1"/>
  <c r="I4" i="2" s="1"/>
  <c r="G4" i="2" s="1"/>
  <c r="I5" i="2" s="1"/>
  <c r="G5" i="2" s="1"/>
  <c r="I6" i="2" s="1"/>
  <c r="G6" i="2" s="1"/>
  <c r="G3" i="11"/>
  <c r="G4" i="11" s="1"/>
  <c r="F3" i="11"/>
  <c r="F4" i="11" s="1"/>
  <c r="K4" i="8"/>
  <c r="L4" i="8" s="1"/>
  <c r="K5" i="8"/>
  <c r="L5" i="8" s="1"/>
  <c r="K2" i="8"/>
  <c r="L2" i="8" s="1"/>
  <c r="G3" i="6"/>
  <c r="G4" i="6" s="1"/>
  <c r="G5" i="6" s="1"/>
  <c r="G6" i="6" s="1"/>
  <c r="G7" i="6" s="1"/>
  <c r="F3" i="6"/>
  <c r="F4" i="6" s="1"/>
  <c r="F5" i="6" s="1"/>
  <c r="F6" i="6" s="1"/>
  <c r="F7" i="6" s="1"/>
  <c r="G8" i="6" l="1"/>
  <c r="G9" i="6" s="1"/>
  <c r="G10" i="6" s="1"/>
  <c r="G11" i="6" s="1"/>
  <c r="G12" i="6" s="1"/>
  <c r="F8" i="6"/>
  <c r="F9" i="6" s="1"/>
  <c r="F10" i="6" s="1"/>
  <c r="F11" i="6" s="1"/>
  <c r="F12" i="6" s="1"/>
  <c r="R4" i="9" a="1"/>
  <c r="R4" i="9" s="1"/>
  <c r="M3" i="12"/>
  <c r="I4" i="12" s="1"/>
  <c r="M4" i="12" s="1"/>
  <c r="I5" i="12" s="1"/>
  <c r="M5" i="12" s="1"/>
  <c r="N11" i="12"/>
  <c r="J12" i="12" s="1"/>
  <c r="N12" i="12" s="1"/>
  <c r="M11" i="12"/>
  <c r="I12" i="12" s="1"/>
  <c r="M12" i="12" s="1"/>
  <c r="N3" i="12"/>
  <c r="J4" i="12" s="1"/>
  <c r="N4" i="12" s="1"/>
  <c r="J5" i="12" s="1"/>
  <c r="P4" i="9"/>
  <c r="N4" i="9" s="1"/>
  <c r="P6" i="9"/>
  <c r="P5" i="9"/>
  <c r="N5" i="9" s="1"/>
  <c r="N6" i="9"/>
  <c r="H10" i="2"/>
  <c r="J11" i="2" s="1"/>
  <c r="L5" i="12" l="1"/>
  <c r="N5" i="12" s="1"/>
  <c r="J13" i="12"/>
  <c r="L13" i="12" s="1"/>
  <c r="I13" i="12"/>
  <c r="H11" i="2"/>
  <c r="R6" i="9" s="1" a="1"/>
  <c r="R6" i="9" s="1"/>
  <c r="N13" i="12" l="1"/>
  <c r="M13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<sst xmlns="http://schemas.openxmlformats.org/spreadsheetml/2006/main" count="453" uniqueCount="154">
  <si>
    <t>구분</t>
    <phoneticPr fontId="2" type="noConversion"/>
  </si>
  <si>
    <t>내용</t>
    <phoneticPr fontId="2" type="noConversion"/>
  </si>
  <si>
    <t>필드</t>
    <phoneticPr fontId="2" type="noConversion"/>
  </si>
  <si>
    <t>Key</t>
    <phoneticPr fontId="2" type="noConversion"/>
  </si>
  <si>
    <t>회차구분1</t>
    <phoneticPr fontId="2" type="noConversion"/>
  </si>
  <si>
    <t>회차구분2</t>
    <phoneticPr fontId="2" type="noConversion"/>
  </si>
  <si>
    <t>A</t>
  </si>
  <si>
    <t>A</t>
    <phoneticPr fontId="2" type="noConversion"/>
  </si>
  <si>
    <t>B</t>
  </si>
  <si>
    <t>B</t>
    <phoneticPr fontId="2" type="noConversion"/>
  </si>
  <si>
    <t>회차구분3(key)</t>
  </si>
  <si>
    <t>회차구분3(key)</t>
    <phoneticPr fontId="2" type="noConversion"/>
  </si>
  <si>
    <t>1A</t>
  </si>
  <si>
    <t>1A</t>
    <phoneticPr fontId="2" type="noConversion"/>
  </si>
  <si>
    <t>1B</t>
    <phoneticPr fontId="2" type="noConversion"/>
  </si>
  <si>
    <t>부여일</t>
    <phoneticPr fontId="2" type="noConversion"/>
  </si>
  <si>
    <t>시작일</t>
    <phoneticPr fontId="2" type="noConversion"/>
  </si>
  <si>
    <t>종료일</t>
    <phoneticPr fontId="2" type="noConversion"/>
  </si>
  <si>
    <t>2A</t>
  </si>
  <si>
    <t>2A</t>
    <phoneticPr fontId="2" type="noConversion"/>
  </si>
  <si>
    <t>2B</t>
  </si>
  <si>
    <t>2B</t>
    <phoneticPr fontId="2" type="noConversion"/>
  </si>
  <si>
    <t>근속연수(년)</t>
    <phoneticPr fontId="2" type="noConversion"/>
  </si>
  <si>
    <t>행사기간(년)</t>
    <phoneticPr fontId="2" type="noConversion"/>
  </si>
  <si>
    <t>부여일의 공정가치</t>
    <phoneticPr fontId="2" type="noConversion"/>
  </si>
  <si>
    <t>차이</t>
    <phoneticPr fontId="2" type="noConversion"/>
  </si>
  <si>
    <t>사원번호</t>
  </si>
  <si>
    <t>사원번호</t>
    <phoneticPr fontId="2" type="noConversion"/>
  </si>
  <si>
    <t>이름</t>
  </si>
  <si>
    <t>이름</t>
    <phoneticPr fontId="2" type="noConversion"/>
  </si>
  <si>
    <t>A001</t>
  </si>
  <si>
    <t>A001</t>
    <phoneticPr fontId="2" type="noConversion"/>
  </si>
  <si>
    <t>A002</t>
  </si>
  <si>
    <t>A002</t>
    <phoneticPr fontId="2" type="noConversion"/>
  </si>
  <si>
    <t>김사장</t>
  </si>
  <si>
    <t>김사장</t>
    <phoneticPr fontId="2" type="noConversion"/>
  </si>
  <si>
    <t>박이사</t>
  </si>
  <si>
    <t>박이사</t>
    <phoneticPr fontId="2" type="noConversion"/>
  </si>
  <si>
    <t>일자</t>
    <phoneticPr fontId="2" type="noConversion"/>
  </si>
  <si>
    <t>스톡옵션 신규 부여</t>
  </si>
  <si>
    <t>스톡옵션 신규 부여</t>
    <phoneticPr fontId="2" type="noConversion"/>
  </si>
  <si>
    <t>설립</t>
    <phoneticPr fontId="2" type="noConversion"/>
  </si>
  <si>
    <t>무상증자(1:2)</t>
  </si>
  <si>
    <t>무상증자(1:2)</t>
    <phoneticPr fontId="2" type="noConversion"/>
  </si>
  <si>
    <t>회사가 설립됨. (1만주*500원)</t>
    <phoneticPr fontId="2" type="noConversion"/>
  </si>
  <si>
    <t>Event후 발행보통주</t>
    <phoneticPr fontId="2" type="noConversion"/>
  </si>
  <si>
    <t>Event후 보통주 액면가</t>
    <phoneticPr fontId="2" type="noConversion"/>
  </si>
  <si>
    <t>무상증자 실행(1:2). 주식수는 2배, 액면가는 그대로
1회차 행사가격이 1,500원 -&gt; 750원으로 변경
1회차 행사주식수가 10,000주 -&gt; 20,000주로 변경</t>
    <phoneticPr fontId="2" type="noConversion"/>
  </si>
  <si>
    <t>행사가격(최초)</t>
    <phoneticPr fontId="2" type="noConversion"/>
  </si>
  <si>
    <t>부여수량(최초)</t>
    <phoneticPr fontId="2" type="noConversion"/>
  </si>
  <si>
    <t>스톡옵션 행사</t>
  </si>
  <si>
    <t>스톡옵션 행사</t>
    <phoneticPr fontId="2" type="noConversion"/>
  </si>
  <si>
    <t>스톡옵션 소멸</t>
    <phoneticPr fontId="2" type="noConversion"/>
  </si>
  <si>
    <t>퇴사일</t>
    <phoneticPr fontId="2" type="noConversion"/>
  </si>
  <si>
    <t>입사일</t>
    <phoneticPr fontId="2" type="noConversion"/>
  </si>
  <si>
    <t xml:space="preserve">박이사 자발적 퇴사, 가득 미완료 스톡옵션 소멸함. </t>
    <phoneticPr fontId="2" type="noConversion"/>
  </si>
  <si>
    <t xml:space="preserve">총 1만주의 스톡옵션 1A를 부여함. </t>
    <phoneticPr fontId="2" type="noConversion"/>
  </si>
  <si>
    <t xml:space="preserve">총 1만주의 스톡옵션 1B를 부여함. </t>
    <phoneticPr fontId="2" type="noConversion"/>
  </si>
  <si>
    <t xml:space="preserve">총 2만주의 스톡옵션 2A를 부여함. </t>
    <phoneticPr fontId="2" type="noConversion"/>
  </si>
  <si>
    <t xml:space="preserve">총 2만주의 스톡옵션 2B를 부여함. </t>
    <phoneticPr fontId="2" type="noConversion"/>
  </si>
  <si>
    <t xml:space="preserve">총 5천주의 스톡옵션 3A를 부여함. </t>
    <phoneticPr fontId="2" type="noConversion"/>
  </si>
  <si>
    <t xml:space="preserve">총 5천주의 스톡옵션 3B를 부여함. </t>
    <phoneticPr fontId="2" type="noConversion"/>
  </si>
  <si>
    <t>행사금액(최초)</t>
    <phoneticPr fontId="2" type="noConversion"/>
  </si>
  <si>
    <t>행사가격(update후)</t>
    <phoneticPr fontId="2" type="noConversion"/>
  </si>
  <si>
    <t>부여수량(update후)</t>
    <phoneticPr fontId="2" type="noConversion"/>
  </si>
  <si>
    <t>기준일자(update일)</t>
  </si>
  <si>
    <t>기준일자(update일)</t>
    <phoneticPr fontId="2" type="noConversion"/>
  </si>
  <si>
    <t>박이사 1A 전량 행사하여, 750원*7천주 현금유입</t>
    <phoneticPr fontId="2" type="noConversion"/>
  </si>
  <si>
    <t>발행보통주 변동</t>
    <phoneticPr fontId="2" type="noConversion"/>
  </si>
  <si>
    <t>액면가 변동</t>
    <phoneticPr fontId="2" type="noConversion"/>
  </si>
  <si>
    <t>Event 구분</t>
  </si>
  <si>
    <t>Event 구분</t>
    <phoneticPr fontId="2" type="noConversion"/>
  </si>
  <si>
    <t>행사가격 변동</t>
    <phoneticPr fontId="2" type="noConversion"/>
  </si>
  <si>
    <t>수량 변동</t>
    <phoneticPr fontId="2" type="noConversion"/>
  </si>
  <si>
    <t>행사가격(직전)</t>
    <phoneticPr fontId="2" type="noConversion"/>
  </si>
  <si>
    <t>순번</t>
    <phoneticPr fontId="2" type="noConversion"/>
  </si>
  <si>
    <t>기준일</t>
    <phoneticPr fontId="2" type="noConversion"/>
  </si>
  <si>
    <t>가득기간 진행률</t>
    <phoneticPr fontId="2" type="noConversion"/>
  </si>
  <si>
    <t>가득여부</t>
    <phoneticPr fontId="2" type="noConversion"/>
  </si>
  <si>
    <t>가득</t>
  </si>
  <si>
    <t>가득</t>
    <phoneticPr fontId="2" type="noConversion"/>
  </si>
  <si>
    <t>상태</t>
    <phoneticPr fontId="2" type="noConversion"/>
  </si>
  <si>
    <t>Vesting Status</t>
    <phoneticPr fontId="2" type="noConversion"/>
  </si>
  <si>
    <t>Vesting</t>
  </si>
  <si>
    <t>Vested</t>
    <phoneticPr fontId="2" type="noConversion"/>
  </si>
  <si>
    <t>가득되었으며, 행사 가능한 상태임</t>
    <phoneticPr fontId="2" type="noConversion"/>
  </si>
  <si>
    <t>Ended</t>
    <phoneticPr fontId="2" type="noConversion"/>
  </si>
  <si>
    <t xml:space="preserve">퇴사 또는 미행사로 소멸함. </t>
    <phoneticPr fontId="2" type="noConversion"/>
  </si>
  <si>
    <t>Created</t>
    <phoneticPr fontId="2" type="noConversion"/>
  </si>
  <si>
    <t>스톡옵션이 직원에게 얼마나 부여되었고, 그 중 얼마나 행사할 수 있는지를 나타냅니다. 이는 직원이 일정 기간 동안 근무하여 스톡옵션을 행사할 권리를 얼마나 취득했는지를 보여줍니다.</t>
    <phoneticPr fontId="2" type="noConversion"/>
  </si>
  <si>
    <t>Vesting 또는 Unvested</t>
    <phoneticPr fontId="2" type="noConversion"/>
  </si>
  <si>
    <t>스톡옵션이 아직 베스팅되지 않은 상태. 직원이 스톡옵션을 행사할 수 없는 단계.</t>
    <phoneticPr fontId="2" type="noConversion"/>
  </si>
  <si>
    <t>Partially Vested</t>
    <phoneticPr fontId="2" type="noConversion"/>
  </si>
  <si>
    <t>스톡옵션의 일부가 베스팅된 상태. 직원이 일부 스톡옵션을 행사할 수 있지만, 나머지는 아직 베스팅되지 않은 상태</t>
    <phoneticPr fontId="2" type="noConversion"/>
  </si>
  <si>
    <t>Vested 또는 Fully Vested</t>
    <phoneticPr fontId="2" type="noConversion"/>
  </si>
  <si>
    <t>&lt;Vesting Status&gt;</t>
    <phoneticPr fontId="2" type="noConversion"/>
  </si>
  <si>
    <t>&lt;Grant Status&gt;</t>
    <phoneticPr fontId="2" type="noConversion"/>
  </si>
  <si>
    <t>스톡옵션 자체의 현재 상태를 나타냅니다. 이는 스톡옵션이 어떤 단계에 있는지를 보여줍니다.</t>
    <phoneticPr fontId="2" type="noConversion"/>
  </si>
  <si>
    <t>스톡옵션이 처음 부여된 상태. 직원에게 할당되었지만, 아직 행사되지 않은 상태.</t>
    <phoneticPr fontId="2" type="noConversion"/>
  </si>
  <si>
    <t>Executed</t>
    <phoneticPr fontId="2" type="noConversion"/>
  </si>
  <si>
    <t>스톡옵션이 행사된 상태. 직원이 스톡옵션을 사용하여 주식을 매수하거나 현금화한 상태</t>
    <phoneticPr fontId="2" type="noConversion"/>
  </si>
  <si>
    <t>Expired</t>
  </si>
  <si>
    <t>Expired</t>
    <phoneticPr fontId="2" type="noConversion"/>
  </si>
  <si>
    <t>스톡옵션이 만료된 상태. 직원이 스톡옵션을 행사할 수 있는 기간이 지나 더 이상 유효하지 않은 상태.</t>
    <phoneticPr fontId="2" type="noConversion"/>
  </si>
  <si>
    <t>스톡옵션</t>
    <phoneticPr fontId="2" type="noConversion"/>
  </si>
  <si>
    <t>종류구분2</t>
    <phoneticPr fontId="2" type="noConversion"/>
  </si>
  <si>
    <t>신주발행형</t>
    <phoneticPr fontId="2" type="noConversion"/>
  </si>
  <si>
    <t>종류구분1</t>
    <phoneticPr fontId="2" type="noConversion"/>
  </si>
  <si>
    <t>자기주식교부형</t>
    <phoneticPr fontId="2" type="noConversion"/>
  </si>
  <si>
    <t>시가차액보상형</t>
    <phoneticPr fontId="2" type="noConversion"/>
  </si>
  <si>
    <t>RSU</t>
    <phoneticPr fontId="2" type="noConversion"/>
  </si>
  <si>
    <t>스톡그랜트</t>
    <phoneticPr fontId="2" type="noConversion"/>
  </si>
  <si>
    <t>스톡옵션 소멸(기간경과)</t>
  </si>
  <si>
    <t>스톡옵션 소멸(기간경과)</t>
    <phoneticPr fontId="2" type="noConversion"/>
  </si>
  <si>
    <t>부여수량(직전)</t>
    <phoneticPr fontId="2" type="noConversion"/>
  </si>
  <si>
    <t>부여취소(가득전퇴사)</t>
  </si>
  <si>
    <t>부여취소(가득전퇴사)</t>
    <phoneticPr fontId="2" type="noConversion"/>
  </si>
  <si>
    <t>박이사 1B 전량 행사하여, 750원*7천주 현금유입</t>
    <phoneticPr fontId="2" type="noConversion"/>
  </si>
  <si>
    <t>전체</t>
  </si>
  <si>
    <t>전체</t>
    <phoneticPr fontId="2" type="noConversion"/>
  </si>
  <si>
    <t>전체/개인별</t>
  </si>
  <si>
    <t>전체/개인별</t>
    <phoneticPr fontId="2" type="noConversion"/>
  </si>
  <si>
    <t>개인별</t>
  </si>
  <si>
    <t>개인별</t>
    <phoneticPr fontId="2" type="noConversion"/>
  </si>
  <si>
    <t>행사금액_전</t>
    <phoneticPr fontId="2" type="noConversion"/>
  </si>
  <si>
    <t>부여수량_전</t>
    <phoneticPr fontId="2" type="noConversion"/>
  </si>
  <si>
    <t>행사금액_변동</t>
    <phoneticPr fontId="2" type="noConversion"/>
  </si>
  <si>
    <t>부여수량_변동</t>
    <phoneticPr fontId="2" type="noConversion"/>
  </si>
  <si>
    <t>행사금액_후</t>
    <phoneticPr fontId="2" type="noConversion"/>
  </si>
  <si>
    <t>부여수량_후</t>
    <phoneticPr fontId="2" type="noConversion"/>
  </si>
  <si>
    <t>발행보통주_후</t>
    <phoneticPr fontId="2" type="noConversion"/>
  </si>
  <si>
    <t>액면가_후</t>
    <phoneticPr fontId="2" type="noConversion"/>
  </si>
  <si>
    <t>액면가_변동</t>
    <phoneticPr fontId="2" type="noConversion"/>
  </si>
  <si>
    <t>발행보통주_변동</t>
    <phoneticPr fontId="2" type="noConversion"/>
  </si>
  <si>
    <t xml:space="preserve">*회차구분이 같다면, 종류/근속기간/행사기간/부여일/행사가격/부여일의공정가치가 동일함. 만약 하나라도 다르다면 신규회차를 생성하여야 함. </t>
    <phoneticPr fontId="2" type="noConversion"/>
  </si>
  <si>
    <t>인별 부여수량 계</t>
    <phoneticPr fontId="2" type="noConversion"/>
  </si>
  <si>
    <t xml:space="preserve">*변동 원인이 전체든 개인별이든 전부 인별 테이블에서 잘 관리되고 있다면, 해당 시트는 요약하는 방식으로 종속적으로 결정될 것임. </t>
    <phoneticPr fontId="2" type="noConversion"/>
  </si>
  <si>
    <t xml:space="preserve">*스톡옵션 1 에서 최초 key값만 가져오고, </t>
    <phoneticPr fontId="2" type="noConversion"/>
  </si>
  <si>
    <t>해당 테이블은 최초값을 관리하는 테이블로, 변동하지 않음.</t>
    <phoneticPr fontId="2" type="noConversion"/>
  </si>
  <si>
    <t>행사가격, 부여수량의 변동은 모두 인별 테이블에서 관리</t>
    <phoneticPr fontId="2" type="noConversion"/>
  </si>
  <si>
    <t>나머지는 인별 테이블에서 가져오면 될듯</t>
    <phoneticPr fontId="2" type="noConversion"/>
  </si>
  <si>
    <t>총합계</t>
  </si>
  <si>
    <t>합계 : 부여수량_변동</t>
  </si>
  <si>
    <t>합계 : 부여수량_후</t>
  </si>
  <si>
    <t>합계 : 부여수량_전</t>
  </si>
  <si>
    <t>최대 : 행사금액_후</t>
  </si>
  <si>
    <t>최대 : 행사금액_전</t>
  </si>
  <si>
    <t>최대 : 행사금액_변동</t>
  </si>
  <si>
    <t>무상증자도 결국은 인별에서 먼저 변동시킨 후 가져오는 방식으로 해야 할듯 ▼▼▼</t>
    <phoneticPr fontId="2" type="noConversion"/>
  </si>
  <si>
    <t>오류</t>
    <phoneticPr fontId="2" type="noConversion"/>
  </si>
  <si>
    <t>1A 요약</t>
  </si>
  <si>
    <t>2A 요약</t>
  </si>
  <si>
    <t>2B 요약</t>
  </si>
  <si>
    <t>해당 시트는 굳이 필요없음 (인별 변동시트에 반영되어 있음)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</si>
</sst>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);[Red]\(#,##0\);\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theme="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4" tint="-0.249977111117893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84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3" fillId="2" borderId="1" xfId="0" applyFont="1" applyFill="1" applyBorder="1" applyAlignment="1">
      <alignment horizontal="center"/>
    </xf>
    <xf numFmtId="41" fontId="0" fillId="0" borderId="1" xfId="1" applyFont="1" applyBorder="1" applyAlignment="1"/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41" fontId="0" fillId="0" borderId="0" xfId="1" applyFont="1" applyAlignment="1"/>
    <xf numFmtId="0" fontId="3" fillId="2" borderId="1" xfId="0" applyFont="1" applyFill="1" applyBorder="1" applyAlignment="1">
      <alignment horizontal="center" vertical="top"/>
    </xf>
    <xf numFmtId="1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41" fontId="0" fillId="0" borderId="1" xfId="1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3" borderId="1" xfId="0" applyFill="1" applyBorder="1"/>
    <xf numFmtId="14" fontId="0" fillId="3" borderId="1" xfId="0" applyNumberFormat="1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41" fontId="0" fillId="0" borderId="1" xfId="1" applyFont="1" applyFill="1" applyBorder="1" applyAlignment="1"/>
    <xf numFmtId="0" fontId="0" fillId="0" borderId="0" xfId="0" applyFill="1"/>
    <xf numFmtId="41" fontId="0" fillId="0" borderId="1" xfId="1" applyFont="1" applyBorder="1" applyAlignment="1">
      <alignment vertical="top" wrapText="1"/>
    </xf>
    <xf numFmtId="41" fontId="0" fillId="0" borderId="1" xfId="1" applyFont="1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0" xfId="0" applyAlignment="1">
      <alignment vertical="top"/>
    </xf>
    <xf numFmtId="41" fontId="0" fillId="0" borderId="0" xfId="1" applyFont="1" applyAlignment="1">
      <alignment vertical="top"/>
    </xf>
    <xf numFmtId="41" fontId="0" fillId="0" borderId="0" xfId="0" applyNumberFormat="1" applyAlignment="1">
      <alignment vertical="top"/>
    </xf>
    <xf numFmtId="0" fontId="3" fillId="0" borderId="1" xfId="0" applyFont="1" applyBorder="1"/>
    <xf numFmtId="176" fontId="3" fillId="3" borderId="1" xfId="0" applyNumberFormat="1" applyFont="1" applyFill="1" applyBorder="1" applyAlignment="1">
      <alignment horizontal="center"/>
    </xf>
    <xf numFmtId="176" fontId="0" fillId="0" borderId="1" xfId="1" applyNumberFormat="1" applyFont="1" applyBorder="1" applyAlignment="1"/>
    <xf numFmtId="176" fontId="0" fillId="0" borderId="0" xfId="0" applyNumberFormat="1"/>
    <xf numFmtId="14" fontId="0" fillId="0" borderId="0" xfId="0" applyNumberFormat="1" applyFill="1" applyBorder="1"/>
    <xf numFmtId="0" fontId="0" fillId="0" borderId="0" xfId="0" applyBorder="1" applyAlignment="1">
      <alignment vertical="top"/>
    </xf>
    <xf numFmtId="176" fontId="0" fillId="0" borderId="0" xfId="1" applyNumberFormat="1" applyFont="1" applyFill="1" applyBorder="1" applyAlignment="1"/>
    <xf numFmtId="176" fontId="0" fillId="2" borderId="1" xfId="1" applyNumberFormat="1" applyFont="1" applyFill="1" applyBorder="1" applyAlignment="1"/>
    <xf numFmtId="41" fontId="0" fillId="2" borderId="1" xfId="1" applyFont="1" applyFill="1" applyBorder="1" applyAlignment="1"/>
    <xf numFmtId="41" fontId="0" fillId="0" borderId="0" xfId="1" applyFont="1" applyBorder="1" applyAlignment="1"/>
    <xf numFmtId="176" fontId="0" fillId="2" borderId="0" xfId="1" applyNumberFormat="1" applyFont="1" applyFill="1" applyBorder="1" applyAlignment="1"/>
    <xf numFmtId="41" fontId="0" fillId="2" borderId="0" xfId="1" applyFont="1" applyFill="1" applyBorder="1" applyAlignment="1"/>
    <xf numFmtId="0" fontId="0" fillId="0" borderId="3" xfId="0" applyBorder="1" applyAlignment="1">
      <alignment horizontal="center"/>
    </xf>
    <xf numFmtId="14" fontId="0" fillId="0" borderId="4" xfId="0" applyNumberFormat="1" applyBorder="1"/>
    <xf numFmtId="0" fontId="0" fillId="0" borderId="4" xfId="0" applyBorder="1" applyAlignment="1">
      <alignment vertical="top"/>
    </xf>
    <xf numFmtId="41" fontId="0" fillId="0" borderId="4" xfId="1" applyFont="1" applyBorder="1" applyAlignment="1"/>
    <xf numFmtId="176" fontId="0" fillId="2" borderId="4" xfId="1" applyNumberFormat="1" applyFont="1" applyFill="1" applyBorder="1" applyAlignment="1"/>
    <xf numFmtId="176" fontId="0" fillId="0" borderId="4" xfId="1" applyNumberFormat="1" applyFont="1" applyBorder="1" applyAlignment="1"/>
    <xf numFmtId="41" fontId="0" fillId="2" borderId="4" xfId="1" applyFont="1" applyFill="1" applyBorder="1" applyAlignment="1"/>
    <xf numFmtId="0" fontId="0" fillId="0" borderId="2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4" fontId="0" fillId="0" borderId="8" xfId="0" applyNumberFormat="1" applyFill="1" applyBorder="1"/>
    <xf numFmtId="0" fontId="0" fillId="0" borderId="8" xfId="0" applyBorder="1" applyAlignment="1">
      <alignment vertical="top"/>
    </xf>
    <xf numFmtId="41" fontId="0" fillId="0" borderId="8" xfId="1" applyFont="1" applyBorder="1" applyAlignment="1"/>
    <xf numFmtId="176" fontId="0" fillId="2" borderId="8" xfId="1" applyNumberFormat="1" applyFont="1" applyFill="1" applyBorder="1" applyAlignment="1"/>
    <xf numFmtId="176" fontId="0" fillId="0" borderId="8" xfId="0" applyNumberFormat="1" applyBorder="1"/>
    <xf numFmtId="41" fontId="0" fillId="2" borderId="8" xfId="1" applyFont="1" applyFill="1" applyBorder="1" applyAlignment="1"/>
    <xf numFmtId="0" fontId="0" fillId="0" borderId="0" xfId="0" applyFill="1" applyBorder="1" applyAlignment="1">
      <alignment vertical="top"/>
    </xf>
    <xf numFmtId="176" fontId="0" fillId="0" borderId="8" xfId="1" applyNumberFormat="1" applyFont="1" applyFill="1" applyBorder="1" applyAlignment="1"/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176" fontId="0" fillId="0" borderId="5" xfId="1" applyNumberFormat="1" applyFont="1" applyBorder="1" applyAlignment="1"/>
    <xf numFmtId="176" fontId="0" fillId="0" borderId="6" xfId="1" applyNumberFormat="1" applyFont="1" applyFill="1" applyBorder="1" applyAlignment="1"/>
    <xf numFmtId="176" fontId="0" fillId="0" borderId="9" xfId="0" applyNumberFormat="1" applyBorder="1"/>
    <xf numFmtId="176" fontId="0" fillId="0" borderId="9" xfId="1" applyNumberFormat="1" applyFont="1" applyFill="1" applyBorder="1" applyAlignment="1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6" borderId="1" xfId="0" applyFill="1" applyBorder="1" applyAlignment="1">
      <alignment vertical="top"/>
    </xf>
    <xf numFmtId="0" fontId="0" fillId="0" borderId="1" xfId="0" applyFill="1" applyBorder="1" applyAlignment="1">
      <alignment horizontal="center" vertical="top"/>
    </xf>
    <xf numFmtId="0" fontId="0" fillId="0" borderId="0" xfId="0" pivotButton="1"/>
    <xf numFmtId="176" fontId="0" fillId="7" borderId="0" xfId="0" applyNumberFormat="1" applyFill="1"/>
    <xf numFmtId="0" fontId="0" fillId="7" borderId="0" xfId="0" applyFill="1"/>
    <xf numFmtId="0" fontId="4" fillId="8" borderId="12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9" fontId="0" fillId="0" borderId="10" xfId="2" applyFont="1" applyBorder="1" applyAlignment="1"/>
    <xf numFmtId="0" fontId="3" fillId="4" borderId="11" xfId="0" applyFont="1" applyFill="1" applyBorder="1" applyAlignment="1">
      <alignment horizontal="center"/>
    </xf>
    <xf numFmtId="41" fontId="0" fillId="0" borderId="11" xfId="1" applyFont="1" applyBorder="1" applyAlignment="1"/>
    <xf numFmtId="0" fontId="3" fillId="4" borderId="13" xfId="0" applyFont="1" applyFill="1" applyBorder="1" applyAlignment="1">
      <alignment horizontal="center"/>
    </xf>
    <xf numFmtId="9" fontId="0" fillId="0" borderId="14" xfId="2" applyFont="1" applyBorder="1" applyAlignment="1"/>
    <xf numFmtId="9" fontId="0" fillId="0" borderId="15" xfId="2" applyFont="1" applyBorder="1" applyAlignment="1"/>
    <xf numFmtId="14" fontId="0" fillId="5" borderId="1" xfId="0" applyNumberFormat="1" applyFill="1" applyBorder="1" applyAlignment="1">
      <alignment vertical="top"/>
    </xf>
    <xf numFmtId="0" fontId="0" fillId="5" borderId="1" xfId="0" applyFill="1" applyBorder="1" applyAlignment="1">
      <alignment vertical="top"/>
    </xf>
    <xf numFmtId="41" fontId="0" fillId="5" borderId="1" xfId="1" applyFont="1" applyFill="1" applyBorder="1" applyAlignment="1">
      <alignment vertical="top"/>
    </xf>
  </cellXfs>
  <cellStyles count="3">
    <cellStyle name="백분율" xfId="2" builtinId="5"/>
    <cellStyle name="쉼표 [0]" xfId="1" builtinId="6"/>
    <cellStyle name="표준" xfId="0" builtinId="0"/>
  </cellStyles>
  <dxfs count="4"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numFmt numFmtId="176" formatCode="#,##0_);[Red]\(#,##0\);\-"/>
    </dxf>
    <dxf>
      <numFmt numFmtId="176" formatCode="#,##0_);[Red]\(#,##0\);\-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ejeong Park" refreshedDate="45466.962259143518" createdVersion="8" refreshedVersion="8" minRefreshableVersion="3" recordCount="16" xr:uid="{E0AB8720-46BD-4BA8-A0DD-A1598C7F7BC9}">
  <cacheSource type="worksheet">
    <worksheetSource ref="A1:N17" sheet="인별_변동"/>
  </cacheSource>
  <cacheFields count="14">
    <cacheField name="회차구분1" numFmtId="0">
      <sharedItems containsSemiMixedTypes="0" containsString="0" containsNumber="1" containsInteger="1" minValue="1" maxValue="2" count="2">
        <n v="1"/>
        <n v="2"/>
      </sharedItems>
    </cacheField>
    <cacheField name="회차구분2" numFmtId="0">
      <sharedItems count="2">
        <s v="A"/>
        <s v="B"/>
      </sharedItems>
    </cacheField>
    <cacheField name="회차구분3(key)" numFmtId="0">
      <sharedItems count="3">
        <s v="1A"/>
        <s v="2A"/>
        <s v="2B"/>
      </sharedItems>
    </cacheField>
    <cacheField name="사원번호" numFmtId="0">
      <sharedItems count="2">
        <s v="A001"/>
        <s v="A002"/>
      </sharedItems>
    </cacheField>
    <cacheField name="이름" numFmtId="0">
      <sharedItems count="2">
        <s v="김사장"/>
        <s v="박이사"/>
      </sharedItems>
    </cacheField>
    <cacheField name="기준일자(update일)" numFmtId="14">
      <sharedItems containsSemiMixedTypes="0" containsNonDate="0" containsDate="1" containsString="0" minDate="2020-01-01T00:00:00" maxDate="2024-01-01T00:00:00" count="8">
        <d v="2020-01-01T00:00:00"/>
        <d v="2020-07-01T00:00:00"/>
        <d v="2021-01-01T00:00:00"/>
        <d v="2023-12-31T00:00:00"/>
        <d v="2022-01-01T00:00:00"/>
        <d v="2023-01-01T00:00:00"/>
        <d v="2022-04-01T00:00:00"/>
        <d v="2022-07-01T00:00:00"/>
      </sharedItems>
    </cacheField>
    <cacheField name="Event 구분" numFmtId="0">
      <sharedItems count="6">
        <s v="스톡옵션 신규 부여"/>
        <s v="무상증자(1:2)"/>
        <s v="가득"/>
        <s v="스톡옵션 소멸(기간경과)"/>
        <s v="스톡옵션 행사"/>
        <s v="부여취소(가득전퇴사)"/>
      </sharedItems>
    </cacheField>
    <cacheField name="전체/개인별" numFmtId="0">
      <sharedItems count="2">
        <s v="전체"/>
        <s v="개인별"/>
      </sharedItems>
    </cacheField>
    <cacheField name="행사금액_전" numFmtId="176">
      <sharedItems containsSemiMixedTypes="0" containsString="0" containsNumber="1" containsInteger="1" minValue="0" maxValue="2000"/>
    </cacheField>
    <cacheField name="부여수량_전" numFmtId="176">
      <sharedItems containsSemiMixedTypes="0" containsString="0" containsNumber="1" containsInteger="1" minValue="0" maxValue="14000"/>
    </cacheField>
    <cacheField name="행사금액_변동" numFmtId="176">
      <sharedItems containsString="0" containsBlank="1" containsNumber="1" containsInteger="1" minValue="-750" maxValue="2000"/>
    </cacheField>
    <cacheField name="부여수량_변동" numFmtId="176">
      <sharedItems containsSemiMixedTypes="0" containsString="0" containsNumber="1" containsInteger="1" minValue="-13000" maxValue="14000"/>
    </cacheField>
    <cacheField name="행사금액_후" numFmtId="176">
      <sharedItems containsSemiMixedTypes="0" containsString="0" containsNumber="1" containsInteger="1" minValue="750" maxValue="2000"/>
    </cacheField>
    <cacheField name="부여수량_후" numFmtId="176">
      <sharedItems containsSemiMixedTypes="0" containsString="0" containsNumber="1" containsInteger="1" minValue="0" maxValue="1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x v="0"/>
    <x v="0"/>
    <x v="0"/>
    <x v="0"/>
    <x v="0"/>
    <x v="0"/>
    <x v="0"/>
    <n v="0"/>
    <n v="0"/>
    <n v="1500"/>
    <n v="6500"/>
    <n v="1500"/>
    <n v="6500"/>
  </r>
  <r>
    <x v="0"/>
    <x v="0"/>
    <x v="0"/>
    <x v="0"/>
    <x v="0"/>
    <x v="1"/>
    <x v="1"/>
    <x v="0"/>
    <n v="1500"/>
    <n v="6500"/>
    <n v="-750"/>
    <n v="6500"/>
    <n v="750"/>
    <n v="13000"/>
  </r>
  <r>
    <x v="0"/>
    <x v="0"/>
    <x v="0"/>
    <x v="0"/>
    <x v="0"/>
    <x v="2"/>
    <x v="2"/>
    <x v="0"/>
    <n v="750"/>
    <n v="13000"/>
    <n v="0"/>
    <n v="0"/>
    <n v="750"/>
    <n v="13000"/>
  </r>
  <r>
    <x v="0"/>
    <x v="0"/>
    <x v="0"/>
    <x v="0"/>
    <x v="0"/>
    <x v="3"/>
    <x v="3"/>
    <x v="0"/>
    <n v="750"/>
    <n v="13000"/>
    <n v="0"/>
    <n v="-13000"/>
    <n v="750"/>
    <n v="0"/>
  </r>
  <r>
    <x v="1"/>
    <x v="0"/>
    <x v="1"/>
    <x v="0"/>
    <x v="0"/>
    <x v="2"/>
    <x v="0"/>
    <x v="0"/>
    <n v="0"/>
    <n v="0"/>
    <n v="2000"/>
    <n v="14000"/>
    <n v="2000"/>
    <n v="14000"/>
  </r>
  <r>
    <x v="1"/>
    <x v="0"/>
    <x v="1"/>
    <x v="0"/>
    <x v="0"/>
    <x v="4"/>
    <x v="2"/>
    <x v="0"/>
    <n v="2000"/>
    <n v="14000"/>
    <n v="0"/>
    <n v="0"/>
    <n v="2000"/>
    <n v="14000"/>
  </r>
  <r>
    <x v="1"/>
    <x v="1"/>
    <x v="2"/>
    <x v="0"/>
    <x v="0"/>
    <x v="2"/>
    <x v="0"/>
    <x v="0"/>
    <n v="0"/>
    <n v="0"/>
    <n v="2000"/>
    <n v="14000"/>
    <n v="2000"/>
    <n v="14000"/>
  </r>
  <r>
    <x v="1"/>
    <x v="1"/>
    <x v="2"/>
    <x v="0"/>
    <x v="0"/>
    <x v="5"/>
    <x v="2"/>
    <x v="0"/>
    <n v="2000"/>
    <n v="14000"/>
    <n v="0"/>
    <n v="0"/>
    <n v="2000"/>
    <n v="14000"/>
  </r>
  <r>
    <x v="0"/>
    <x v="0"/>
    <x v="0"/>
    <x v="1"/>
    <x v="1"/>
    <x v="0"/>
    <x v="0"/>
    <x v="0"/>
    <n v="0"/>
    <n v="0"/>
    <n v="1500"/>
    <n v="3500"/>
    <n v="1500"/>
    <n v="3500"/>
  </r>
  <r>
    <x v="0"/>
    <x v="0"/>
    <x v="0"/>
    <x v="1"/>
    <x v="1"/>
    <x v="1"/>
    <x v="1"/>
    <x v="0"/>
    <n v="1500"/>
    <n v="3500"/>
    <n v="-750"/>
    <n v="3500"/>
    <n v="750"/>
    <n v="7000"/>
  </r>
  <r>
    <x v="0"/>
    <x v="0"/>
    <x v="0"/>
    <x v="1"/>
    <x v="1"/>
    <x v="2"/>
    <x v="2"/>
    <x v="0"/>
    <n v="750"/>
    <n v="7000"/>
    <n v="0"/>
    <n v="0"/>
    <n v="750"/>
    <n v="7000"/>
  </r>
  <r>
    <x v="0"/>
    <x v="0"/>
    <x v="0"/>
    <x v="1"/>
    <x v="1"/>
    <x v="6"/>
    <x v="4"/>
    <x v="1"/>
    <n v="750"/>
    <n v="7000"/>
    <n v="0"/>
    <n v="-7000"/>
    <n v="750"/>
    <n v="0"/>
  </r>
  <r>
    <x v="1"/>
    <x v="0"/>
    <x v="1"/>
    <x v="1"/>
    <x v="1"/>
    <x v="2"/>
    <x v="0"/>
    <x v="0"/>
    <n v="0"/>
    <n v="0"/>
    <n v="2000"/>
    <n v="6000"/>
    <n v="2000"/>
    <n v="6000"/>
  </r>
  <r>
    <x v="1"/>
    <x v="0"/>
    <x v="1"/>
    <x v="1"/>
    <x v="1"/>
    <x v="4"/>
    <x v="2"/>
    <x v="0"/>
    <n v="2000"/>
    <n v="6000"/>
    <n v="0"/>
    <n v="0"/>
    <n v="2000"/>
    <n v="6000"/>
  </r>
  <r>
    <x v="1"/>
    <x v="1"/>
    <x v="2"/>
    <x v="1"/>
    <x v="1"/>
    <x v="2"/>
    <x v="0"/>
    <x v="0"/>
    <n v="0"/>
    <n v="0"/>
    <n v="2000"/>
    <n v="6000"/>
    <n v="2000"/>
    <n v="6000"/>
  </r>
  <r>
    <x v="1"/>
    <x v="1"/>
    <x v="2"/>
    <x v="1"/>
    <x v="1"/>
    <x v="7"/>
    <x v="5"/>
    <x v="1"/>
    <n v="2000"/>
    <n v="6000"/>
    <m/>
    <n v="-6000"/>
    <n v="200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75EB1D-9D1E-4E29-9B32-A0CA8EAD66CB}" name="피벗 테이블1" cacheId="0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compact="0" compactData="0" multipleFieldFilters="0">
  <location ref="B17:K28" firstHeaderRow="0" firstDataRow="1" firstDataCol="4"/>
  <pivotFields count="14">
    <pivotField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4" outline="0" showAll="0" defaultSubtotal="0">
      <items count="8">
        <item x="0"/>
        <item x="1"/>
        <item x="2"/>
        <item x="4"/>
        <item x="6"/>
        <item x="7"/>
        <item x="5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2"/>
        <item x="1"/>
        <item x="5"/>
        <item x="3"/>
        <item x="0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7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7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7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7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7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2"/>
    <field x="5"/>
    <field x="6"/>
    <field x="7"/>
  </rowFields>
  <rowItems count="11">
    <i>
      <x/>
      <x/>
      <x v="4"/>
      <x v="1"/>
    </i>
    <i r="1">
      <x v="1"/>
      <x v="1"/>
      <x v="1"/>
    </i>
    <i r="1">
      <x v="2"/>
      <x/>
      <x v="1"/>
    </i>
    <i r="1">
      <x v="4"/>
      <x v="5"/>
      <x/>
    </i>
    <i r="1">
      <x v="7"/>
      <x v="3"/>
      <x v="1"/>
    </i>
    <i>
      <x v="1"/>
      <x v="2"/>
      <x v="4"/>
      <x v="1"/>
    </i>
    <i r="1">
      <x v="3"/>
      <x/>
      <x v="1"/>
    </i>
    <i>
      <x v="2"/>
      <x v="2"/>
      <x v="4"/>
      <x v="1"/>
    </i>
    <i r="1">
      <x v="5"/>
      <x v="2"/>
      <x/>
    </i>
    <i r="1">
      <x v="6"/>
      <x/>
      <x v="1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최대 : 행사금액_후" fld="12" subtotal="max" baseField="7" baseItem="1"/>
    <dataField name="합계 : 부여수량_후" fld="13" baseField="0" baseItem="0"/>
    <dataField name="최대 : 행사금액_전" fld="8" subtotal="max" baseField="7" baseItem="1"/>
    <dataField name="합계 : 부여수량_전" fld="9" baseField="0" baseItem="0"/>
    <dataField name="최대 : 행사금액_변동" fld="10" subtotal="max" baseField="7" baseItem="1"/>
    <dataField name="합계 : 부여수량_변동" fld="11" baseField="0" baseItem="0"/>
  </dataFields>
  <formats count="3">
    <format dxfId="2">
      <pivotArea outline="0" collapsedLevelsAreSubtotals="1" fieldPosition="0"/>
    </format>
    <format dxfId="1">
      <pivotArea outline="0" fieldPosition="0">
        <references count="5">
          <reference field="4294967294" count="1" selected="0">
            <x v="1"/>
          </reference>
          <reference field="2" count="1" selected="0">
            <x v="0"/>
          </reference>
          <reference field="5" count="1" selected="0">
            <x v="4"/>
          </reference>
          <reference field="6" count="1" selected="0">
            <x v="5"/>
          </reference>
          <reference field="7" count="1" selected="0">
            <x v="0"/>
          </reference>
        </references>
      </pivotArea>
    </format>
    <format dxfId="0">
      <pivotArea outline="0" fieldPosition="0">
        <references count="5">
          <reference field="4294967294" count="1" selected="0">
            <x v="1"/>
          </reference>
          <reference field="2" count="1" selected="0">
            <x v="2"/>
          </reference>
          <reference field="5" count="1" selected="0">
            <x v="5"/>
          </reference>
          <reference field="6" count="1" selected="0">
            <x v="2"/>
          </reference>
          <reference field="7" count="1" selected="0">
            <x v="0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CC6D88-063C-4BB2-9A1F-7CBF7039422E}" name="피벗 테이블2" cacheId="0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compact="0" compactData="0" multipleFieldFilters="0">
  <location ref="B30:G44" firstHeaderRow="0" firstDataRow="1" firstDataCol="4"/>
  <pivotFields count="14">
    <pivotField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4">
        <item x="0"/>
        <item x="1"/>
        <item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4" outline="0" showAll="0" defaultSubtotal="0">
      <items count="8">
        <item x="0"/>
        <item x="1"/>
        <item x="2"/>
        <item x="4"/>
        <item x="6"/>
        <item x="7"/>
        <item x="5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2"/>
        <item x="1"/>
        <item x="5"/>
        <item x="3"/>
        <item x="0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7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7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7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7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7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2"/>
    <field x="5"/>
    <field x="6"/>
    <field x="7"/>
  </rowFields>
  <rowItems count="14">
    <i>
      <x/>
      <x/>
      <x v="4"/>
      <x v="1"/>
    </i>
    <i r="1">
      <x v="1"/>
      <x v="1"/>
      <x v="1"/>
    </i>
    <i r="1">
      <x v="2"/>
      <x/>
      <x v="1"/>
    </i>
    <i r="1">
      <x v="4"/>
      <x v="5"/>
      <x/>
    </i>
    <i r="1">
      <x v="7"/>
      <x v="3"/>
      <x v="1"/>
    </i>
    <i t="default">
      <x/>
    </i>
    <i>
      <x v="1"/>
      <x v="2"/>
      <x v="4"/>
      <x v="1"/>
    </i>
    <i r="1">
      <x v="3"/>
      <x/>
      <x v="1"/>
    </i>
    <i t="default">
      <x v="1"/>
    </i>
    <i>
      <x v="2"/>
      <x v="2"/>
      <x v="4"/>
      <x v="1"/>
    </i>
    <i r="1">
      <x v="5"/>
      <x v="2"/>
      <x/>
    </i>
    <i r="1">
      <x v="6"/>
      <x/>
      <x v="1"/>
    </i>
    <i t="default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최대 : 행사금액_변동" fld="10" subtotal="max" baseField="7" baseItem="1"/>
    <dataField name="합계 : 부여수량_변동" fld="11" baseField="0" baseItem="0"/>
  </dataFields>
  <formats count="1">
    <format dxfId="3">
      <pivotArea outline="0" collapsedLevelsAreSubtotals="1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31D599-44E1-4CEB-9ABA-57526BD9BA1E}" name="피벗 테이블3" cacheId="0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compact="0" compactData="0" multipleFieldFilters="0">
  <location ref="A1:D8" firstHeaderRow="1" firstDataRow="1" firstDataCol="3"/>
  <pivotFields count="14">
    <pivotField compact="0" outline="0" showAll="0" defaultSubtotal="0"/>
    <pivotField compact="0" outline="0" showAll="0" defaultSubtotal="0"/>
    <pivotField axis="axisRow" compact="0" outline="0" showAll="0" defaultSubtotal="0">
      <items count="3">
        <item x="0"/>
        <item x="1"/>
        <item x="2"/>
      </items>
    </pivotField>
    <pivotField axis="axisRow" compact="0" outline="0" showAll="0" defaultSubtotal="0">
      <items count="2">
        <item x="0"/>
        <item x="1"/>
      </items>
    </pivotField>
    <pivotField axis="axisRow" compact="0" outline="0" showAll="0" defaultSubtotal="0">
      <items count="2">
        <item x="0"/>
        <item x="1"/>
      </items>
    </pivotField>
    <pivotField compact="0" numFmtId="14" outline="0" showAll="0" defaultSubtotal="0"/>
    <pivotField compact="0" outline="0" showAll="0" defaultSubtotal="0"/>
    <pivotField compact="0" outline="0" showAll="0" defaultSubtotal="0"/>
    <pivotField compact="0" numFmtId="176" outline="0" showAll="0" defaultSubtotal="0"/>
    <pivotField compact="0" numFmtId="176" outline="0" showAll="0" defaultSubtotal="0"/>
    <pivotField compact="0" outline="0" showAll="0" defaultSubtotal="0"/>
    <pivotField dataField="1" compact="0" numFmtId="176" outline="0" showAll="0" defaultSubtotal="0"/>
    <pivotField compact="0" numFmtId="176" outline="0" showAll="0" defaultSubtotal="0"/>
    <pivotField compact="0" numFmtId="176" outline="0" showAll="0" defaultSubtotal="0"/>
  </pivotFields>
  <rowFields count="3">
    <field x="3"/>
    <field x="4"/>
    <field x="2"/>
  </rowFields>
  <rowItems count="7">
    <i>
      <x/>
      <x/>
      <x/>
    </i>
    <i r="2">
      <x v="1"/>
    </i>
    <i r="2">
      <x v="2"/>
    </i>
    <i>
      <x v="1"/>
      <x v="1"/>
      <x/>
    </i>
    <i r="2">
      <x v="1"/>
    </i>
    <i r="2">
      <x v="2"/>
    </i>
    <i t="grand">
      <x/>
    </i>
  </rowItems>
  <colItems count="1">
    <i/>
  </colItems>
  <dataFields count="1">
    <dataField name="합계 : 부여수량_변동" fld="11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3"/>
  <sheetViews>
    <sheetView workbookViewId="0">
      <selection activeCell="C6" sqref="C6"/>
    </sheetView>
  </sheetViews>
  <sheetFormatPr defaultRowHeight="17.399999999999999" x14ac:dyDescent="0.4"/>
  <cols>
    <col min="2" max="2" width="19.3984375" customWidth="1"/>
    <col min="3" max="3" width="29.09765625" customWidth="1"/>
    <col min="4" max="4" width="33.8984375" customWidth="1"/>
    <col min="5" max="5" width="12.3984375" customWidth="1"/>
  </cols>
  <sheetData>
    <row r="3" spans="2:5" x14ac:dyDescent="0.4">
      <c r="B3" t="s">
        <v>0</v>
      </c>
      <c r="C3" t="s">
        <v>1</v>
      </c>
      <c r="D3" t="s">
        <v>2</v>
      </c>
      <c r="E3" t="s">
        <v>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3675B-C5FF-447D-8C2A-B4F97EAD812C}">
  <dimension ref="A1:G4"/>
  <sheetViews>
    <sheetView zoomScale="85" zoomScaleNormal="85" workbookViewId="0">
      <selection activeCell="F3" sqref="F3"/>
    </sheetView>
  </sheetViews>
  <sheetFormatPr defaultRowHeight="17.399999999999999" x14ac:dyDescent="0.4"/>
  <cols>
    <col min="1" max="1" width="11.09765625" bestFit="1" customWidth="1"/>
    <col min="2" max="2" width="13.69921875" bestFit="1" customWidth="1"/>
    <col min="3" max="3" width="47.3984375" bestFit="1" customWidth="1"/>
    <col min="4" max="4" width="16.09765625" bestFit="1" customWidth="1"/>
    <col min="5" max="5" width="11.8984375" bestFit="1" customWidth="1"/>
    <col min="6" max="6" width="19.3984375" bestFit="1" customWidth="1"/>
    <col min="7" max="7" width="22.09765625" bestFit="1" customWidth="1"/>
    <col min="8" max="8" width="15.3984375" customWidth="1"/>
    <col min="9" max="9" width="14.8984375" customWidth="1"/>
    <col min="10" max="10" width="12.59765625" customWidth="1"/>
    <col min="11" max="11" width="13.8984375" customWidth="1"/>
  </cols>
  <sheetData>
    <row r="1" spans="1:7" x14ac:dyDescent="0.4">
      <c r="A1" s="9" t="s">
        <v>38</v>
      </c>
      <c r="B1" s="9" t="s">
        <v>71</v>
      </c>
      <c r="C1" s="9" t="s">
        <v>1</v>
      </c>
      <c r="D1" s="9" t="s">
        <v>133</v>
      </c>
      <c r="E1" s="9" t="s">
        <v>132</v>
      </c>
      <c r="F1" s="9" t="s">
        <v>130</v>
      </c>
      <c r="G1" s="9" t="s">
        <v>131</v>
      </c>
    </row>
    <row r="2" spans="1:7" x14ac:dyDescent="0.4">
      <c r="A2" s="10">
        <v>43466</v>
      </c>
      <c r="B2" s="11" t="s">
        <v>41</v>
      </c>
      <c r="C2" s="11" t="s">
        <v>44</v>
      </c>
      <c r="D2" s="12">
        <v>10000</v>
      </c>
      <c r="E2" s="12">
        <v>500</v>
      </c>
      <c r="F2" s="12">
        <v>10000</v>
      </c>
      <c r="G2" s="12">
        <v>500</v>
      </c>
    </row>
    <row r="3" spans="1:7" ht="52.2" x14ac:dyDescent="0.4">
      <c r="A3" s="10">
        <v>44013</v>
      </c>
      <c r="B3" s="11" t="s">
        <v>43</v>
      </c>
      <c r="C3" s="13" t="s">
        <v>47</v>
      </c>
      <c r="D3" s="21">
        <v>10000</v>
      </c>
      <c r="E3" s="21">
        <v>0</v>
      </c>
      <c r="F3" s="12">
        <f>F2+D3</f>
        <v>20000</v>
      </c>
      <c r="G3" s="12">
        <f>G2+E3</f>
        <v>500</v>
      </c>
    </row>
    <row r="4" spans="1:7" x14ac:dyDescent="0.4">
      <c r="A4" s="10">
        <v>44652</v>
      </c>
      <c r="B4" s="14" t="s">
        <v>51</v>
      </c>
      <c r="C4" s="14" t="s">
        <v>67</v>
      </c>
      <c r="D4" s="22">
        <v>7000</v>
      </c>
      <c r="E4" s="22">
        <v>0</v>
      </c>
      <c r="F4" s="12">
        <f t="shared" ref="F4:G4" si="0">F3+D4</f>
        <v>27000</v>
      </c>
      <c r="G4" s="12">
        <f t="shared" si="0"/>
        <v>500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80ACA-CEEF-4F88-86BC-A7FD860CE8E6}">
  <sheetPr>
    <tabColor theme="3" tint="0.749992370372631"/>
  </sheetPr>
  <dimension ref="A1:O9"/>
  <sheetViews>
    <sheetView zoomScale="85" zoomScaleNormal="85" workbookViewId="0">
      <selection activeCell="G4" sqref="G4"/>
    </sheetView>
  </sheetViews>
  <sheetFormatPr defaultRowHeight="17.399999999999999" x14ac:dyDescent="0.4"/>
  <cols>
    <col min="1" max="2" width="10.3984375" bestFit="1" customWidth="1"/>
    <col min="3" max="3" width="15.09765625" bestFit="1" customWidth="1"/>
    <col min="4" max="4" width="10.3984375" bestFit="1" customWidth="1"/>
    <col min="5" max="5" width="11" bestFit="1" customWidth="1"/>
    <col min="6" max="7" width="12.59765625" bestFit="1" customWidth="1"/>
    <col min="8" max="8" width="11.59765625" bestFit="1" customWidth="1"/>
    <col min="9" max="10" width="19" customWidth="1"/>
    <col min="11" max="12" width="11.59765625" bestFit="1" customWidth="1"/>
    <col min="13" max="13" width="18.09765625" bestFit="1" customWidth="1"/>
    <col min="14" max="14" width="17.3984375" customWidth="1"/>
    <col min="15" max="15" width="10.69921875" customWidth="1"/>
  </cols>
  <sheetData>
    <row r="1" spans="1:15" x14ac:dyDescent="0.4">
      <c r="A1" s="4" t="s">
        <v>4</v>
      </c>
      <c r="B1" s="4" t="s">
        <v>5</v>
      </c>
      <c r="C1" s="4" t="s">
        <v>11</v>
      </c>
      <c r="D1" s="4" t="s">
        <v>107</v>
      </c>
      <c r="E1" s="4" t="s">
        <v>105</v>
      </c>
      <c r="F1" s="4" t="s">
        <v>22</v>
      </c>
      <c r="G1" s="4" t="s">
        <v>23</v>
      </c>
      <c r="H1" s="4" t="s">
        <v>15</v>
      </c>
      <c r="I1" s="4" t="s">
        <v>48</v>
      </c>
      <c r="J1" s="4" t="s">
        <v>49</v>
      </c>
      <c r="K1" s="4" t="s">
        <v>16</v>
      </c>
      <c r="L1" s="4" t="s">
        <v>17</v>
      </c>
      <c r="M1" s="4" t="s">
        <v>24</v>
      </c>
      <c r="N1" s="7" t="s">
        <v>135</v>
      </c>
      <c r="O1" s="7" t="s">
        <v>25</v>
      </c>
    </row>
    <row r="2" spans="1:15" x14ac:dyDescent="0.4">
      <c r="A2" s="6">
        <v>1</v>
      </c>
      <c r="B2" s="6" t="s">
        <v>7</v>
      </c>
      <c r="C2" s="6" t="str">
        <f>A2&amp;B2</f>
        <v>1A</v>
      </c>
      <c r="D2" s="6" t="s">
        <v>104</v>
      </c>
      <c r="E2" s="6" t="s">
        <v>106</v>
      </c>
      <c r="F2" s="2">
        <v>1</v>
      </c>
      <c r="G2" s="2">
        <v>3</v>
      </c>
      <c r="H2" s="3">
        <v>43831</v>
      </c>
      <c r="I2" s="19">
        <v>1500</v>
      </c>
      <c r="J2" s="35">
        <v>10000</v>
      </c>
      <c r="K2" s="3">
        <f>EDATE(H2,F2*12)</f>
        <v>44197</v>
      </c>
      <c r="L2" s="3">
        <f>EDATE(K2,G2*12)-1</f>
        <v>45291</v>
      </c>
      <c r="M2" s="5">
        <v>100</v>
      </c>
      <c r="N2" s="5">
        <f>SUMIF(인별_최초!C:C,스톡옵션_최초!C2,인별_최초!G:G)</f>
        <v>10000</v>
      </c>
      <c r="O2" s="5">
        <f>N2-J2</f>
        <v>0</v>
      </c>
    </row>
    <row r="3" spans="1:15" x14ac:dyDescent="0.4">
      <c r="A3" s="6">
        <v>1</v>
      </c>
      <c r="B3" s="6" t="s">
        <v>9</v>
      </c>
      <c r="C3" s="6" t="str">
        <f t="shared" ref="C3:C5" si="0">A3&amp;B3</f>
        <v>1B</v>
      </c>
      <c r="D3" s="6" t="s">
        <v>104</v>
      </c>
      <c r="E3" s="6" t="s">
        <v>106</v>
      </c>
      <c r="F3" s="2">
        <v>2</v>
      </c>
      <c r="G3" s="2">
        <v>3</v>
      </c>
      <c r="H3" s="3">
        <v>43831</v>
      </c>
      <c r="I3" s="19">
        <v>1500</v>
      </c>
      <c r="J3" s="35">
        <v>10000</v>
      </c>
      <c r="K3" s="3">
        <f t="shared" ref="K3:K5" si="1">EDATE(H3,F3*12)</f>
        <v>44562</v>
      </c>
      <c r="L3" s="3">
        <f t="shared" ref="L3:L5" si="2">EDATE(K3,G3*12)-1</f>
        <v>45657</v>
      </c>
      <c r="M3" s="5">
        <v>100</v>
      </c>
      <c r="N3" s="5">
        <f>SUMIF(인별_최초!C:C,스톡옵션_최초!C3,인별_최초!G:G)</f>
        <v>10000</v>
      </c>
      <c r="O3" s="5">
        <f t="shared" ref="O3:O5" si="3">N3-J3</f>
        <v>0</v>
      </c>
    </row>
    <row r="4" spans="1:15" x14ac:dyDescent="0.4">
      <c r="A4" s="6">
        <v>2</v>
      </c>
      <c r="B4" s="6" t="s">
        <v>7</v>
      </c>
      <c r="C4" s="6" t="str">
        <f t="shared" si="0"/>
        <v>2A</v>
      </c>
      <c r="D4" s="6" t="s">
        <v>104</v>
      </c>
      <c r="E4" s="6" t="s">
        <v>106</v>
      </c>
      <c r="F4" s="2">
        <v>1</v>
      </c>
      <c r="G4" s="2">
        <v>3</v>
      </c>
      <c r="H4" s="3">
        <v>44197</v>
      </c>
      <c r="I4" s="19">
        <v>2000</v>
      </c>
      <c r="J4" s="35">
        <v>20000</v>
      </c>
      <c r="K4" s="3">
        <f t="shared" si="1"/>
        <v>44562</v>
      </c>
      <c r="L4" s="3">
        <f t="shared" si="2"/>
        <v>45657</v>
      </c>
      <c r="M4" s="5">
        <v>300</v>
      </c>
      <c r="N4" s="5">
        <f>SUMIF(인별_최초!C:C,스톡옵션_최초!C4,인별_최초!G:G)</f>
        <v>20000</v>
      </c>
      <c r="O4" s="5">
        <f t="shared" si="3"/>
        <v>0</v>
      </c>
    </row>
    <row r="5" spans="1:15" x14ac:dyDescent="0.4">
      <c r="A5" s="6">
        <v>2</v>
      </c>
      <c r="B5" s="6" t="s">
        <v>9</v>
      </c>
      <c r="C5" s="6" t="str">
        <f t="shared" si="0"/>
        <v>2B</v>
      </c>
      <c r="D5" s="6" t="s">
        <v>104</v>
      </c>
      <c r="E5" s="6" t="s">
        <v>106</v>
      </c>
      <c r="F5" s="2">
        <v>2</v>
      </c>
      <c r="G5" s="2">
        <v>3</v>
      </c>
      <c r="H5" s="3">
        <v>44197</v>
      </c>
      <c r="I5" s="19">
        <v>2000</v>
      </c>
      <c r="J5" s="35">
        <v>20000</v>
      </c>
      <c r="K5" s="3">
        <f t="shared" si="1"/>
        <v>44927</v>
      </c>
      <c r="L5" s="3">
        <f t="shared" si="2"/>
        <v>46022</v>
      </c>
      <c r="M5" s="5">
        <v>300</v>
      </c>
      <c r="N5" s="5">
        <f>SUMIF(인별_최초!C:C,스톡옵션_최초!C5,인별_최초!G:G)</f>
        <v>20000</v>
      </c>
      <c r="O5" s="5">
        <f t="shared" si="3"/>
        <v>0</v>
      </c>
    </row>
    <row r="7" spans="1:15" x14ac:dyDescent="0.4">
      <c r="A7" s="54" t="s">
        <v>134</v>
      </c>
    </row>
    <row r="8" spans="1:15" x14ac:dyDescent="0.4">
      <c r="A8" t="s">
        <v>138</v>
      </c>
    </row>
    <row r="9" spans="1:15" x14ac:dyDescent="0.4">
      <c r="A9" t="s">
        <v>139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E4292-2ACA-4762-904F-ED48D61F53D0}">
  <dimension ref="A1:L44"/>
  <sheetViews>
    <sheetView showGridLines="0" tabSelected="1" zoomScale="85" zoomScaleNormal="85" workbookViewId="0">
      <selection activeCell="D18" sqref="D18:D27"/>
    </sheetView>
  </sheetViews>
  <sheetFormatPr defaultRowHeight="17.399999999999999" x14ac:dyDescent="0.4"/>
  <cols>
    <col min="1" max="1" width="17.09765625" bestFit="1" customWidth="1"/>
    <col min="2" max="2" width="21.3984375" bestFit="1" customWidth="1"/>
    <col min="3" max="3" width="23.5" bestFit="1" customWidth="1"/>
    <col min="4" max="4" width="25.296875" bestFit="1" customWidth="1"/>
    <col min="5" max="8" width="20.19921875" bestFit="1" customWidth="1"/>
    <col min="9" max="10" width="20.19921875" style="30" bestFit="1" customWidth="1"/>
    <col min="11" max="12" width="16.5" style="30" customWidth="1"/>
  </cols>
  <sheetData>
    <row r="1" spans="1:12" x14ac:dyDescent="0.4">
      <c r="A1" s="4" t="s">
        <v>11</v>
      </c>
      <c r="B1" s="7" t="s">
        <v>66</v>
      </c>
      <c r="C1" s="7" t="s">
        <v>71</v>
      </c>
      <c r="D1" s="7" t="s">
        <v>75</v>
      </c>
      <c r="E1" s="58" t="s">
        <v>121</v>
      </c>
      <c r="F1" s="58" t="s">
        <v>82</v>
      </c>
      <c r="G1" s="7" t="s">
        <v>63</v>
      </c>
      <c r="H1" s="7" t="s">
        <v>64</v>
      </c>
      <c r="I1" s="28" t="s">
        <v>74</v>
      </c>
      <c r="J1" s="28" t="s">
        <v>114</v>
      </c>
      <c r="K1" s="28" t="s">
        <v>72</v>
      </c>
      <c r="L1" s="28" t="s">
        <v>73</v>
      </c>
    </row>
    <row r="2" spans="1:12" x14ac:dyDescent="0.4">
      <c r="A2" s="39" t="s">
        <v>13</v>
      </c>
      <c r="B2" s="40">
        <v>43831</v>
      </c>
      <c r="C2" s="41" t="s">
        <v>40</v>
      </c>
      <c r="D2" s="41">
        <v>1</v>
      </c>
      <c r="E2" s="41" t="s">
        <v>119</v>
      </c>
      <c r="F2" s="42" t="s">
        <v>83</v>
      </c>
      <c r="G2" s="45">
        <f t="shared" ref="G2:G11" si="0">I2+K2</f>
        <v>1500</v>
      </c>
      <c r="H2" s="45">
        <f t="shared" ref="H2:H11" si="1">J2+L2</f>
        <v>10000</v>
      </c>
      <c r="I2" s="43">
        <v>0</v>
      </c>
      <c r="J2" s="43">
        <v>0</v>
      </c>
      <c r="K2" s="44">
        <v>1500</v>
      </c>
      <c r="L2" s="59">
        <v>10000</v>
      </c>
    </row>
    <row r="3" spans="1:12" s="20" customFormat="1" x14ac:dyDescent="0.4">
      <c r="A3" s="46" t="s">
        <v>13</v>
      </c>
      <c r="B3" s="31">
        <v>44013</v>
      </c>
      <c r="C3" s="31" t="s">
        <v>42</v>
      </c>
      <c r="D3" s="32">
        <v>2</v>
      </c>
      <c r="E3" s="32" t="s">
        <v>119</v>
      </c>
      <c r="F3" s="36" t="s">
        <v>83</v>
      </c>
      <c r="G3" s="38">
        <f t="shared" si="0"/>
        <v>750</v>
      </c>
      <c r="H3" s="38">
        <f t="shared" si="1"/>
        <v>20000</v>
      </c>
      <c r="I3" s="37">
        <f t="shared" ref="I3:J6" si="2">G2</f>
        <v>1500</v>
      </c>
      <c r="J3" s="37">
        <f t="shared" si="2"/>
        <v>10000</v>
      </c>
      <c r="K3" s="33">
        <v>-750</v>
      </c>
      <c r="L3" s="60">
        <v>10000</v>
      </c>
    </row>
    <row r="4" spans="1:12" s="20" customFormat="1" x14ac:dyDescent="0.4">
      <c r="A4" s="46" t="s">
        <v>13</v>
      </c>
      <c r="B4" s="31">
        <v>44197</v>
      </c>
      <c r="C4" s="31" t="s">
        <v>80</v>
      </c>
      <c r="D4" s="32">
        <v>3</v>
      </c>
      <c r="E4" s="32" t="s">
        <v>119</v>
      </c>
      <c r="F4" s="36" t="s">
        <v>84</v>
      </c>
      <c r="G4" s="38">
        <f t="shared" si="0"/>
        <v>750</v>
      </c>
      <c r="H4" s="38">
        <f t="shared" si="1"/>
        <v>20000</v>
      </c>
      <c r="I4" s="37">
        <f t="shared" si="2"/>
        <v>750</v>
      </c>
      <c r="J4" s="37">
        <f t="shared" si="2"/>
        <v>20000</v>
      </c>
      <c r="K4" s="33">
        <v>0</v>
      </c>
      <c r="L4" s="60">
        <v>0</v>
      </c>
    </row>
    <row r="5" spans="1:12" s="20" customFormat="1" x14ac:dyDescent="0.4">
      <c r="A5" s="46" t="s">
        <v>13</v>
      </c>
      <c r="B5" s="31">
        <v>44652</v>
      </c>
      <c r="C5" s="31" t="s">
        <v>50</v>
      </c>
      <c r="D5" s="32">
        <v>4</v>
      </c>
      <c r="E5" s="32" t="s">
        <v>123</v>
      </c>
      <c r="F5" s="36" t="s">
        <v>84</v>
      </c>
      <c r="G5" s="38">
        <f t="shared" si="0"/>
        <v>750</v>
      </c>
      <c r="H5" s="38">
        <f t="shared" si="1"/>
        <v>13000</v>
      </c>
      <c r="I5" s="37">
        <f t="shared" si="2"/>
        <v>750</v>
      </c>
      <c r="J5" s="37">
        <f t="shared" si="2"/>
        <v>20000</v>
      </c>
      <c r="K5" s="33"/>
      <c r="L5" s="60">
        <v>-7000</v>
      </c>
    </row>
    <row r="6" spans="1:12" x14ac:dyDescent="0.4">
      <c r="A6" s="47" t="s">
        <v>13</v>
      </c>
      <c r="B6" s="48">
        <v>45291</v>
      </c>
      <c r="C6" s="48" t="s">
        <v>113</v>
      </c>
      <c r="D6" s="49">
        <v>5</v>
      </c>
      <c r="E6" s="49" t="s">
        <v>119</v>
      </c>
      <c r="F6" s="50" t="s">
        <v>101</v>
      </c>
      <c r="G6" s="53">
        <f t="shared" si="0"/>
        <v>750</v>
      </c>
      <c r="H6" s="53">
        <f t="shared" si="1"/>
        <v>0</v>
      </c>
      <c r="I6" s="51">
        <f t="shared" si="2"/>
        <v>750</v>
      </c>
      <c r="J6" s="51">
        <f t="shared" si="2"/>
        <v>13000</v>
      </c>
      <c r="K6" s="52">
        <v>0</v>
      </c>
      <c r="L6" s="61">
        <v>-13000</v>
      </c>
    </row>
    <row r="7" spans="1:12" x14ac:dyDescent="0.4">
      <c r="A7" s="39" t="s">
        <v>19</v>
      </c>
      <c r="B7" s="40">
        <v>44197</v>
      </c>
      <c r="C7" s="41" t="s">
        <v>40</v>
      </c>
      <c r="D7" s="41">
        <v>1</v>
      </c>
      <c r="E7" s="41" t="s">
        <v>119</v>
      </c>
      <c r="F7" s="42" t="s">
        <v>83</v>
      </c>
      <c r="G7" s="45">
        <f t="shared" si="0"/>
        <v>2000</v>
      </c>
      <c r="H7" s="45">
        <f t="shared" si="1"/>
        <v>20000</v>
      </c>
      <c r="I7" s="43">
        <v>0</v>
      </c>
      <c r="J7" s="43">
        <v>0</v>
      </c>
      <c r="K7" s="44">
        <v>2000</v>
      </c>
      <c r="L7" s="59">
        <v>20000</v>
      </c>
    </row>
    <row r="8" spans="1:12" s="20" customFormat="1" x14ac:dyDescent="0.4">
      <c r="A8" s="56" t="s">
        <v>19</v>
      </c>
      <c r="B8" s="48">
        <v>44562</v>
      </c>
      <c r="C8" s="48" t="s">
        <v>80</v>
      </c>
      <c r="D8" s="49">
        <v>2</v>
      </c>
      <c r="E8" s="49" t="s">
        <v>119</v>
      </c>
      <c r="F8" s="50" t="s">
        <v>84</v>
      </c>
      <c r="G8" s="53">
        <f t="shared" si="0"/>
        <v>2000</v>
      </c>
      <c r="H8" s="53">
        <f t="shared" si="1"/>
        <v>20000</v>
      </c>
      <c r="I8" s="51">
        <f>G7</f>
        <v>2000</v>
      </c>
      <c r="J8" s="51">
        <f>H7</f>
        <v>20000</v>
      </c>
      <c r="K8" s="55">
        <v>0</v>
      </c>
      <c r="L8" s="62">
        <v>0</v>
      </c>
    </row>
    <row r="9" spans="1:12" x14ac:dyDescent="0.4">
      <c r="A9" s="39" t="s">
        <v>21</v>
      </c>
      <c r="B9" s="40">
        <v>44197</v>
      </c>
      <c r="C9" s="41" t="s">
        <v>40</v>
      </c>
      <c r="D9" s="41">
        <v>1</v>
      </c>
      <c r="E9" s="41" t="s">
        <v>119</v>
      </c>
      <c r="F9" s="42" t="s">
        <v>83</v>
      </c>
      <c r="G9" s="45">
        <f t="shared" si="0"/>
        <v>2000</v>
      </c>
      <c r="H9" s="45">
        <f t="shared" si="1"/>
        <v>20000</v>
      </c>
      <c r="I9" s="43">
        <v>0</v>
      </c>
      <c r="J9" s="43">
        <v>0</v>
      </c>
      <c r="K9" s="44">
        <v>2000</v>
      </c>
      <c r="L9" s="59">
        <v>20000</v>
      </c>
    </row>
    <row r="10" spans="1:12" s="20" customFormat="1" x14ac:dyDescent="0.4">
      <c r="A10" s="57" t="s">
        <v>21</v>
      </c>
      <c r="B10" s="31">
        <v>44743</v>
      </c>
      <c r="C10" s="31" t="s">
        <v>116</v>
      </c>
      <c r="D10" s="32">
        <v>2</v>
      </c>
      <c r="E10" s="32" t="s">
        <v>122</v>
      </c>
      <c r="F10" s="36" t="s">
        <v>83</v>
      </c>
      <c r="G10" s="38">
        <f t="shared" si="0"/>
        <v>2000</v>
      </c>
      <c r="H10" s="38">
        <f t="shared" si="1"/>
        <v>14000</v>
      </c>
      <c r="I10" s="37">
        <f>G9</f>
        <v>2000</v>
      </c>
      <c r="J10" s="37">
        <f>H9</f>
        <v>20000</v>
      </c>
      <c r="K10" s="33">
        <v>0</v>
      </c>
      <c r="L10" s="60">
        <f>-인별_최초!G7</f>
        <v>-6000</v>
      </c>
    </row>
    <row r="11" spans="1:12" s="20" customFormat="1" x14ac:dyDescent="0.4">
      <c r="A11" s="56" t="s">
        <v>21</v>
      </c>
      <c r="B11" s="48">
        <v>44927</v>
      </c>
      <c r="C11" s="48" t="s">
        <v>80</v>
      </c>
      <c r="D11" s="49">
        <v>3</v>
      </c>
      <c r="E11" s="49" t="s">
        <v>119</v>
      </c>
      <c r="F11" s="50" t="s">
        <v>84</v>
      </c>
      <c r="G11" s="53">
        <f t="shared" si="0"/>
        <v>2000</v>
      </c>
      <c r="H11" s="53">
        <f t="shared" si="1"/>
        <v>14000</v>
      </c>
      <c r="I11" s="51">
        <f>G10</f>
        <v>2000</v>
      </c>
      <c r="J11" s="51">
        <f>H10</f>
        <v>14000</v>
      </c>
      <c r="K11" s="55">
        <v>0</v>
      </c>
      <c r="L11" s="62">
        <v>0</v>
      </c>
    </row>
    <row r="13" spans="1:12" x14ac:dyDescent="0.4">
      <c r="A13" s="67" t="s">
        <v>136</v>
      </c>
    </row>
    <row r="14" spans="1:12" x14ac:dyDescent="0.4">
      <c r="A14" s="67" t="s">
        <v>148</v>
      </c>
    </row>
    <row r="16" spans="1:12" x14ac:dyDescent="0.4">
      <c r="G16" s="72" t="s">
        <v>149</v>
      </c>
      <c r="I16"/>
    </row>
    <row r="17" spans="2:11" x14ac:dyDescent="0.4">
      <c r="B17" s="70" t="s">
        <v>10</v>
      </c>
      <c r="C17" s="70" t="s">
        <v>65</v>
      </c>
      <c r="D17" s="70" t="s">
        <v>70</v>
      </c>
      <c r="E17" s="70" t="s">
        <v>120</v>
      </c>
      <c r="F17" t="s">
        <v>145</v>
      </c>
      <c r="G17" t="s">
        <v>143</v>
      </c>
      <c r="H17" t="s">
        <v>146</v>
      </c>
      <c r="I17" t="s">
        <v>144</v>
      </c>
      <c r="J17" t="s">
        <v>147</v>
      </c>
      <c r="K17" t="s">
        <v>142</v>
      </c>
    </row>
    <row r="18" spans="2:11" x14ac:dyDescent="0.4">
      <c r="B18" t="s">
        <v>12</v>
      </c>
      <c r="C18" s="1">
        <v>43831</v>
      </c>
      <c r="D18" t="s">
        <v>39</v>
      </c>
      <c r="E18" t="s">
        <v>118</v>
      </c>
      <c r="F18" s="30">
        <v>1500</v>
      </c>
      <c r="G18" s="30">
        <v>10000</v>
      </c>
      <c r="H18" s="30">
        <v>0</v>
      </c>
      <c r="I18" s="30">
        <v>0</v>
      </c>
      <c r="J18" s="30">
        <v>1500</v>
      </c>
      <c r="K18" s="30">
        <v>10000</v>
      </c>
    </row>
    <row r="19" spans="2:11" x14ac:dyDescent="0.4">
      <c r="B19" t="s">
        <v>12</v>
      </c>
      <c r="C19" s="1">
        <v>44013</v>
      </c>
      <c r="D19" t="s">
        <v>42</v>
      </c>
      <c r="E19" t="s">
        <v>118</v>
      </c>
      <c r="F19" s="30">
        <v>750</v>
      </c>
      <c r="G19" s="30">
        <v>20000</v>
      </c>
      <c r="H19" s="30">
        <v>1500</v>
      </c>
      <c r="I19" s="30">
        <v>10000</v>
      </c>
      <c r="J19" s="30">
        <v>-750</v>
      </c>
      <c r="K19" s="30">
        <v>10000</v>
      </c>
    </row>
    <row r="20" spans="2:11" x14ac:dyDescent="0.4">
      <c r="B20" t="s">
        <v>12</v>
      </c>
      <c r="C20" s="1">
        <v>44197</v>
      </c>
      <c r="D20" t="s">
        <v>79</v>
      </c>
      <c r="E20" t="s">
        <v>118</v>
      </c>
      <c r="F20" s="30">
        <v>750</v>
      </c>
      <c r="G20" s="30">
        <v>20000</v>
      </c>
      <c r="H20" s="30">
        <v>750</v>
      </c>
      <c r="I20" s="30">
        <v>20000</v>
      </c>
      <c r="J20" s="30">
        <v>0</v>
      </c>
      <c r="K20" s="30">
        <v>0</v>
      </c>
    </row>
    <row r="21" spans="2:11" x14ac:dyDescent="0.4">
      <c r="B21" t="s">
        <v>12</v>
      </c>
      <c r="C21" s="1">
        <v>44652</v>
      </c>
      <c r="D21" t="s">
        <v>50</v>
      </c>
      <c r="E21" t="s">
        <v>122</v>
      </c>
      <c r="F21" s="30">
        <v>750</v>
      </c>
      <c r="G21" s="71">
        <v>0</v>
      </c>
      <c r="H21" s="30">
        <v>750</v>
      </c>
      <c r="I21" s="30">
        <v>7000</v>
      </c>
      <c r="J21" s="30">
        <v>0</v>
      </c>
      <c r="K21" s="30">
        <v>-7000</v>
      </c>
    </row>
    <row r="22" spans="2:11" x14ac:dyDescent="0.4">
      <c r="B22" t="s">
        <v>12</v>
      </c>
      <c r="C22" s="1">
        <v>45291</v>
      </c>
      <c r="D22" t="s">
        <v>112</v>
      </c>
      <c r="E22" t="s">
        <v>118</v>
      </c>
      <c r="F22" s="30">
        <v>750</v>
      </c>
      <c r="G22" s="30">
        <v>0</v>
      </c>
      <c r="H22" s="30">
        <v>750</v>
      </c>
      <c r="I22" s="30">
        <v>13000</v>
      </c>
      <c r="J22" s="30">
        <v>0</v>
      </c>
      <c r="K22" s="30">
        <v>-13000</v>
      </c>
    </row>
    <row r="23" spans="2:11" x14ac:dyDescent="0.4">
      <c r="B23" t="s">
        <v>18</v>
      </c>
      <c r="C23" s="1">
        <v>44197</v>
      </c>
      <c r="D23" t="s">
        <v>39</v>
      </c>
      <c r="E23" t="s">
        <v>118</v>
      </c>
      <c r="F23" s="30">
        <v>2000</v>
      </c>
      <c r="G23" s="30">
        <v>20000</v>
      </c>
      <c r="H23" s="30">
        <v>0</v>
      </c>
      <c r="I23" s="30">
        <v>0</v>
      </c>
      <c r="J23" s="30">
        <v>2000</v>
      </c>
      <c r="K23" s="30">
        <v>20000</v>
      </c>
    </row>
    <row r="24" spans="2:11" x14ac:dyDescent="0.4">
      <c r="B24" t="s">
        <v>18</v>
      </c>
      <c r="C24" s="1">
        <v>44562</v>
      </c>
      <c r="D24" t="s">
        <v>79</v>
      </c>
      <c r="E24" t="s">
        <v>118</v>
      </c>
      <c r="F24" s="30">
        <v>2000</v>
      </c>
      <c r="G24" s="30">
        <v>20000</v>
      </c>
      <c r="H24" s="30">
        <v>2000</v>
      </c>
      <c r="I24" s="30">
        <v>20000</v>
      </c>
      <c r="J24" s="30">
        <v>0</v>
      </c>
      <c r="K24" s="30">
        <v>0</v>
      </c>
    </row>
    <row r="25" spans="2:11" x14ac:dyDescent="0.4">
      <c r="B25" t="s">
        <v>20</v>
      </c>
      <c r="C25" s="1">
        <v>44197</v>
      </c>
      <c r="D25" t="s">
        <v>39</v>
      </c>
      <c r="E25" t="s">
        <v>118</v>
      </c>
      <c r="F25" s="30">
        <v>2000</v>
      </c>
      <c r="G25" s="30">
        <v>20000</v>
      </c>
      <c r="H25" s="30">
        <v>0</v>
      </c>
      <c r="I25" s="30">
        <v>0</v>
      </c>
      <c r="J25" s="30">
        <v>2000</v>
      </c>
      <c r="K25" s="30">
        <v>20000</v>
      </c>
    </row>
    <row r="26" spans="2:11" x14ac:dyDescent="0.4">
      <c r="B26" t="s">
        <v>20</v>
      </c>
      <c r="C26" s="1">
        <v>44743</v>
      </c>
      <c r="D26" t="s">
        <v>115</v>
      </c>
      <c r="E26" t="s">
        <v>122</v>
      </c>
      <c r="F26" s="30">
        <v>2000</v>
      </c>
      <c r="G26" s="71">
        <v>0</v>
      </c>
      <c r="H26" s="30">
        <v>2000</v>
      </c>
      <c r="I26" s="30">
        <v>6000</v>
      </c>
      <c r="K26" s="30">
        <v>-6000</v>
      </c>
    </row>
    <row r="27" spans="2:11" x14ac:dyDescent="0.4">
      <c r="B27" t="s">
        <v>20</v>
      </c>
      <c r="C27" s="1">
        <v>44927</v>
      </c>
      <c r="D27" t="s">
        <v>79</v>
      </c>
      <c r="E27" t="s">
        <v>118</v>
      </c>
      <c r="F27" s="30">
        <v>2000</v>
      </c>
      <c r="G27" s="30">
        <v>14000</v>
      </c>
      <c r="H27" s="30">
        <v>2000</v>
      </c>
      <c r="I27" s="30">
        <v>14000</v>
      </c>
      <c r="J27" s="30">
        <v>0</v>
      </c>
      <c r="K27" s="30">
        <v>0</v>
      </c>
    </row>
    <row r="28" spans="2:11" x14ac:dyDescent="0.4">
      <c r="B28" t="s">
        <v>141</v>
      </c>
      <c r="F28" s="30">
        <v>2000</v>
      </c>
      <c r="G28" s="30">
        <v>124000</v>
      </c>
      <c r="H28" s="30">
        <v>2000</v>
      </c>
      <c r="I28" s="30">
        <v>90000</v>
      </c>
      <c r="J28" s="30">
        <v>2000</v>
      </c>
      <c r="K28" s="30">
        <v>34000</v>
      </c>
    </row>
    <row r="29" spans="2:11" ht="18" thickBot="1" x14ac:dyDescent="0.45">
      <c r="I29"/>
    </row>
    <row r="30" spans="2:11" x14ac:dyDescent="0.4">
      <c r="B30" s="70" t="s">
        <v>10</v>
      </c>
      <c r="C30" s="70" t="s">
        <v>65</v>
      </c>
      <c r="D30" s="70" t="s">
        <v>70</v>
      </c>
      <c r="E30" s="70" t="s">
        <v>120</v>
      </c>
      <c r="F30" t="s">
        <v>147</v>
      </c>
      <c r="G30" t="s">
        <v>142</v>
      </c>
      <c r="H30" s="73" t="s">
        <v>145</v>
      </c>
      <c r="I30" s="73" t="s">
        <v>143</v>
      </c>
      <c r="J30"/>
      <c r="K30"/>
    </row>
    <row r="31" spans="2:11" x14ac:dyDescent="0.4">
      <c r="B31" t="s">
        <v>12</v>
      </c>
      <c r="C31" s="1">
        <v>43831</v>
      </c>
      <c r="D31" t="s">
        <v>39</v>
      </c>
      <c r="E31" t="s">
        <v>118</v>
      </c>
      <c r="F31" s="30">
        <v>1500</v>
      </c>
      <c r="G31" s="30">
        <v>10000</v>
      </c>
      <c r="H31" s="30">
        <f>F31</f>
        <v>1500</v>
      </c>
      <c r="I31" s="30">
        <f>G31</f>
        <v>10000</v>
      </c>
      <c r="J31"/>
      <c r="K31"/>
    </row>
    <row r="32" spans="2:11" x14ac:dyDescent="0.4">
      <c r="B32" t="s">
        <v>12</v>
      </c>
      <c r="C32" s="1">
        <v>44013</v>
      </c>
      <c r="D32" t="s">
        <v>42</v>
      </c>
      <c r="E32" t="s">
        <v>118</v>
      </c>
      <c r="F32" s="30">
        <v>-750</v>
      </c>
      <c r="G32" s="30">
        <v>10000</v>
      </c>
      <c r="H32" s="30">
        <f>F32+H31</f>
        <v>750</v>
      </c>
      <c r="I32" s="30">
        <f>G32+I31</f>
        <v>20000</v>
      </c>
      <c r="J32"/>
      <c r="K32"/>
    </row>
    <row r="33" spans="2:11" x14ac:dyDescent="0.4">
      <c r="B33" t="s">
        <v>12</v>
      </c>
      <c r="C33" s="1">
        <v>44197</v>
      </c>
      <c r="D33" t="s">
        <v>79</v>
      </c>
      <c r="E33" t="s">
        <v>118</v>
      </c>
      <c r="F33" s="30">
        <v>0</v>
      </c>
      <c r="G33" s="30">
        <v>0</v>
      </c>
      <c r="H33" s="30">
        <f t="shared" ref="H33:I35" si="3">F33+H32</f>
        <v>750</v>
      </c>
      <c r="I33" s="30">
        <f t="shared" si="3"/>
        <v>20000</v>
      </c>
      <c r="J33"/>
      <c r="K33"/>
    </row>
    <row r="34" spans="2:11" x14ac:dyDescent="0.4">
      <c r="B34" t="s">
        <v>12</v>
      </c>
      <c r="C34" s="1">
        <v>44652</v>
      </c>
      <c r="D34" t="s">
        <v>50</v>
      </c>
      <c r="E34" t="s">
        <v>122</v>
      </c>
      <c r="F34" s="30">
        <v>0</v>
      </c>
      <c r="G34" s="30">
        <v>-7000</v>
      </c>
      <c r="H34" s="30">
        <f t="shared" si="3"/>
        <v>750</v>
      </c>
      <c r="I34" s="30">
        <f t="shared" si="3"/>
        <v>13000</v>
      </c>
      <c r="J34"/>
      <c r="K34"/>
    </row>
    <row r="35" spans="2:11" x14ac:dyDescent="0.4">
      <c r="B35" t="s">
        <v>12</v>
      </c>
      <c r="C35" s="1">
        <v>45291</v>
      </c>
      <c r="D35" t="s">
        <v>112</v>
      </c>
      <c r="E35" t="s">
        <v>118</v>
      </c>
      <c r="F35" s="30">
        <v>0</v>
      </c>
      <c r="G35" s="30">
        <v>-13000</v>
      </c>
      <c r="H35" s="30">
        <f t="shared" si="3"/>
        <v>750</v>
      </c>
      <c r="I35" s="30">
        <f t="shared" si="3"/>
        <v>0</v>
      </c>
      <c r="J35"/>
      <c r="K35"/>
    </row>
    <row r="36" spans="2:11" x14ac:dyDescent="0.4">
      <c r="B36" t="s">
        <v>150</v>
      </c>
      <c r="F36" s="30">
        <v>1500</v>
      </c>
      <c r="G36" s="30">
        <v>0</v>
      </c>
      <c r="I36"/>
      <c r="J36"/>
      <c r="K36"/>
    </row>
    <row r="37" spans="2:11" x14ac:dyDescent="0.4">
      <c r="B37" t="s">
        <v>18</v>
      </c>
      <c r="C37" s="1">
        <v>44197</v>
      </c>
      <c r="D37" t="s">
        <v>39</v>
      </c>
      <c r="E37" t="s">
        <v>118</v>
      </c>
      <c r="F37" s="30">
        <v>2000</v>
      </c>
      <c r="G37" s="30">
        <v>20000</v>
      </c>
      <c r="H37" s="30">
        <f>F37</f>
        <v>2000</v>
      </c>
      <c r="I37" s="30">
        <f>G37</f>
        <v>20000</v>
      </c>
      <c r="J37"/>
      <c r="K37"/>
    </row>
    <row r="38" spans="2:11" x14ac:dyDescent="0.4">
      <c r="B38" t="s">
        <v>18</v>
      </c>
      <c r="C38" s="1">
        <v>44562</v>
      </c>
      <c r="D38" t="s">
        <v>79</v>
      </c>
      <c r="E38" t="s">
        <v>118</v>
      </c>
      <c r="F38" s="30">
        <v>0</v>
      </c>
      <c r="G38" s="30">
        <v>0</v>
      </c>
      <c r="H38" s="30">
        <f>F38+H37</f>
        <v>2000</v>
      </c>
      <c r="I38" s="30">
        <f>G38+I37</f>
        <v>20000</v>
      </c>
      <c r="J38"/>
      <c r="K38"/>
    </row>
    <row r="39" spans="2:11" x14ac:dyDescent="0.4">
      <c r="B39" t="s">
        <v>151</v>
      </c>
      <c r="F39" s="30">
        <v>2000</v>
      </c>
      <c r="G39" s="30">
        <v>20000</v>
      </c>
      <c r="I39"/>
      <c r="J39"/>
      <c r="K39"/>
    </row>
    <row r="40" spans="2:11" x14ac:dyDescent="0.4">
      <c r="B40" t="s">
        <v>20</v>
      </c>
      <c r="C40" s="1">
        <v>44197</v>
      </c>
      <c r="D40" t="s">
        <v>39</v>
      </c>
      <c r="E40" t="s">
        <v>118</v>
      </c>
      <c r="F40" s="30">
        <v>2000</v>
      </c>
      <c r="G40" s="30">
        <v>20000</v>
      </c>
      <c r="H40" s="30">
        <f>F40</f>
        <v>2000</v>
      </c>
      <c r="I40" s="30">
        <f>G40</f>
        <v>20000</v>
      </c>
      <c r="J40"/>
      <c r="K40"/>
    </row>
    <row r="41" spans="2:11" x14ac:dyDescent="0.4">
      <c r="B41" t="s">
        <v>20</v>
      </c>
      <c r="C41" s="1">
        <v>44743</v>
      </c>
      <c r="D41" t="s">
        <v>115</v>
      </c>
      <c r="E41" t="s">
        <v>122</v>
      </c>
      <c r="F41" s="30"/>
      <c r="G41" s="30">
        <v>-6000</v>
      </c>
      <c r="H41" s="30">
        <f>F41+H40</f>
        <v>2000</v>
      </c>
      <c r="I41" s="30">
        <f>G41+I40</f>
        <v>14000</v>
      </c>
      <c r="J41"/>
      <c r="K41"/>
    </row>
    <row r="42" spans="2:11" x14ac:dyDescent="0.4">
      <c r="B42" t="s">
        <v>20</v>
      </c>
      <c r="C42" s="1">
        <v>44927</v>
      </c>
      <c r="D42" t="s">
        <v>79</v>
      </c>
      <c r="E42" t="s">
        <v>118</v>
      </c>
      <c r="F42" s="30">
        <v>0</v>
      </c>
      <c r="G42" s="30">
        <v>0</v>
      </c>
      <c r="H42" s="30">
        <f>F42+H41</f>
        <v>2000</v>
      </c>
      <c r="I42" s="30">
        <f>G42+I41</f>
        <v>14000</v>
      </c>
    </row>
    <row r="43" spans="2:11" x14ac:dyDescent="0.4">
      <c r="B43" t="s">
        <v>152</v>
      </c>
      <c r="F43" s="30">
        <v>2000</v>
      </c>
      <c r="G43" s="30">
        <v>14000</v>
      </c>
      <c r="I43"/>
    </row>
    <row r="44" spans="2:11" x14ac:dyDescent="0.4">
      <c r="B44" t="s">
        <v>141</v>
      </c>
      <c r="F44" s="30">
        <v>2000</v>
      </c>
      <c r="G44" s="30">
        <v>34000</v>
      </c>
      <c r="I44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39F7C-99A7-421A-A1E5-6462A90F6661}">
  <dimension ref="A1:X9"/>
  <sheetViews>
    <sheetView zoomScale="85" zoomScaleNormal="85" workbookViewId="0">
      <selection activeCell="H32" sqref="H32"/>
    </sheetView>
  </sheetViews>
  <sheetFormatPr defaultRowHeight="17.399999999999999" x14ac:dyDescent="0.4"/>
  <cols>
    <col min="1" max="1" width="10.3984375" bestFit="1" customWidth="1"/>
    <col min="2" max="2" width="11.59765625" bestFit="1" customWidth="1"/>
    <col min="3" max="3" width="15.09765625" bestFit="1" customWidth="1"/>
    <col min="4" max="4" width="10.3984375" bestFit="1" customWidth="1"/>
    <col min="5" max="5" width="11" bestFit="1" customWidth="1"/>
    <col min="6" max="7" width="12.59765625" bestFit="1" customWidth="1"/>
    <col min="8" max="8" width="11.59765625" bestFit="1" customWidth="1"/>
    <col min="9" max="10" width="14.59765625" bestFit="1" customWidth="1"/>
    <col min="11" max="12" width="11.59765625" bestFit="1" customWidth="1"/>
    <col min="13" max="13" width="18.09765625" bestFit="1" customWidth="1"/>
    <col min="14" max="14" width="16.09765625" bestFit="1" customWidth="1"/>
    <col min="15" max="15" width="5.5" bestFit="1" customWidth="1"/>
    <col min="16" max="16" width="6.19921875" bestFit="1" customWidth="1"/>
    <col min="17" max="17" width="7.69921875" bestFit="1" customWidth="1"/>
    <col min="18" max="18" width="19.3984375" bestFit="1" customWidth="1"/>
    <col min="19" max="19" width="23.5" bestFit="1" customWidth="1"/>
    <col min="20" max="20" width="5.5" bestFit="1" customWidth="1"/>
    <col min="21" max="21" width="12.09765625" bestFit="1" customWidth="1"/>
    <col min="22" max="22" width="15" bestFit="1" customWidth="1"/>
    <col min="23" max="24" width="19.3984375" bestFit="1" customWidth="1"/>
  </cols>
  <sheetData>
    <row r="1" spans="1:24" x14ac:dyDescent="0.4">
      <c r="A1" s="15" t="s">
        <v>76</v>
      </c>
      <c r="B1" s="16">
        <v>45474</v>
      </c>
    </row>
    <row r="2" spans="1:24" ht="18" thickBot="1" x14ac:dyDescent="0.45"/>
    <row r="3" spans="1:24" x14ac:dyDescent="0.4">
      <c r="A3" s="4" t="s">
        <v>4</v>
      </c>
      <c r="B3" s="4" t="s">
        <v>5</v>
      </c>
      <c r="C3" s="4" t="s">
        <v>11</v>
      </c>
      <c r="D3" s="4" t="s">
        <v>107</v>
      </c>
      <c r="E3" s="4" t="s">
        <v>105</v>
      </c>
      <c r="F3" s="4" t="s">
        <v>22</v>
      </c>
      <c r="G3" s="4" t="s">
        <v>23</v>
      </c>
      <c r="H3" s="4" t="s">
        <v>15</v>
      </c>
      <c r="I3" s="4" t="s">
        <v>48</v>
      </c>
      <c r="J3" s="4" t="s">
        <v>49</v>
      </c>
      <c r="K3" s="4" t="s">
        <v>16</v>
      </c>
      <c r="L3" s="4" t="s">
        <v>17</v>
      </c>
      <c r="M3" s="4" t="s">
        <v>24</v>
      </c>
      <c r="N3" s="74" t="s">
        <v>77</v>
      </c>
      <c r="O3" s="78" t="s">
        <v>81</v>
      </c>
      <c r="P3" s="76">
        <v>1</v>
      </c>
      <c r="Q3" s="63">
        <v>2</v>
      </c>
      <c r="R3" s="7" t="s">
        <v>66</v>
      </c>
      <c r="S3" s="7" t="s">
        <v>71</v>
      </c>
      <c r="T3" s="7" t="s">
        <v>75</v>
      </c>
      <c r="U3" s="58" t="s">
        <v>121</v>
      </c>
      <c r="V3" s="58" t="s">
        <v>82</v>
      </c>
      <c r="W3" s="7" t="s">
        <v>63</v>
      </c>
      <c r="X3" s="7" t="s">
        <v>64</v>
      </c>
    </row>
    <row r="4" spans="1:24" x14ac:dyDescent="0.4">
      <c r="A4" s="6">
        <v>1</v>
      </c>
      <c r="B4" s="6" t="s">
        <v>7</v>
      </c>
      <c r="C4" s="6" t="str">
        <f>A4&amp;B4</f>
        <v>1A</v>
      </c>
      <c r="D4" s="6" t="s">
        <v>104</v>
      </c>
      <c r="E4" s="6" t="s">
        <v>106</v>
      </c>
      <c r="F4" s="2">
        <v>1</v>
      </c>
      <c r="G4" s="2">
        <v>3</v>
      </c>
      <c r="H4" s="3">
        <v>43831</v>
      </c>
      <c r="I4" s="5">
        <v>1500</v>
      </c>
      <c r="J4" s="5">
        <v>10000</v>
      </c>
      <c r="K4" s="3">
        <f>EDATE(H4,F4*12)</f>
        <v>44197</v>
      </c>
      <c r="L4" s="3">
        <f>EDATE(K4,G4*12)-1</f>
        <v>45291</v>
      </c>
      <c r="M4" s="2">
        <v>100</v>
      </c>
      <c r="N4" s="75">
        <f>MIN(Q4/P4,1)</f>
        <v>1</v>
      </c>
      <c r="O4" s="79" t="s">
        <v>80</v>
      </c>
      <c r="P4" s="77">
        <f>K4-H4-1</f>
        <v>365</v>
      </c>
      <c r="Q4" s="5">
        <f>MAX($B$1-H4,0)</f>
        <v>1643</v>
      </c>
      <c r="R4" s="3" cm="1">
        <f t="array" ref="R4:X4">_xlfn.XLOOKUP(C4,스톡옵션_변동!A:A,스톡옵션_변동!B:H,,,-1)</f>
        <v>45291</v>
      </c>
      <c r="S4" s="11" t="str">
        <v>스톡옵션 소멸(기간경과)</v>
      </c>
      <c r="T4" s="11">
        <v>5</v>
      </c>
      <c r="U4" s="11" t="str">
        <v>전체</v>
      </c>
      <c r="V4" s="5" t="str">
        <v>Expired</v>
      </c>
      <c r="W4" s="29">
        <v>750</v>
      </c>
      <c r="X4" s="29">
        <v>0</v>
      </c>
    </row>
    <row r="5" spans="1:24" x14ac:dyDescent="0.4">
      <c r="A5" s="6">
        <v>2</v>
      </c>
      <c r="B5" s="6" t="s">
        <v>7</v>
      </c>
      <c r="C5" s="6" t="str">
        <f t="shared" ref="C5:C6" si="0">A5&amp;B5</f>
        <v>2A</v>
      </c>
      <c r="D5" s="6" t="s">
        <v>104</v>
      </c>
      <c r="E5" s="6" t="s">
        <v>106</v>
      </c>
      <c r="F5" s="2">
        <v>1</v>
      </c>
      <c r="G5" s="2">
        <v>3</v>
      </c>
      <c r="H5" s="3">
        <v>44197</v>
      </c>
      <c r="I5" s="5">
        <v>2000</v>
      </c>
      <c r="J5" s="5">
        <v>20000</v>
      </c>
      <c r="K5" s="3">
        <f t="shared" ref="K5:K6" si="1">EDATE(H5,F5*12)</f>
        <v>44562</v>
      </c>
      <c r="L5" s="3">
        <f t="shared" ref="L5:L6" si="2">EDATE(K5,G5*12)-1</f>
        <v>45657</v>
      </c>
      <c r="M5" s="2">
        <v>300</v>
      </c>
      <c r="N5" s="75">
        <f>MIN(Q5/P5,1)</f>
        <v>1</v>
      </c>
      <c r="O5" s="79" t="s">
        <v>80</v>
      </c>
      <c r="P5" s="77">
        <f t="shared" ref="P5:P6" si="3">K5-H5-1</f>
        <v>364</v>
      </c>
      <c r="Q5" s="5">
        <f t="shared" ref="Q5:Q6" si="4">MAX($B$1-H5,0)</f>
        <v>1277</v>
      </c>
      <c r="R5" s="3" cm="1">
        <f t="array" ref="R5:X5">_xlfn.XLOOKUP(C5,스톡옵션_변동!A:A,스톡옵션_변동!B:H,,,-1)</f>
        <v>44562</v>
      </c>
      <c r="S5" s="11" t="str">
        <v>가득</v>
      </c>
      <c r="T5" s="11">
        <v>2</v>
      </c>
      <c r="U5" s="11" t="str">
        <v>전체</v>
      </c>
      <c r="V5" s="5" t="str">
        <v>Vested</v>
      </c>
      <c r="W5" s="29">
        <v>2000</v>
      </c>
      <c r="X5" s="29">
        <v>20000</v>
      </c>
    </row>
    <row r="6" spans="1:24" ht="18" thickBot="1" x14ac:dyDescent="0.45">
      <c r="A6" s="6">
        <v>2</v>
      </c>
      <c r="B6" s="6" t="s">
        <v>9</v>
      </c>
      <c r="C6" s="6" t="str">
        <f t="shared" si="0"/>
        <v>2B</v>
      </c>
      <c r="D6" s="6" t="s">
        <v>104</v>
      </c>
      <c r="E6" s="6" t="s">
        <v>106</v>
      </c>
      <c r="F6" s="2">
        <v>2</v>
      </c>
      <c r="G6" s="2">
        <v>3</v>
      </c>
      <c r="H6" s="3">
        <v>44197</v>
      </c>
      <c r="I6" s="5">
        <v>2000</v>
      </c>
      <c r="J6" s="5">
        <v>20000</v>
      </c>
      <c r="K6" s="3">
        <f t="shared" si="1"/>
        <v>44927</v>
      </c>
      <c r="L6" s="3">
        <f t="shared" si="2"/>
        <v>46022</v>
      </c>
      <c r="M6" s="2">
        <v>300</v>
      </c>
      <c r="N6" s="75">
        <f>MIN(Q6/P6,1)</f>
        <v>1</v>
      </c>
      <c r="O6" s="80" t="s">
        <v>80</v>
      </c>
      <c r="P6" s="77">
        <f t="shared" si="3"/>
        <v>729</v>
      </c>
      <c r="Q6" s="5">
        <f t="shared" si="4"/>
        <v>1277</v>
      </c>
      <c r="R6" s="3" cm="1">
        <f t="array" ref="R6:X6">_xlfn.XLOOKUP(C6,스톡옵션_변동!A:A,스톡옵션_변동!B:H,,,-1)</f>
        <v>44927</v>
      </c>
      <c r="S6" s="11" t="str">
        <v>가득</v>
      </c>
      <c r="T6" s="11">
        <v>3</v>
      </c>
      <c r="U6" s="11" t="str">
        <v>전체</v>
      </c>
      <c r="V6" s="5" t="str">
        <v>Vested</v>
      </c>
      <c r="W6" s="29">
        <v>2000</v>
      </c>
      <c r="X6" s="29">
        <v>14000</v>
      </c>
    </row>
    <row r="8" spans="1:24" x14ac:dyDescent="0.4">
      <c r="A8" t="s">
        <v>137</v>
      </c>
    </row>
    <row r="9" spans="1:24" x14ac:dyDescent="0.4">
      <c r="A9" t="s">
        <v>140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D186-6D0A-4E51-8BBC-21203A703749}">
  <dimension ref="A1:G11"/>
  <sheetViews>
    <sheetView workbookViewId="0">
      <selection activeCell="G9" sqref="G9"/>
    </sheetView>
  </sheetViews>
  <sheetFormatPr defaultRowHeight="17.399999999999999" x14ac:dyDescent="0.4"/>
  <cols>
    <col min="1" max="2" width="10.3984375" bestFit="1" customWidth="1"/>
    <col min="3" max="3" width="15.09765625" bestFit="1" customWidth="1"/>
    <col min="4" max="6" width="15.09765625" customWidth="1"/>
    <col min="7" max="7" width="15.8984375" customWidth="1"/>
  </cols>
  <sheetData>
    <row r="1" spans="1:7" x14ac:dyDescent="0.4">
      <c r="A1" s="4" t="s">
        <v>4</v>
      </c>
      <c r="B1" s="4" t="s">
        <v>5</v>
      </c>
      <c r="C1" s="4" t="s">
        <v>11</v>
      </c>
      <c r="D1" s="4" t="s">
        <v>27</v>
      </c>
      <c r="E1" s="4" t="s">
        <v>29</v>
      </c>
      <c r="F1" s="4" t="s">
        <v>62</v>
      </c>
      <c r="G1" s="4" t="s">
        <v>49</v>
      </c>
    </row>
    <row r="2" spans="1:7" x14ac:dyDescent="0.4">
      <c r="A2" s="6">
        <v>1</v>
      </c>
      <c r="B2" s="6" t="s">
        <v>7</v>
      </c>
      <c r="C2" s="6" t="s">
        <v>13</v>
      </c>
      <c r="D2" s="6" t="s">
        <v>31</v>
      </c>
      <c r="E2" s="6" t="s">
        <v>35</v>
      </c>
      <c r="F2" s="5">
        <v>1500</v>
      </c>
      <c r="G2" s="5">
        <v>6500</v>
      </c>
    </row>
    <row r="3" spans="1:7" x14ac:dyDescent="0.4">
      <c r="A3" s="17">
        <v>1</v>
      </c>
      <c r="B3" s="17" t="s">
        <v>7</v>
      </c>
      <c r="C3" s="17" t="s">
        <v>13</v>
      </c>
      <c r="D3" s="17" t="s">
        <v>33</v>
      </c>
      <c r="E3" s="17" t="s">
        <v>37</v>
      </c>
      <c r="F3" s="19">
        <v>1500</v>
      </c>
      <c r="G3" s="19">
        <v>3500</v>
      </c>
    </row>
    <row r="4" spans="1:7" x14ac:dyDescent="0.4">
      <c r="A4" s="6">
        <v>1</v>
      </c>
      <c r="B4" s="6" t="s">
        <v>9</v>
      </c>
      <c r="C4" s="6" t="s">
        <v>14</v>
      </c>
      <c r="D4" s="6" t="s">
        <v>31</v>
      </c>
      <c r="E4" s="6" t="s">
        <v>35</v>
      </c>
      <c r="F4" s="5">
        <v>1500</v>
      </c>
      <c r="G4" s="5">
        <v>6500</v>
      </c>
    </row>
    <row r="5" spans="1:7" x14ac:dyDescent="0.4">
      <c r="A5" s="6">
        <v>1</v>
      </c>
      <c r="B5" s="6" t="s">
        <v>9</v>
      </c>
      <c r="C5" s="6" t="s">
        <v>14</v>
      </c>
      <c r="D5" s="6" t="s">
        <v>33</v>
      </c>
      <c r="E5" s="6" t="s">
        <v>37</v>
      </c>
      <c r="F5" s="5">
        <v>1500</v>
      </c>
      <c r="G5" s="5">
        <v>3500</v>
      </c>
    </row>
    <row r="6" spans="1:7" x14ac:dyDescent="0.4">
      <c r="A6" s="6">
        <v>2</v>
      </c>
      <c r="B6" s="6" t="s">
        <v>7</v>
      </c>
      <c r="C6" s="6" t="s">
        <v>19</v>
      </c>
      <c r="D6" s="6" t="s">
        <v>31</v>
      </c>
      <c r="E6" s="6" t="s">
        <v>35</v>
      </c>
      <c r="F6" s="5">
        <v>2000</v>
      </c>
      <c r="G6" s="5">
        <v>14000</v>
      </c>
    </row>
    <row r="7" spans="1:7" x14ac:dyDescent="0.4">
      <c r="A7" s="6">
        <v>2</v>
      </c>
      <c r="B7" s="6" t="s">
        <v>7</v>
      </c>
      <c r="C7" s="6" t="s">
        <v>19</v>
      </c>
      <c r="D7" s="6" t="s">
        <v>33</v>
      </c>
      <c r="E7" s="6" t="s">
        <v>37</v>
      </c>
      <c r="F7" s="5">
        <v>2000</v>
      </c>
      <c r="G7" s="5">
        <v>6000</v>
      </c>
    </row>
    <row r="8" spans="1:7" x14ac:dyDescent="0.4">
      <c r="A8" s="6">
        <v>2</v>
      </c>
      <c r="B8" s="6" t="s">
        <v>9</v>
      </c>
      <c r="C8" s="6" t="s">
        <v>21</v>
      </c>
      <c r="D8" s="6" t="s">
        <v>31</v>
      </c>
      <c r="E8" s="6" t="s">
        <v>35</v>
      </c>
      <c r="F8" s="5">
        <v>2000</v>
      </c>
      <c r="G8" s="5">
        <v>14000</v>
      </c>
    </row>
    <row r="9" spans="1:7" x14ac:dyDescent="0.4">
      <c r="A9" s="6">
        <v>2</v>
      </c>
      <c r="B9" s="6" t="s">
        <v>9</v>
      </c>
      <c r="C9" s="6" t="s">
        <v>21</v>
      </c>
      <c r="D9" s="6" t="s">
        <v>33</v>
      </c>
      <c r="E9" s="6" t="s">
        <v>37</v>
      </c>
      <c r="F9" s="5">
        <v>2000</v>
      </c>
      <c r="G9" s="5">
        <v>6000</v>
      </c>
    </row>
    <row r="11" spans="1:7" x14ac:dyDescent="0.4">
      <c r="A11" t="s">
        <v>153</v>
      </c>
    </row>
  </sheetData>
  <autoFilter ref="A1:G9" xr:uid="{E4A9D186-6D0A-4E51-8BBC-21203A703749}"/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F8440-19DB-4C12-B33D-E790FFA64C72}">
  <sheetPr>
    <tabColor theme="3" tint="0.749992370372631"/>
  </sheetPr>
  <dimension ref="A1:N17"/>
  <sheetViews>
    <sheetView zoomScale="85" zoomScaleNormal="85" workbookViewId="0">
      <selection activeCell="K2" sqref="K2"/>
    </sheetView>
  </sheetViews>
  <sheetFormatPr defaultRowHeight="17.399999999999999" x14ac:dyDescent="0.4"/>
  <cols>
    <col min="3" max="3" width="13.59765625" customWidth="1"/>
    <col min="6" max="6" width="20.69921875" customWidth="1"/>
    <col min="7" max="7" width="19.8984375" customWidth="1"/>
    <col min="8" max="8" width="12.09765625" bestFit="1" customWidth="1"/>
    <col min="9" max="14" width="12.5" customWidth="1"/>
  </cols>
  <sheetData>
    <row r="1" spans="1:14" x14ac:dyDescent="0.4">
      <c r="A1" s="4" t="s">
        <v>4</v>
      </c>
      <c r="B1" s="4" t="s">
        <v>5</v>
      </c>
      <c r="C1" s="4" t="s">
        <v>11</v>
      </c>
      <c r="D1" s="4" t="s">
        <v>27</v>
      </c>
      <c r="E1" s="4" t="s">
        <v>29</v>
      </c>
      <c r="F1" s="7" t="s">
        <v>66</v>
      </c>
      <c r="G1" s="7" t="s">
        <v>71</v>
      </c>
      <c r="H1" s="7" t="s">
        <v>121</v>
      </c>
      <c r="I1" s="4" t="s">
        <v>124</v>
      </c>
      <c r="J1" s="4" t="s">
        <v>125</v>
      </c>
      <c r="K1" s="4" t="s">
        <v>126</v>
      </c>
      <c r="L1" s="4" t="s">
        <v>127</v>
      </c>
      <c r="M1" s="4" t="s">
        <v>128</v>
      </c>
      <c r="N1" s="4" t="s">
        <v>129</v>
      </c>
    </row>
    <row r="2" spans="1:14" x14ac:dyDescent="0.4">
      <c r="A2" s="6">
        <v>1</v>
      </c>
      <c r="B2" s="6" t="s">
        <v>7</v>
      </c>
      <c r="C2" s="6" t="s">
        <v>13</v>
      </c>
      <c r="D2" s="6" t="s">
        <v>31</v>
      </c>
      <c r="E2" s="2" t="s">
        <v>35</v>
      </c>
      <c r="F2" s="65">
        <v>43831</v>
      </c>
      <c r="G2" s="68" t="s">
        <v>40</v>
      </c>
      <c r="H2" s="69" t="s">
        <v>119</v>
      </c>
      <c r="I2" s="34">
        <v>0</v>
      </c>
      <c r="J2" s="34">
        <v>0</v>
      </c>
      <c r="K2" s="29">
        <v>1500</v>
      </c>
      <c r="L2" s="29">
        <f>4000+2500</f>
        <v>6500</v>
      </c>
      <c r="M2" s="34">
        <f>I2+K2</f>
        <v>1500</v>
      </c>
      <c r="N2" s="34">
        <f>J2+L2</f>
        <v>6500</v>
      </c>
    </row>
    <row r="3" spans="1:14" x14ac:dyDescent="0.4">
      <c r="A3" s="6">
        <v>1</v>
      </c>
      <c r="B3" s="6" t="s">
        <v>7</v>
      </c>
      <c r="C3" s="6" t="s">
        <v>13</v>
      </c>
      <c r="D3" s="6" t="s">
        <v>31</v>
      </c>
      <c r="E3" s="2" t="s">
        <v>35</v>
      </c>
      <c r="F3" s="65">
        <v>44013</v>
      </c>
      <c r="G3" s="2" t="s">
        <v>43</v>
      </c>
      <c r="H3" s="64" t="s">
        <v>119</v>
      </c>
      <c r="I3" s="34">
        <f>M2</f>
        <v>1500</v>
      </c>
      <c r="J3" s="34">
        <f>N2</f>
        <v>6500</v>
      </c>
      <c r="K3" s="29">
        <f>-I3/2</f>
        <v>-750</v>
      </c>
      <c r="L3" s="29">
        <f>J3</f>
        <v>6500</v>
      </c>
      <c r="M3" s="34">
        <f t="shared" ref="M3:M17" si="0">I3+K3</f>
        <v>750</v>
      </c>
      <c r="N3" s="34">
        <f t="shared" ref="N3:N17" si="1">J3+L3</f>
        <v>13000</v>
      </c>
    </row>
    <row r="4" spans="1:14" x14ac:dyDescent="0.4">
      <c r="A4" s="6">
        <v>1</v>
      </c>
      <c r="B4" s="6" t="s">
        <v>7</v>
      </c>
      <c r="C4" s="6" t="s">
        <v>13</v>
      </c>
      <c r="D4" s="6" t="s">
        <v>31</v>
      </c>
      <c r="E4" s="2" t="s">
        <v>35</v>
      </c>
      <c r="F4" s="65">
        <v>44197</v>
      </c>
      <c r="G4" s="2" t="s">
        <v>80</v>
      </c>
      <c r="H4" s="64" t="s">
        <v>119</v>
      </c>
      <c r="I4" s="34">
        <f t="shared" ref="I4:I5" si="2">M3</f>
        <v>750</v>
      </c>
      <c r="J4" s="34">
        <f t="shared" ref="J4:J5" si="3">N3</f>
        <v>13000</v>
      </c>
      <c r="K4" s="29">
        <v>0</v>
      </c>
      <c r="L4" s="29">
        <v>0</v>
      </c>
      <c r="M4" s="34">
        <f t="shared" si="0"/>
        <v>750</v>
      </c>
      <c r="N4" s="34">
        <f t="shared" si="1"/>
        <v>13000</v>
      </c>
    </row>
    <row r="5" spans="1:14" x14ac:dyDescent="0.4">
      <c r="A5" s="6">
        <v>1</v>
      </c>
      <c r="B5" s="6" t="s">
        <v>6</v>
      </c>
      <c r="C5" s="6" t="s">
        <v>12</v>
      </c>
      <c r="D5" s="6" t="s">
        <v>30</v>
      </c>
      <c r="E5" s="2" t="s">
        <v>34</v>
      </c>
      <c r="F5" s="65">
        <v>45291</v>
      </c>
      <c r="G5" s="2" t="s">
        <v>112</v>
      </c>
      <c r="H5" s="64" t="s">
        <v>118</v>
      </c>
      <c r="I5" s="34">
        <f t="shared" si="2"/>
        <v>750</v>
      </c>
      <c r="J5" s="34">
        <f t="shared" si="3"/>
        <v>13000</v>
      </c>
      <c r="K5" s="29">
        <v>0</v>
      </c>
      <c r="L5" s="29">
        <f>-J5</f>
        <v>-13000</v>
      </c>
      <c r="M5" s="34">
        <f t="shared" si="0"/>
        <v>750</v>
      </c>
      <c r="N5" s="34">
        <f t="shared" si="1"/>
        <v>0</v>
      </c>
    </row>
    <row r="6" spans="1:14" x14ac:dyDescent="0.4">
      <c r="A6" s="6">
        <v>2</v>
      </c>
      <c r="B6" s="6" t="s">
        <v>7</v>
      </c>
      <c r="C6" s="6" t="s">
        <v>19</v>
      </c>
      <c r="D6" s="6" t="s">
        <v>31</v>
      </c>
      <c r="E6" s="2" t="s">
        <v>35</v>
      </c>
      <c r="F6" s="65">
        <v>44197</v>
      </c>
      <c r="G6" s="68" t="s">
        <v>40</v>
      </c>
      <c r="H6" s="69" t="s">
        <v>119</v>
      </c>
      <c r="I6" s="34">
        <v>0</v>
      </c>
      <c r="J6" s="34">
        <v>0</v>
      </c>
      <c r="K6" s="29">
        <v>2000</v>
      </c>
      <c r="L6" s="29">
        <f>8000+6000</f>
        <v>14000</v>
      </c>
      <c r="M6" s="34">
        <f t="shared" si="0"/>
        <v>2000</v>
      </c>
      <c r="N6" s="34">
        <f t="shared" si="1"/>
        <v>14000</v>
      </c>
    </row>
    <row r="7" spans="1:14" x14ac:dyDescent="0.4">
      <c r="A7" s="6">
        <v>2</v>
      </c>
      <c r="B7" s="6" t="s">
        <v>7</v>
      </c>
      <c r="C7" s="6" t="s">
        <v>19</v>
      </c>
      <c r="D7" s="6" t="s">
        <v>31</v>
      </c>
      <c r="E7" s="2" t="s">
        <v>35</v>
      </c>
      <c r="F7" s="65">
        <v>44562</v>
      </c>
      <c r="G7" s="2" t="s">
        <v>80</v>
      </c>
      <c r="H7" s="64" t="s">
        <v>119</v>
      </c>
      <c r="I7" s="34">
        <f t="shared" ref="I7" si="4">M6</f>
        <v>2000</v>
      </c>
      <c r="J7" s="34">
        <f t="shared" ref="J7" si="5">N6</f>
        <v>14000</v>
      </c>
      <c r="K7" s="29">
        <v>0</v>
      </c>
      <c r="L7" s="29">
        <v>0</v>
      </c>
      <c r="M7" s="34">
        <f t="shared" si="0"/>
        <v>2000</v>
      </c>
      <c r="N7" s="34">
        <f t="shared" si="1"/>
        <v>14000</v>
      </c>
    </row>
    <row r="8" spans="1:14" x14ac:dyDescent="0.4">
      <c r="A8" s="6">
        <v>2</v>
      </c>
      <c r="B8" s="6" t="s">
        <v>9</v>
      </c>
      <c r="C8" s="6" t="s">
        <v>21</v>
      </c>
      <c r="D8" s="6" t="s">
        <v>31</v>
      </c>
      <c r="E8" s="2" t="s">
        <v>35</v>
      </c>
      <c r="F8" s="65">
        <v>44197</v>
      </c>
      <c r="G8" s="68" t="s">
        <v>40</v>
      </c>
      <c r="H8" s="69" t="s">
        <v>119</v>
      </c>
      <c r="I8" s="34">
        <v>0</v>
      </c>
      <c r="J8" s="34">
        <v>0</v>
      </c>
      <c r="K8" s="29">
        <v>2000</v>
      </c>
      <c r="L8" s="29">
        <f>8000+6000</f>
        <v>14000</v>
      </c>
      <c r="M8" s="34">
        <f t="shared" si="0"/>
        <v>2000</v>
      </c>
      <c r="N8" s="34">
        <f t="shared" si="1"/>
        <v>14000</v>
      </c>
    </row>
    <row r="9" spans="1:14" x14ac:dyDescent="0.4">
      <c r="A9" s="6">
        <v>2</v>
      </c>
      <c r="B9" s="6" t="s">
        <v>9</v>
      </c>
      <c r="C9" s="6" t="s">
        <v>21</v>
      </c>
      <c r="D9" s="6" t="s">
        <v>31</v>
      </c>
      <c r="E9" s="2" t="s">
        <v>35</v>
      </c>
      <c r="F9" s="65">
        <v>44927</v>
      </c>
      <c r="G9" s="2" t="s">
        <v>80</v>
      </c>
      <c r="H9" s="64" t="s">
        <v>119</v>
      </c>
      <c r="I9" s="34">
        <f t="shared" ref="I9" si="6">M8</f>
        <v>2000</v>
      </c>
      <c r="J9" s="34">
        <f t="shared" ref="J9" si="7">N8</f>
        <v>14000</v>
      </c>
      <c r="K9" s="29">
        <v>0</v>
      </c>
      <c r="L9" s="29">
        <v>0</v>
      </c>
      <c r="M9" s="34">
        <f t="shared" si="0"/>
        <v>2000</v>
      </c>
      <c r="N9" s="34">
        <f t="shared" si="1"/>
        <v>14000</v>
      </c>
    </row>
    <row r="10" spans="1:14" x14ac:dyDescent="0.4">
      <c r="A10" s="17">
        <v>1</v>
      </c>
      <c r="B10" s="17" t="s">
        <v>7</v>
      </c>
      <c r="C10" s="17" t="s">
        <v>13</v>
      </c>
      <c r="D10" s="17" t="s">
        <v>33</v>
      </c>
      <c r="E10" s="18" t="s">
        <v>37</v>
      </c>
      <c r="F10" s="66">
        <v>43831</v>
      </c>
      <c r="G10" s="68" t="s">
        <v>40</v>
      </c>
      <c r="H10" s="69" t="s">
        <v>119</v>
      </c>
      <c r="I10" s="34">
        <v>0</v>
      </c>
      <c r="J10" s="34">
        <v>0</v>
      </c>
      <c r="K10" s="29">
        <v>1500</v>
      </c>
      <c r="L10" s="29">
        <v>3500</v>
      </c>
      <c r="M10" s="34">
        <f t="shared" si="0"/>
        <v>1500</v>
      </c>
      <c r="N10" s="34">
        <f t="shared" si="1"/>
        <v>3500</v>
      </c>
    </row>
    <row r="11" spans="1:14" x14ac:dyDescent="0.4">
      <c r="A11" s="17">
        <v>1</v>
      </c>
      <c r="B11" s="17" t="s">
        <v>7</v>
      </c>
      <c r="C11" s="17" t="s">
        <v>13</v>
      </c>
      <c r="D11" s="17" t="s">
        <v>33</v>
      </c>
      <c r="E11" s="18" t="s">
        <v>37</v>
      </c>
      <c r="F11" s="66">
        <v>44013</v>
      </c>
      <c r="G11" s="2" t="s">
        <v>42</v>
      </c>
      <c r="H11" s="64" t="s">
        <v>119</v>
      </c>
      <c r="I11" s="34">
        <f t="shared" ref="I11:I13" si="8">M10</f>
        <v>1500</v>
      </c>
      <c r="J11" s="34">
        <f t="shared" ref="J11:J13" si="9">N10</f>
        <v>3500</v>
      </c>
      <c r="K11" s="29">
        <f>-I11/2</f>
        <v>-750</v>
      </c>
      <c r="L11" s="29">
        <f>J11</f>
        <v>3500</v>
      </c>
      <c r="M11" s="34">
        <f t="shared" si="0"/>
        <v>750</v>
      </c>
      <c r="N11" s="34">
        <f t="shared" si="1"/>
        <v>7000</v>
      </c>
    </row>
    <row r="12" spans="1:14" x14ac:dyDescent="0.4">
      <c r="A12" s="17">
        <v>1</v>
      </c>
      <c r="B12" s="17" t="s">
        <v>7</v>
      </c>
      <c r="C12" s="17" t="s">
        <v>13</v>
      </c>
      <c r="D12" s="17" t="s">
        <v>33</v>
      </c>
      <c r="E12" s="18" t="s">
        <v>37</v>
      </c>
      <c r="F12" s="66">
        <v>44197</v>
      </c>
      <c r="G12" s="2" t="s">
        <v>80</v>
      </c>
      <c r="H12" s="64" t="s">
        <v>119</v>
      </c>
      <c r="I12" s="34">
        <f t="shared" si="8"/>
        <v>750</v>
      </c>
      <c r="J12" s="34">
        <f t="shared" si="9"/>
        <v>7000</v>
      </c>
      <c r="K12" s="29">
        <v>0</v>
      </c>
      <c r="L12" s="29">
        <v>0</v>
      </c>
      <c r="M12" s="34">
        <f t="shared" si="0"/>
        <v>750</v>
      </c>
      <c r="N12" s="34">
        <f t="shared" si="1"/>
        <v>7000</v>
      </c>
    </row>
    <row r="13" spans="1:14" x14ac:dyDescent="0.4">
      <c r="A13" s="17">
        <v>1</v>
      </c>
      <c r="B13" s="17" t="s">
        <v>7</v>
      </c>
      <c r="C13" s="17" t="s">
        <v>13</v>
      </c>
      <c r="D13" s="17" t="s">
        <v>33</v>
      </c>
      <c r="E13" s="18" t="s">
        <v>37</v>
      </c>
      <c r="F13" s="66">
        <v>44652</v>
      </c>
      <c r="G13" s="2" t="s">
        <v>50</v>
      </c>
      <c r="H13" s="64" t="s">
        <v>123</v>
      </c>
      <c r="I13" s="34">
        <f t="shared" si="8"/>
        <v>750</v>
      </c>
      <c r="J13" s="34">
        <f t="shared" si="9"/>
        <v>7000</v>
      </c>
      <c r="K13" s="29">
        <v>0</v>
      </c>
      <c r="L13" s="29">
        <f>-J13</f>
        <v>-7000</v>
      </c>
      <c r="M13" s="34">
        <f t="shared" si="0"/>
        <v>750</v>
      </c>
      <c r="N13" s="34">
        <f t="shared" si="1"/>
        <v>0</v>
      </c>
    </row>
    <row r="14" spans="1:14" x14ac:dyDescent="0.4">
      <c r="A14" s="6">
        <v>2</v>
      </c>
      <c r="B14" s="6" t="s">
        <v>7</v>
      </c>
      <c r="C14" s="6" t="s">
        <v>19</v>
      </c>
      <c r="D14" s="6" t="s">
        <v>33</v>
      </c>
      <c r="E14" s="2" t="s">
        <v>37</v>
      </c>
      <c r="F14" s="65">
        <v>44197</v>
      </c>
      <c r="G14" s="68" t="s">
        <v>40</v>
      </c>
      <c r="H14" s="69" t="s">
        <v>119</v>
      </c>
      <c r="I14" s="34">
        <v>0</v>
      </c>
      <c r="J14" s="34">
        <v>0</v>
      </c>
      <c r="K14" s="29">
        <v>2000</v>
      </c>
      <c r="L14" s="29">
        <v>6000</v>
      </c>
      <c r="M14" s="34">
        <f t="shared" si="0"/>
        <v>2000</v>
      </c>
      <c r="N14" s="34">
        <f t="shared" si="1"/>
        <v>6000</v>
      </c>
    </row>
    <row r="15" spans="1:14" x14ac:dyDescent="0.4">
      <c r="A15" s="6">
        <v>2</v>
      </c>
      <c r="B15" s="6" t="s">
        <v>7</v>
      </c>
      <c r="C15" s="6" t="s">
        <v>19</v>
      </c>
      <c r="D15" s="6" t="s">
        <v>33</v>
      </c>
      <c r="E15" s="2" t="s">
        <v>37</v>
      </c>
      <c r="F15" s="65">
        <v>44562</v>
      </c>
      <c r="G15" s="2" t="s">
        <v>80</v>
      </c>
      <c r="H15" s="64" t="s">
        <v>119</v>
      </c>
      <c r="I15" s="34">
        <f t="shared" ref="I15" si="10">M14</f>
        <v>2000</v>
      </c>
      <c r="J15" s="34">
        <f t="shared" ref="J15" si="11">N14</f>
        <v>6000</v>
      </c>
      <c r="K15" s="29">
        <v>0</v>
      </c>
      <c r="L15" s="29">
        <v>0</v>
      </c>
      <c r="M15" s="34">
        <f t="shared" si="0"/>
        <v>2000</v>
      </c>
      <c r="N15" s="34">
        <f t="shared" si="1"/>
        <v>6000</v>
      </c>
    </row>
    <row r="16" spans="1:14" x14ac:dyDescent="0.4">
      <c r="A16" s="6">
        <v>2</v>
      </c>
      <c r="B16" s="6" t="s">
        <v>9</v>
      </c>
      <c r="C16" s="6" t="s">
        <v>21</v>
      </c>
      <c r="D16" s="6" t="s">
        <v>33</v>
      </c>
      <c r="E16" s="2" t="s">
        <v>37</v>
      </c>
      <c r="F16" s="65">
        <v>44197</v>
      </c>
      <c r="G16" s="68" t="s">
        <v>40</v>
      </c>
      <c r="H16" s="69" t="s">
        <v>119</v>
      </c>
      <c r="I16" s="34">
        <v>0</v>
      </c>
      <c r="J16" s="34">
        <v>0</v>
      </c>
      <c r="K16" s="29">
        <v>2000</v>
      </c>
      <c r="L16" s="29">
        <v>6000</v>
      </c>
      <c r="M16" s="34">
        <f t="shared" si="0"/>
        <v>2000</v>
      </c>
      <c r="N16" s="34">
        <f t="shared" si="1"/>
        <v>6000</v>
      </c>
    </row>
    <row r="17" spans="1:14" x14ac:dyDescent="0.4">
      <c r="A17" s="6">
        <v>2</v>
      </c>
      <c r="B17" s="6" t="s">
        <v>8</v>
      </c>
      <c r="C17" s="6" t="s">
        <v>20</v>
      </c>
      <c r="D17" s="6" t="s">
        <v>32</v>
      </c>
      <c r="E17" s="2" t="s">
        <v>36</v>
      </c>
      <c r="F17" s="65">
        <v>44743</v>
      </c>
      <c r="G17" s="2" t="s">
        <v>115</v>
      </c>
      <c r="H17" s="64" t="s">
        <v>123</v>
      </c>
      <c r="I17" s="34">
        <f t="shared" ref="I17" si="12">M16</f>
        <v>2000</v>
      </c>
      <c r="J17" s="34">
        <f t="shared" ref="J17" si="13">N16</f>
        <v>6000</v>
      </c>
      <c r="K17" s="29"/>
      <c r="L17" s="29">
        <v>-6000</v>
      </c>
      <c r="M17" s="34">
        <f t="shared" si="0"/>
        <v>2000</v>
      </c>
      <c r="N17" s="34">
        <f t="shared" si="1"/>
        <v>0</v>
      </c>
    </row>
  </sheetData>
  <autoFilter ref="A1:N17" xr:uid="{11AF8440-19DB-4C12-B33D-E790FFA64C72}"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5327A-33C5-4844-B0DB-FF0638FF7C58}">
  <dimension ref="A1:E9"/>
  <sheetViews>
    <sheetView workbookViewId="0">
      <selection activeCell="F9" sqref="F9"/>
    </sheetView>
  </sheetViews>
  <sheetFormatPr defaultRowHeight="17.399999999999999" x14ac:dyDescent="0.4"/>
  <cols>
    <col min="1" max="1" width="12" bestFit="1" customWidth="1"/>
    <col min="3" max="3" width="17.09765625" bestFit="1" customWidth="1"/>
    <col min="4" max="4" width="20.19921875" bestFit="1" customWidth="1"/>
    <col min="5" max="5" width="11.09765625" customWidth="1"/>
  </cols>
  <sheetData>
    <row r="1" spans="1:5" x14ac:dyDescent="0.4">
      <c r="A1" s="70" t="s">
        <v>26</v>
      </c>
      <c r="B1" s="70" t="s">
        <v>28</v>
      </c>
      <c r="C1" s="70" t="s">
        <v>10</v>
      </c>
      <c r="D1" t="s">
        <v>142</v>
      </c>
      <c r="E1" t="s">
        <v>78</v>
      </c>
    </row>
    <row r="2" spans="1:5" x14ac:dyDescent="0.4">
      <c r="A2" t="s">
        <v>30</v>
      </c>
      <c r="B2" t="s">
        <v>34</v>
      </c>
      <c r="C2" t="s">
        <v>12</v>
      </c>
      <c r="D2" s="8">
        <v>0</v>
      </c>
      <c r="E2" t="str">
        <f>_xlfn.XLOOKUP(C2,스톡옵션_최신!C:C,스톡옵션_최신!O:O)</f>
        <v>가득</v>
      </c>
    </row>
    <row r="3" spans="1:5" x14ac:dyDescent="0.4">
      <c r="C3" t="s">
        <v>18</v>
      </c>
      <c r="D3" s="8">
        <v>14000</v>
      </c>
      <c r="E3" t="str">
        <f>_xlfn.XLOOKUP(C3,스톡옵션_최신!C:C,스톡옵션_최신!O:O)</f>
        <v>가득</v>
      </c>
    </row>
    <row r="4" spans="1:5" x14ac:dyDescent="0.4">
      <c r="C4" t="s">
        <v>20</v>
      </c>
      <c r="D4" s="8">
        <v>14000</v>
      </c>
      <c r="E4" t="str">
        <f>_xlfn.XLOOKUP(C4,스톡옵션_최신!C:C,스톡옵션_최신!O:O)</f>
        <v>가득</v>
      </c>
    </row>
    <row r="5" spans="1:5" x14ac:dyDescent="0.4">
      <c r="A5" t="s">
        <v>32</v>
      </c>
      <c r="B5" t="s">
        <v>36</v>
      </c>
      <c r="C5" t="s">
        <v>12</v>
      </c>
      <c r="D5" s="8">
        <v>0</v>
      </c>
      <c r="E5" t="str">
        <f>_xlfn.XLOOKUP(C5,스톡옵션_최신!C:C,스톡옵션_최신!O:O)</f>
        <v>가득</v>
      </c>
    </row>
    <row r="6" spans="1:5" x14ac:dyDescent="0.4">
      <c r="C6" t="s">
        <v>18</v>
      </c>
      <c r="D6" s="8">
        <v>6000</v>
      </c>
      <c r="E6" t="str">
        <f>_xlfn.XLOOKUP(C6,스톡옵션_최신!C:C,스톡옵션_최신!O:O)</f>
        <v>가득</v>
      </c>
    </row>
    <row r="7" spans="1:5" x14ac:dyDescent="0.4">
      <c r="C7" t="s">
        <v>20</v>
      </c>
      <c r="D7" s="8">
        <v>0</v>
      </c>
      <c r="E7" t="str">
        <f>_xlfn.XLOOKUP(C7,스톡옵션_최신!C:C,스톡옵션_최신!O:O)</f>
        <v>가득</v>
      </c>
    </row>
    <row r="8" spans="1:5" x14ac:dyDescent="0.4">
      <c r="A8" t="s">
        <v>141</v>
      </c>
      <c r="D8" s="8">
        <v>34000</v>
      </c>
    </row>
    <row r="9" spans="1:5" x14ac:dyDescent="0.4">
      <c r="D9" s="8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C292D-F202-4387-AD2B-C38925D5C3A6}">
  <dimension ref="A1:D3"/>
  <sheetViews>
    <sheetView workbookViewId="0">
      <selection activeCell="D7" sqref="D7"/>
    </sheetView>
  </sheetViews>
  <sheetFormatPr defaultRowHeight="17.399999999999999" x14ac:dyDescent="0.4"/>
  <cols>
    <col min="1" max="1" width="12.19921875" customWidth="1"/>
    <col min="2" max="2" width="12.3984375" customWidth="1"/>
    <col min="3" max="3" width="11.09765625" bestFit="1" customWidth="1"/>
    <col min="4" max="4" width="11.69921875" customWidth="1"/>
    <col min="5" max="5" width="14.3984375" customWidth="1"/>
  </cols>
  <sheetData>
    <row r="1" spans="1:4" x14ac:dyDescent="0.4">
      <c r="A1" s="4" t="s">
        <v>27</v>
      </c>
      <c r="B1" s="4" t="s">
        <v>29</v>
      </c>
      <c r="C1" s="4" t="s">
        <v>54</v>
      </c>
      <c r="D1" s="4" t="s">
        <v>53</v>
      </c>
    </row>
    <row r="2" spans="1:4" x14ac:dyDescent="0.4">
      <c r="A2" s="6" t="s">
        <v>31</v>
      </c>
      <c r="B2" s="2" t="s">
        <v>35</v>
      </c>
      <c r="C2" s="3">
        <v>43466</v>
      </c>
      <c r="D2" s="2"/>
    </row>
    <row r="3" spans="1:4" x14ac:dyDescent="0.4">
      <c r="A3" s="6" t="s">
        <v>33</v>
      </c>
      <c r="B3" s="2" t="s">
        <v>37</v>
      </c>
      <c r="C3" s="3">
        <v>43466</v>
      </c>
      <c r="D3" s="3">
        <v>44743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2158E-A74C-4A92-88E4-7E0C56FF248F}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32679-B899-44D5-8661-6DF54A87BCEA}">
  <sheetPr>
    <tabColor theme="0" tint="-0.499984740745262"/>
  </sheetPr>
  <dimension ref="A1:G19"/>
  <sheetViews>
    <sheetView zoomScale="85" zoomScaleNormal="85" workbookViewId="0">
      <selection activeCell="C14" sqref="C14"/>
    </sheetView>
  </sheetViews>
  <sheetFormatPr defaultColWidth="9" defaultRowHeight="17.399999999999999" x14ac:dyDescent="0.4"/>
  <cols>
    <col min="1" max="1" width="12.59765625" style="24" customWidth="1"/>
    <col min="2" max="2" width="19.5" style="24" customWidth="1"/>
    <col min="3" max="3" width="45.19921875" style="24" customWidth="1"/>
    <col min="4" max="4" width="16.59765625" style="24" customWidth="1"/>
    <col min="5" max="5" width="14.5" style="24" customWidth="1"/>
    <col min="6" max="6" width="20" style="24" customWidth="1"/>
    <col min="7" max="7" width="22.69921875" style="24" customWidth="1"/>
    <col min="8" max="16384" width="9" style="24"/>
  </cols>
  <sheetData>
    <row r="1" spans="1:7" x14ac:dyDescent="0.4">
      <c r="A1" s="9" t="s">
        <v>38</v>
      </c>
      <c r="B1" s="9" t="s">
        <v>71</v>
      </c>
      <c r="C1" s="9" t="s">
        <v>1</v>
      </c>
      <c r="D1" s="9" t="s">
        <v>68</v>
      </c>
      <c r="E1" s="9" t="s">
        <v>69</v>
      </c>
      <c r="F1" s="9" t="s">
        <v>45</v>
      </c>
      <c r="G1" s="9" t="s">
        <v>46</v>
      </c>
    </row>
    <row r="2" spans="1:7" x14ac:dyDescent="0.4">
      <c r="A2" s="10">
        <v>43466</v>
      </c>
      <c r="B2" s="11" t="s">
        <v>41</v>
      </c>
      <c r="C2" s="11" t="s">
        <v>44</v>
      </c>
      <c r="D2" s="12">
        <v>10000</v>
      </c>
      <c r="E2" s="12">
        <v>500</v>
      </c>
      <c r="F2" s="12">
        <v>10000</v>
      </c>
      <c r="G2" s="12">
        <v>500</v>
      </c>
    </row>
    <row r="3" spans="1:7" x14ac:dyDescent="0.4">
      <c r="A3" s="10">
        <v>43831</v>
      </c>
      <c r="B3" s="11" t="s">
        <v>40</v>
      </c>
      <c r="C3" s="11" t="s">
        <v>56</v>
      </c>
      <c r="D3" s="12">
        <v>0</v>
      </c>
      <c r="E3" s="12">
        <v>0</v>
      </c>
      <c r="F3" s="12">
        <f t="shared" ref="F3:G5" si="0">F2+D3</f>
        <v>10000</v>
      </c>
      <c r="G3" s="12">
        <f t="shared" si="0"/>
        <v>500</v>
      </c>
    </row>
    <row r="4" spans="1:7" x14ac:dyDescent="0.4">
      <c r="A4" s="81">
        <v>43831</v>
      </c>
      <c r="B4" s="82" t="s">
        <v>40</v>
      </c>
      <c r="C4" s="82" t="s">
        <v>57</v>
      </c>
      <c r="D4" s="83">
        <v>0</v>
      </c>
      <c r="E4" s="83">
        <v>0</v>
      </c>
      <c r="F4" s="83">
        <f t="shared" si="0"/>
        <v>10000</v>
      </c>
      <c r="G4" s="83">
        <f t="shared" si="0"/>
        <v>500</v>
      </c>
    </row>
    <row r="5" spans="1:7" ht="52.2" x14ac:dyDescent="0.4">
      <c r="A5" s="10">
        <v>44013</v>
      </c>
      <c r="B5" s="11" t="s">
        <v>43</v>
      </c>
      <c r="C5" s="13" t="s">
        <v>47</v>
      </c>
      <c r="D5" s="21">
        <v>10000</v>
      </c>
      <c r="E5" s="21">
        <v>0</v>
      </c>
      <c r="F5" s="12">
        <f t="shared" si="0"/>
        <v>20000</v>
      </c>
      <c r="G5" s="12">
        <f t="shared" si="0"/>
        <v>500</v>
      </c>
    </row>
    <row r="6" spans="1:7" x14ac:dyDescent="0.4">
      <c r="A6" s="10">
        <v>44197</v>
      </c>
      <c r="B6" s="11" t="s">
        <v>40</v>
      </c>
      <c r="C6" s="11" t="s">
        <v>58</v>
      </c>
      <c r="D6" s="12">
        <v>0</v>
      </c>
      <c r="E6" s="12">
        <v>0</v>
      </c>
      <c r="F6" s="12">
        <f t="shared" ref="F6:F12" si="1">F5+D6</f>
        <v>20000</v>
      </c>
      <c r="G6" s="12">
        <f t="shared" ref="G6:G12" si="2">G5+E6</f>
        <v>500</v>
      </c>
    </row>
    <row r="7" spans="1:7" x14ac:dyDescent="0.4">
      <c r="A7" s="10">
        <v>44197</v>
      </c>
      <c r="B7" s="11" t="s">
        <v>40</v>
      </c>
      <c r="C7" s="11" t="s">
        <v>59</v>
      </c>
      <c r="D7" s="12">
        <v>0</v>
      </c>
      <c r="E7" s="12">
        <v>0</v>
      </c>
      <c r="F7" s="12">
        <f t="shared" si="1"/>
        <v>20000</v>
      </c>
      <c r="G7" s="12">
        <f t="shared" si="2"/>
        <v>500</v>
      </c>
    </row>
    <row r="8" spans="1:7" x14ac:dyDescent="0.4">
      <c r="A8" s="81">
        <v>44562</v>
      </c>
      <c r="B8" s="82" t="s">
        <v>40</v>
      </c>
      <c r="C8" s="82" t="s">
        <v>60</v>
      </c>
      <c r="D8" s="83">
        <v>0</v>
      </c>
      <c r="E8" s="83">
        <v>0</v>
      </c>
      <c r="F8" s="83">
        <f t="shared" si="1"/>
        <v>20000</v>
      </c>
      <c r="G8" s="83">
        <f t="shared" si="2"/>
        <v>500</v>
      </c>
    </row>
    <row r="9" spans="1:7" x14ac:dyDescent="0.4">
      <c r="A9" s="81">
        <v>44562</v>
      </c>
      <c r="B9" s="82" t="s">
        <v>40</v>
      </c>
      <c r="C9" s="82" t="s">
        <v>61</v>
      </c>
      <c r="D9" s="83">
        <v>0</v>
      </c>
      <c r="E9" s="83">
        <v>0</v>
      </c>
      <c r="F9" s="83">
        <f t="shared" si="1"/>
        <v>20000</v>
      </c>
      <c r="G9" s="83">
        <f t="shared" si="2"/>
        <v>500</v>
      </c>
    </row>
    <row r="10" spans="1:7" x14ac:dyDescent="0.4">
      <c r="A10" s="10">
        <v>44652</v>
      </c>
      <c r="B10" s="14" t="s">
        <v>51</v>
      </c>
      <c r="C10" s="14" t="s">
        <v>67</v>
      </c>
      <c r="D10" s="22">
        <v>7000</v>
      </c>
      <c r="E10" s="22">
        <v>0</v>
      </c>
      <c r="F10" s="12">
        <f>F9+D10</f>
        <v>27000</v>
      </c>
      <c r="G10" s="12">
        <f>G9+E10</f>
        <v>500</v>
      </c>
    </row>
    <row r="11" spans="1:7" x14ac:dyDescent="0.4">
      <c r="A11" s="81">
        <v>44652</v>
      </c>
      <c r="B11" s="82" t="s">
        <v>51</v>
      </c>
      <c r="C11" s="82" t="s">
        <v>117</v>
      </c>
      <c r="D11" s="83">
        <v>7000</v>
      </c>
      <c r="E11" s="83">
        <v>0</v>
      </c>
      <c r="F11" s="83">
        <f t="shared" si="1"/>
        <v>34000</v>
      </c>
      <c r="G11" s="83">
        <f t="shared" si="2"/>
        <v>500</v>
      </c>
    </row>
    <row r="12" spans="1:7" x14ac:dyDescent="0.4">
      <c r="A12" s="10">
        <v>45108</v>
      </c>
      <c r="B12" s="14" t="s">
        <v>52</v>
      </c>
      <c r="C12" s="23" t="s">
        <v>55</v>
      </c>
      <c r="D12" s="22">
        <v>0</v>
      </c>
      <c r="E12" s="22">
        <v>0</v>
      </c>
      <c r="F12" s="12">
        <f t="shared" si="1"/>
        <v>34000</v>
      </c>
      <c r="G12" s="12">
        <f t="shared" si="2"/>
        <v>500</v>
      </c>
    </row>
    <row r="16" spans="1:7" x14ac:dyDescent="0.4">
      <c r="C16" s="25"/>
      <c r="D16" s="25"/>
      <c r="E16" s="25"/>
    </row>
    <row r="17" spans="3:5" x14ac:dyDescent="0.4">
      <c r="C17" s="25"/>
      <c r="D17" s="25"/>
      <c r="E17" s="25"/>
    </row>
    <row r="18" spans="3:5" x14ac:dyDescent="0.4">
      <c r="C18" s="25"/>
      <c r="D18" s="25"/>
      <c r="E18" s="25"/>
    </row>
    <row r="19" spans="3:5" x14ac:dyDescent="0.4">
      <c r="C19" s="26"/>
      <c r="D19" s="26"/>
      <c r="E19" s="26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332A-9601-42C5-9035-C3C0FF728F9C}">
  <dimension ref="B3:C19"/>
  <sheetViews>
    <sheetView showGridLines="0" workbookViewId="0">
      <selection activeCell="C19" sqref="C19"/>
    </sheetView>
  </sheetViews>
  <sheetFormatPr defaultRowHeight="17.399999999999999" x14ac:dyDescent="0.4"/>
  <cols>
    <col min="2" max="2" width="25.09765625" customWidth="1"/>
    <col min="3" max="3" width="17" customWidth="1"/>
  </cols>
  <sheetData>
    <row r="3" spans="2:3" x14ac:dyDescent="0.4">
      <c r="B3" s="27" t="s">
        <v>95</v>
      </c>
      <c r="C3" t="s">
        <v>89</v>
      </c>
    </row>
    <row r="4" spans="2:3" x14ac:dyDescent="0.4">
      <c r="B4" s="2" t="s">
        <v>90</v>
      </c>
      <c r="C4" t="s">
        <v>91</v>
      </c>
    </row>
    <row r="5" spans="2:3" x14ac:dyDescent="0.4">
      <c r="B5" s="2" t="s">
        <v>92</v>
      </c>
      <c r="C5" t="s">
        <v>93</v>
      </c>
    </row>
    <row r="6" spans="2:3" x14ac:dyDescent="0.4">
      <c r="B6" s="2" t="s">
        <v>94</v>
      </c>
      <c r="C6" t="s">
        <v>85</v>
      </c>
    </row>
    <row r="7" spans="2:3" x14ac:dyDescent="0.4">
      <c r="B7" s="2" t="s">
        <v>86</v>
      </c>
      <c r="C7" t="s">
        <v>87</v>
      </c>
    </row>
    <row r="9" spans="2:3" x14ac:dyDescent="0.4">
      <c r="B9" s="27" t="s">
        <v>96</v>
      </c>
      <c r="C9" t="s">
        <v>97</v>
      </c>
    </row>
    <row r="10" spans="2:3" x14ac:dyDescent="0.4">
      <c r="B10" s="2" t="s">
        <v>88</v>
      </c>
      <c r="C10" t="s">
        <v>98</v>
      </c>
    </row>
    <row r="11" spans="2:3" x14ac:dyDescent="0.4">
      <c r="B11" s="2" t="s">
        <v>99</v>
      </c>
      <c r="C11" t="s">
        <v>100</v>
      </c>
    </row>
    <row r="12" spans="2:3" x14ac:dyDescent="0.4">
      <c r="B12" s="2" t="s">
        <v>102</v>
      </c>
      <c r="C12" t="s">
        <v>103</v>
      </c>
    </row>
    <row r="14" spans="2:3" x14ac:dyDescent="0.4">
      <c r="B14" s="4" t="s">
        <v>107</v>
      </c>
      <c r="C14" s="4" t="s">
        <v>105</v>
      </c>
    </row>
    <row r="15" spans="2:3" x14ac:dyDescent="0.4">
      <c r="B15" s="2" t="s">
        <v>104</v>
      </c>
      <c r="C15" s="2" t="s">
        <v>106</v>
      </c>
    </row>
    <row r="16" spans="2:3" x14ac:dyDescent="0.4">
      <c r="B16" s="2" t="s">
        <v>104</v>
      </c>
      <c r="C16" s="2" t="s">
        <v>108</v>
      </c>
    </row>
    <row r="17" spans="2:3" x14ac:dyDescent="0.4">
      <c r="B17" s="2" t="s">
        <v>104</v>
      </c>
      <c r="C17" s="2" t="s">
        <v>109</v>
      </c>
    </row>
    <row r="18" spans="2:3" x14ac:dyDescent="0.4">
      <c r="B18" s="2" t="s">
        <v>110</v>
      </c>
      <c r="C18" s="2"/>
    </row>
    <row r="19" spans="2:3" x14ac:dyDescent="0.4">
      <c r="B19" s="2" t="s">
        <v>111</v>
      </c>
      <c r="C19" s="2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476931557AA24083389B2236D94C64" ma:contentTypeVersion="4" ma:contentTypeDescription="Create a new document." ma:contentTypeScope="" ma:versionID="9debf8c14fc59e03cd9f6d0fecdee3a2">
  <xsd:schema xmlns:xsd="http://www.w3.org/2001/XMLSchema" xmlns:xs="http://www.w3.org/2001/XMLSchema" xmlns:p="http://schemas.microsoft.com/office/2006/metadata/properties" xmlns:ns2="c0ea48f7-826c-40e9-9b2a-b8cdef118352" targetNamespace="http://schemas.microsoft.com/office/2006/metadata/properties" ma:root="true" ma:fieldsID="987caa9ee39c25f159d905f838c68b92" ns2:_="">
    <xsd:import namespace="c0ea48f7-826c-40e9-9b2a-b8cdef1183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a48f7-826c-40e9-9b2a-b8cdef1183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471598-3F2B-4E23-9A2B-C2EF69EA4A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503E4C-40F0-4291-BF3D-C6AB2C2DCA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ea48f7-826c-40e9-9b2a-b8cdef1183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E8EC14-A479-4852-8204-F23615CEC26A}">
  <ds:schemaRefs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c0ea48f7-826c-40e9-9b2a-b8cdef118352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Table 목록 및 설명</vt:lpstr>
      <vt:lpstr>자본</vt:lpstr>
      <vt:lpstr>스톡옵션_최초</vt:lpstr>
      <vt:lpstr>스톡옵션_변동</vt:lpstr>
      <vt:lpstr>스톡옵션_최신</vt:lpstr>
      <vt:lpstr>인별_최초</vt:lpstr>
      <vt:lpstr>인별_변동</vt:lpstr>
      <vt:lpstr>인별_최신</vt:lpstr>
      <vt:lpstr>사원목록</vt:lpstr>
      <vt:lpstr>회계처리</vt:lpstr>
      <vt:lpstr>Event History</vt:lpstr>
      <vt:lpstr>기타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Gunho Kim (KR - ADVS)</cp:lastModifiedBy>
  <cp:revision/>
  <dcterms:created xsi:type="dcterms:W3CDTF">2024-06-23T05:06:14Z</dcterms:created>
  <dcterms:modified xsi:type="dcterms:W3CDTF">2024-06-24T04:59:05Z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0x0101006A476931557AA24083389B2236D94C64</vt:lpwstr>
  </property>
</Properties>
</file>