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Academics\FPAC prep\Boot Camp Materials\Class 3\"/>
    </mc:Choice>
  </mc:AlternateContent>
  <xr:revisionPtr revIDLastSave="0" documentId="13_ncr:1_{E8C1B514-D456-4ECB-B22B-0CD92D5A11B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VM Case " sheetId="9" r:id="rId1"/>
    <sheet name="PVM Answers" sheetId="5" r:id="rId2"/>
    <sheet name="Sheet1" sheetId="10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5" l="1"/>
  <c r="B169" i="9" l="1"/>
  <c r="B170" i="9"/>
  <c r="B171" i="9"/>
  <c r="C35" i="9"/>
  <c r="C36" i="9" s="1"/>
  <c r="C37" i="9" s="1"/>
  <c r="C49" i="9" s="1"/>
  <c r="C47" i="9" s="1"/>
  <c r="C48" i="9" s="1"/>
  <c r="B35" i="9"/>
  <c r="B36" i="9" s="1"/>
  <c r="C28" i="9"/>
  <c r="C29" i="9" s="1"/>
  <c r="B28" i="9"/>
  <c r="B29" i="9" s="1"/>
  <c r="C22" i="9"/>
  <c r="B22" i="9"/>
  <c r="C18" i="9"/>
  <c r="B18" i="9"/>
  <c r="C12" i="9"/>
  <c r="B12" i="9"/>
  <c r="C35" i="5"/>
  <c r="B35" i="5"/>
  <c r="C28" i="5"/>
  <c r="B28" i="5"/>
  <c r="B162" i="5"/>
  <c r="B161" i="5"/>
  <c r="B147" i="5"/>
  <c r="B146" i="5"/>
  <c r="B157" i="5" s="1"/>
  <c r="B145" i="5"/>
  <c r="B144" i="5"/>
  <c r="B143" i="5"/>
  <c r="B142" i="5"/>
  <c r="C21" i="9" l="1"/>
  <c r="C13" i="9" s="1"/>
  <c r="B30" i="9"/>
  <c r="B37" i="9"/>
  <c r="B21" i="9"/>
  <c r="B13" i="9" s="1"/>
  <c r="C30" i="9"/>
  <c r="C39" i="9"/>
  <c r="B39" i="9"/>
  <c r="B150" i="5"/>
  <c r="B151" i="5"/>
  <c r="B152" i="5" s="1"/>
  <c r="B158" i="5"/>
  <c r="C19" i="9" l="1"/>
  <c r="C55" i="9"/>
  <c r="C40" i="9"/>
  <c r="B55" i="9"/>
  <c r="B51" i="9"/>
  <c r="B45" i="9"/>
  <c r="B40" i="9"/>
  <c r="B19" i="9"/>
  <c r="C45" i="9"/>
  <c r="C51" i="9"/>
  <c r="B49" i="9"/>
  <c r="C43" i="9" l="1"/>
  <c r="C44" i="9" s="1"/>
  <c r="B43" i="9"/>
  <c r="B47" i="9"/>
  <c r="C57" i="9"/>
  <c r="C58" i="9" s="1"/>
  <c r="C52" i="9"/>
  <c r="B52" i="9"/>
  <c r="B57" i="9"/>
  <c r="B58" i="9" l="1"/>
  <c r="B44" i="9"/>
  <c r="B48" i="9"/>
  <c r="B127" i="5" l="1"/>
  <c r="B126" i="5"/>
  <c r="B92" i="5"/>
  <c r="B108" i="5" s="1"/>
  <c r="B109" i="5" s="1"/>
  <c r="B90" i="5"/>
  <c r="B91" i="5" s="1"/>
  <c r="B128" i="5" l="1"/>
  <c r="B134" i="5" s="1"/>
  <c r="B93" i="5"/>
  <c r="F34" i="5" l="1"/>
  <c r="G34" i="5" s="1"/>
  <c r="F33" i="5"/>
  <c r="F35" i="5" s="1"/>
  <c r="B29" i="5"/>
  <c r="F27" i="5"/>
  <c r="G27" i="5" s="1"/>
  <c r="F26" i="5"/>
  <c r="C36" i="5"/>
  <c r="B36" i="5"/>
  <c r="D34" i="5"/>
  <c r="D33" i="5"/>
  <c r="D27" i="5"/>
  <c r="D26" i="5"/>
  <c r="C29" i="5"/>
  <c r="J17" i="5"/>
  <c r="J16" i="5"/>
  <c r="J10" i="5"/>
  <c r="J11" i="5"/>
  <c r="F54" i="5"/>
  <c r="G54" i="5" s="1"/>
  <c r="F17" i="5"/>
  <c r="F16" i="5"/>
  <c r="F10" i="5"/>
  <c r="G10" i="5" s="1"/>
  <c r="F11" i="5"/>
  <c r="C22" i="5"/>
  <c r="B107" i="5" s="1"/>
  <c r="B22" i="5"/>
  <c r="D54" i="5"/>
  <c r="C18" i="5"/>
  <c r="B18" i="5"/>
  <c r="D17" i="5"/>
  <c r="D16" i="5"/>
  <c r="C12" i="5"/>
  <c r="B12" i="5"/>
  <c r="D11" i="5"/>
  <c r="D10" i="5"/>
  <c r="K26" i="5" l="1"/>
  <c r="F28" i="5"/>
  <c r="K28" i="5" s="1"/>
  <c r="B89" i="5"/>
  <c r="B106" i="5"/>
  <c r="G17" i="5"/>
  <c r="B160" i="5"/>
  <c r="B166" i="5" s="1"/>
  <c r="B170" i="5" s="1"/>
  <c r="G11" i="5"/>
  <c r="B159" i="5"/>
  <c r="B165" i="5" s="1"/>
  <c r="J18" i="5"/>
  <c r="C21" i="5"/>
  <c r="C55" i="5" s="1"/>
  <c r="K27" i="5"/>
  <c r="N27" i="5" s="1"/>
  <c r="K33" i="5"/>
  <c r="G35" i="5"/>
  <c r="K34" i="5"/>
  <c r="N34" i="5" s="1"/>
  <c r="G26" i="5"/>
  <c r="K54" i="5"/>
  <c r="N54" i="5" s="1"/>
  <c r="J12" i="5"/>
  <c r="G33" i="5"/>
  <c r="B21" i="5"/>
  <c r="B19" i="5" s="1"/>
  <c r="J22" i="5"/>
  <c r="D28" i="5"/>
  <c r="B37" i="5"/>
  <c r="B49" i="5" s="1"/>
  <c r="B47" i="5" s="1"/>
  <c r="K10" i="5"/>
  <c r="C37" i="5"/>
  <c r="D36" i="5"/>
  <c r="D35" i="5"/>
  <c r="B30" i="5"/>
  <c r="K11" i="5"/>
  <c r="K17" i="5"/>
  <c r="F18" i="5"/>
  <c r="K16" i="5"/>
  <c r="D22" i="5"/>
  <c r="G16" i="5"/>
  <c r="F22" i="5"/>
  <c r="F12" i="5"/>
  <c r="K12" i="5" s="1"/>
  <c r="D12" i="5"/>
  <c r="D18" i="5"/>
  <c r="N17" i="5" l="1"/>
  <c r="N26" i="5"/>
  <c r="J21" i="5"/>
  <c r="J19" i="5" s="1"/>
  <c r="N33" i="5"/>
  <c r="N11" i="5"/>
  <c r="B167" i="5"/>
  <c r="B171" i="5" s="1"/>
  <c r="B169" i="5"/>
  <c r="N16" i="5"/>
  <c r="G28" i="5"/>
  <c r="N28" i="5" s="1"/>
  <c r="B13" i="5"/>
  <c r="K18" i="5"/>
  <c r="C19" i="5"/>
  <c r="D19" i="5" s="1"/>
  <c r="C13" i="5"/>
  <c r="B48" i="5"/>
  <c r="B55" i="5"/>
  <c r="D55" i="5" s="1"/>
  <c r="G18" i="5"/>
  <c r="N18" i="5" s="1"/>
  <c r="D21" i="5"/>
  <c r="B45" i="5"/>
  <c r="B43" i="5" s="1"/>
  <c r="F37" i="5"/>
  <c r="C49" i="5"/>
  <c r="B95" i="5" s="1"/>
  <c r="K35" i="5"/>
  <c r="N35" i="5" s="1"/>
  <c r="F36" i="5"/>
  <c r="D37" i="5"/>
  <c r="G22" i="5"/>
  <c r="K22" i="5"/>
  <c r="B39" i="5"/>
  <c r="F21" i="5"/>
  <c r="K21" i="5" s="1"/>
  <c r="G12" i="5"/>
  <c r="J13" i="5" l="1"/>
  <c r="B66" i="5"/>
  <c r="B133" i="5"/>
  <c r="B135" i="5" s="1"/>
  <c r="B111" i="5"/>
  <c r="B116" i="5" s="1"/>
  <c r="B99" i="5"/>
  <c r="N12" i="5"/>
  <c r="D13" i="5"/>
  <c r="F13" i="5"/>
  <c r="K13" i="5" s="1"/>
  <c r="F19" i="5"/>
  <c r="N22" i="5"/>
  <c r="F49" i="5"/>
  <c r="C47" i="5"/>
  <c r="B44" i="5"/>
  <c r="G37" i="5"/>
  <c r="K37" i="5"/>
  <c r="K36" i="5"/>
  <c r="G36" i="5"/>
  <c r="B175" i="5" s="1"/>
  <c r="D49" i="5"/>
  <c r="B51" i="5"/>
  <c r="B52" i="5" s="1"/>
  <c r="B40" i="5"/>
  <c r="F55" i="5"/>
  <c r="G21" i="5"/>
  <c r="N21" i="5" l="1"/>
  <c r="B130" i="5"/>
  <c r="B131" i="5" s="1"/>
  <c r="B57" i="5"/>
  <c r="B58" i="5" s="1"/>
  <c r="C48" i="5"/>
  <c r="D48" i="5" s="1"/>
  <c r="D47" i="5"/>
  <c r="G49" i="5"/>
  <c r="K49" i="5"/>
  <c r="F47" i="5"/>
  <c r="G13" i="5"/>
  <c r="N13" i="5" s="1"/>
  <c r="K19" i="5"/>
  <c r="G19" i="5"/>
  <c r="N37" i="5"/>
  <c r="N36" i="5"/>
  <c r="G55" i="5"/>
  <c r="K55" i="5"/>
  <c r="N49" i="5" l="1"/>
  <c r="N19" i="5"/>
  <c r="F48" i="5"/>
  <c r="K47" i="5"/>
  <c r="G47" i="5"/>
  <c r="N55" i="5"/>
  <c r="N47" i="5" l="1"/>
  <c r="K48" i="5"/>
  <c r="G48" i="5"/>
  <c r="N48" i="5" l="1"/>
  <c r="D29" i="5"/>
  <c r="C30" i="5"/>
  <c r="C45" i="5" s="1"/>
  <c r="B94" i="5" s="1"/>
  <c r="C39" i="5"/>
  <c r="D39" i="5" s="1"/>
  <c r="B98" i="5" l="1"/>
  <c r="B100" i="5" s="1"/>
  <c r="B110" i="5"/>
  <c r="B115" i="5" s="1"/>
  <c r="B117" i="5" s="1"/>
  <c r="F45" i="5"/>
  <c r="C43" i="5"/>
  <c r="D45" i="5"/>
  <c r="D30" i="5"/>
  <c r="C51" i="5"/>
  <c r="F30" i="5"/>
  <c r="C40" i="5"/>
  <c r="D40" i="5" s="1"/>
  <c r="B119" i="5" l="1"/>
  <c r="C44" i="5"/>
  <c r="D43" i="5"/>
  <c r="K45" i="5"/>
  <c r="F43" i="5"/>
  <c r="K30" i="5"/>
  <c r="G30" i="5"/>
  <c r="C52" i="5"/>
  <c r="D51" i="5"/>
  <c r="B69" i="5" s="1"/>
  <c r="C57" i="5"/>
  <c r="G45" i="5"/>
  <c r="F29" i="5"/>
  <c r="G29" i="5" l="1"/>
  <c r="B174" i="5" s="1"/>
  <c r="K29" i="5"/>
  <c r="N29" i="5" s="1"/>
  <c r="N45" i="5"/>
  <c r="N30" i="5"/>
  <c r="F44" i="5"/>
  <c r="K43" i="5"/>
  <c r="G43" i="5"/>
  <c r="D52" i="5"/>
  <c r="D44" i="5"/>
  <c r="F39" i="5"/>
  <c r="K39" i="5" s="1"/>
  <c r="D57" i="5"/>
  <c r="B72" i="5" s="1"/>
  <c r="C58" i="5"/>
  <c r="D58" i="5" s="1"/>
  <c r="N43" i="5" l="1"/>
  <c r="K44" i="5"/>
  <c r="G44" i="5"/>
  <c r="G39" i="5"/>
  <c r="F51" i="5"/>
  <c r="K51" i="5" s="1"/>
  <c r="B120" i="5" s="1"/>
  <c r="B121" i="5" s="1"/>
  <c r="F40" i="5"/>
  <c r="N39" i="5" l="1"/>
  <c r="B176" i="5"/>
  <c r="N44" i="5"/>
  <c r="G40" i="5"/>
  <c r="K40" i="5"/>
  <c r="G51" i="5"/>
  <c r="N51" i="5" s="1"/>
  <c r="F57" i="5"/>
  <c r="K57" i="5" s="1"/>
  <c r="F52" i="5"/>
  <c r="N40" i="5" l="1"/>
  <c r="G52" i="5"/>
  <c r="K52" i="5"/>
  <c r="G57" i="5"/>
  <c r="N57" i="5" s="1"/>
  <c r="F58" i="5"/>
  <c r="N52" i="5" l="1"/>
  <c r="G58" i="5"/>
  <c r="K58" i="5"/>
  <c r="N58" i="5" l="1"/>
</calcChain>
</file>

<file path=xl/sharedStrings.xml><?xml version="1.0" encoding="utf-8"?>
<sst xmlns="http://schemas.openxmlformats.org/spreadsheetml/2006/main" count="269" uniqueCount="138">
  <si>
    <t>Actual</t>
  </si>
  <si>
    <t>Product 1</t>
  </si>
  <si>
    <t>Revenue</t>
  </si>
  <si>
    <t>Product 2</t>
  </si>
  <si>
    <t>Total</t>
  </si>
  <si>
    <t>Price ($/unit)</t>
  </si>
  <si>
    <t>Volume (units)</t>
  </si>
  <si>
    <t>Revenue ($)</t>
  </si>
  <si>
    <t>Total Revenue</t>
  </si>
  <si>
    <t xml:space="preserve">COGS </t>
  </si>
  <si>
    <t>Gross Profit</t>
  </si>
  <si>
    <t>Total COGS</t>
  </si>
  <si>
    <t>COGS %</t>
  </si>
  <si>
    <t>COGS%</t>
  </si>
  <si>
    <t>Gross Margin%</t>
  </si>
  <si>
    <t>Fixed Costs</t>
  </si>
  <si>
    <t>Operating Profit</t>
  </si>
  <si>
    <t>Operating Profit%</t>
  </si>
  <si>
    <t>Simply the difference in Op Profit vs. budget</t>
  </si>
  <si>
    <t>Actual Volume</t>
  </si>
  <si>
    <t>Simply the difference in GP vs. budget</t>
  </si>
  <si>
    <t>Actual Price</t>
  </si>
  <si>
    <t>Check</t>
  </si>
  <si>
    <t>Flex Budget</t>
  </si>
  <si>
    <t>Act Var to Bud</t>
  </si>
  <si>
    <t>Comment</t>
  </si>
  <si>
    <t>Actual Units</t>
  </si>
  <si>
    <t>Act Var to Flex</t>
  </si>
  <si>
    <t>($)</t>
  </si>
  <si>
    <t>Static Budget</t>
  </si>
  <si>
    <t>Flex Revenue Variance</t>
  </si>
  <si>
    <t>Total Volume (Units)</t>
  </si>
  <si>
    <t>Fixed Cost %</t>
  </si>
  <si>
    <t>Budgeted OH $</t>
  </si>
  <si>
    <t>Keep at budget $/unit</t>
  </si>
  <si>
    <t>Simply the difference in revenue vs. static budget</t>
  </si>
  <si>
    <t>1. BUILD A STATIC BUDGET VARIANCE IN COLUMN D</t>
  </si>
  <si>
    <t>(FLEXIBLE - STATIC)</t>
  </si>
  <si>
    <t>2. BUILD A FLEXIBLE BUDGET AND ASSOCIATED VARIANCE TO ACTUAL IN COLUMNS F &amp; G</t>
  </si>
  <si>
    <t>Sales - Volume Var</t>
  </si>
  <si>
    <t>STATIC BUDGET &amp; VARIANCE</t>
  </si>
  <si>
    <t>FLEX BUDGET &amp; VARIANCE</t>
  </si>
  <si>
    <t>SALES VOLUME BUDGET &amp; VARIANCE</t>
  </si>
  <si>
    <t>Sales- Vol Budget</t>
  </si>
  <si>
    <t>Static Budget Price</t>
  </si>
  <si>
    <t>Static Budget Volume</t>
  </si>
  <si>
    <t>(ACTUAL PRICE @ STATIC BUDGET VOLUME)</t>
  </si>
  <si>
    <t>The flexible budget is simply the volume adjusted variance to budget.  Note + and - signs --&gt; DO NOT USE ABSOLUTE VALUES</t>
  </si>
  <si>
    <t>Direct Labor Time (Hours/Unit)</t>
  </si>
  <si>
    <t>Direct Labor Hourly Rate ($/hour)</t>
  </si>
  <si>
    <t xml:space="preserve">COGS ($/Unit) </t>
  </si>
  <si>
    <t>COGS ($)</t>
  </si>
  <si>
    <t>Gross Profit ($/Unit) - Product 1</t>
  </si>
  <si>
    <t>Gross Profit ($/Unit) - Product 2</t>
  </si>
  <si>
    <t>The static budget is simply the actuals variance to budget.  Note + and - signs  --&gt; DO NOT USE ABSOLUTE VALUES</t>
  </si>
  <si>
    <t>Static Budget Rate</t>
  </si>
  <si>
    <t>3.  BUILD A SALES VOLUME VARIANCE IN COLUMNS J &amp; K</t>
  </si>
  <si>
    <t>4.  BUILD A CHECK IN COLUMN N TO ENSURE STATIC BUDGET VARIANCE = FLEX VARIANCE + SALES-VOL VARIANCE</t>
  </si>
  <si>
    <t>Product 1 ($)</t>
  </si>
  <si>
    <t>Product 2 ($)</t>
  </si>
  <si>
    <t xml:space="preserve"> </t>
  </si>
  <si>
    <t>Mix</t>
  </si>
  <si>
    <t>Sales Mix %</t>
  </si>
  <si>
    <t>Gross Margin %</t>
  </si>
  <si>
    <t>(ACTUAL - STATIC)</t>
  </si>
  <si>
    <t>(ACTUAL - FLEX)</t>
  </si>
  <si>
    <t>Keep Budget COGS%</t>
  </si>
  <si>
    <t>a. What is the actual variance to static budget revenue?</t>
  </si>
  <si>
    <t>b. What is the actual variance to static budget Gross Profit?</t>
  </si>
  <si>
    <t>c. What is the actual variance to static budget Operating Profit?</t>
  </si>
  <si>
    <t>(ADJUST BUDGET FOR ACTUAL UNIT VOLUME)</t>
  </si>
  <si>
    <t>Actual Sales Mix Product 1</t>
  </si>
  <si>
    <t>Actual Sales Mix Product 2</t>
  </si>
  <si>
    <t>Budget Sales Mix Product 1</t>
  </si>
  <si>
    <t>Budget Sales Mix Product 2</t>
  </si>
  <si>
    <t>Budgeted GP/unit - Product 1</t>
  </si>
  <si>
    <t>Budgeted GP/unit - Product 2</t>
  </si>
  <si>
    <t>DERIVED INPUTS TO CALC</t>
  </si>
  <si>
    <t>CALC</t>
  </si>
  <si>
    <t>PRODUCT 1 MIX VARIANCE</t>
  </si>
  <si>
    <t>PRODUCT 2 MIX VARIANCE</t>
  </si>
  <si>
    <t>ACTUAL TOTAL UNITS SOLD (All PRODUCTS)</t>
  </si>
  <si>
    <t>BUDGET TOTAL UNITS SOLD (All PRODUCTS)</t>
  </si>
  <si>
    <t>PRODUCT 1 QUANTITY VARIANCE</t>
  </si>
  <si>
    <t>PRODUCT 2 QUANTITY VARIANCE</t>
  </si>
  <si>
    <t>TOTAL SALES MIX VARIANCE</t>
  </si>
  <si>
    <t>TOTAL SALES QUANTITY VARIANCE</t>
  </si>
  <si>
    <t>TOTAL SALES VOLUME VARIANCE (GP VARIANCE)</t>
  </si>
  <si>
    <t>check</t>
  </si>
  <si>
    <t>SALES VOLUME VARIANCE:</t>
  </si>
  <si>
    <t>5.  CALCULATE SALES MIX VARIANCE AND SALES QUANTITY VARIANCE IMPACT TO GP FOR EACH PRODUCT.  ENSURE THEY TOTAL SALES VOLUME VARIANCE.</t>
  </si>
  <si>
    <t>(Actual Selling Price - Budget Selling Price) * Actual Units Sold</t>
  </si>
  <si>
    <t>SALES MIX Variance:</t>
  </si>
  <si>
    <t>SALES QUANTITY Variance:</t>
  </si>
  <si>
    <t>Sales Mix Variance For a Product = Actual Units Sold (all products) * (Actual Sales Mix %  - Budget Sales Mix %) * Budgeted GP $/Unit</t>
  </si>
  <si>
    <t>Sales Quantity Variance for a Product = (Actual Units Sold for all units - Budgeted Units sold for all units) * Budgeted Sales Mix % * Budgeted Gross Profit $/Unit</t>
  </si>
  <si>
    <t>Sales Mix = Mix of units sold, not $</t>
  </si>
  <si>
    <t>TOTAL SALES VOLUME VARIANCE (CALCULATED) = Mix Variance + Quantity Variance</t>
  </si>
  <si>
    <t>Use for VOL-MIX SPLIT</t>
  </si>
  <si>
    <t>Selling Price Variance Product 1</t>
  </si>
  <si>
    <t>Selling Price Variance Product 2</t>
  </si>
  <si>
    <t>Total Selling Price Variance Impact</t>
  </si>
  <si>
    <t>From Flex Budget</t>
  </si>
  <si>
    <t>6.  CALCULATE THE SELLING PRICE VARIANCE FOR EACH PRODUCT'S IMPACT TO REVENUE.  CALCULATE IMPLIED VOLUME VARIANCE TO REVENUE</t>
  </si>
  <si>
    <t>Total Price Variance</t>
  </si>
  <si>
    <t>Total Volume Variance Implied</t>
  </si>
  <si>
    <t>Total Revenue Variance (actual vs. static budget)</t>
  </si>
  <si>
    <t>SHOWS IMPACT OF VOLUME &amp; MIX</t>
  </si>
  <si>
    <t>Volume Impact</t>
  </si>
  <si>
    <t>Volume and Mix Impact</t>
  </si>
  <si>
    <t>Price (Rate) Variance = (Actual $/hour - Budget $/hour) * Actual Hours</t>
  </si>
  <si>
    <t>Actual $/hour - Product 1</t>
  </si>
  <si>
    <t>Actual $/hour - Product 2</t>
  </si>
  <si>
    <t>Budget $/hour - Product 1</t>
  </si>
  <si>
    <t>Budget $/hour Product 2</t>
  </si>
  <si>
    <t>Actual Hours - Product 1 (# units * hours/unit)</t>
  </si>
  <si>
    <t>Actual Hours - Product 2 (# units * hours/unit)</t>
  </si>
  <si>
    <t>PRODUCT 1 RATE VARIANCE</t>
  </si>
  <si>
    <t>PRODUCT 2 RATE VARIANCE</t>
  </si>
  <si>
    <t>TOTAL RATE VARIANCE</t>
  </si>
  <si>
    <t>Budget Hours - Product 1 (# units * hours/unit)</t>
  </si>
  <si>
    <t>Budget Hours - Product 2 (# units * hours/unit)</t>
  </si>
  <si>
    <t>Efficiency Variance = (Actual Quantity Used (hr) - Flex Budgeted Quantity Input Used (hr)) * Budget Rate ($/hr)</t>
  </si>
  <si>
    <t>Budget Price - Input 1</t>
  </si>
  <si>
    <t>Budget Price - Input 2</t>
  </si>
  <si>
    <t>PRODUCT 1 EFFICIENCY VARIANCE</t>
  </si>
  <si>
    <t>PRODUCT 2 EFFICIENCY VARIANCE</t>
  </si>
  <si>
    <t>TOTAL EFFICIENCY VARIANCE</t>
  </si>
  <si>
    <t>TOTAL DL VARIANCE - PRODUCT 1</t>
  </si>
  <si>
    <t>TOTAL DL VARIANCE - PRODUCT 2</t>
  </si>
  <si>
    <t xml:space="preserve">TOTAL DL VARIANCE </t>
  </si>
  <si>
    <t>Checks</t>
  </si>
  <si>
    <t>SHOWS IMPACT OF PRICE &amp; COST &amp; EFFICIENCY</t>
  </si>
  <si>
    <t>7.  CALCULATE THE DIRECT LABOR PRICE AND EFFICIENCY VARIANCE FOR EACH PRODUCT, THEN TOTAL EACH AND VALIDATE WITH CHECKS</t>
  </si>
  <si>
    <t>SALES QUANTITY VARIANCE:</t>
  </si>
  <si>
    <t>Price Volume Mix Case</t>
  </si>
  <si>
    <t>Questions</t>
  </si>
  <si>
    <t>Price Volume Mix Case -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</si>
</sst>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(* #,##0_);_(* \(#,##0\);_(* &quot;-&quot;??_);_(@_)"/>
    <numFmt numFmtId="165" formatCode="_(&quot;$&quot;* #,##0.0_);_(&quot;$&quot;* \(#,##0.0\);_(&quot;$&quot;* &quot;-&quot;??_);_(@_)"/>
    <numFmt numFmtId="166" formatCode="_(&quot;$&quot;* #,##0_);_(&quot;$&quot;* \(#,##0\);_(&quot;$&quot;* &quot;-&quot;??_);_(@_)"/>
    <numFmt numFmtId="167" formatCode="0.0%"/>
    <numFmt numFmtId="168" formatCode="#,##0.0_);[Red]\(#,##0.0\)"/>
    <numFmt numFmtId="169" formatCode="_(&quot;$&quot;* #,##0_);_(&quot;$&quot;* \(#,##0\);_(&quot;$&quot;* &quot;-&quot;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left" indent="1"/>
    </xf>
    <xf numFmtId="0" fontId="2" fillId="0" borderId="0" xfId="0" applyFont="1"/>
    <xf numFmtId="0" fontId="2" fillId="0" borderId="0" xfId="0" applyFont="1" applyAlignment="1">
      <alignment horizontal="left"/>
    </xf>
    <xf numFmtId="166" fontId="0" fillId="0" borderId="0" xfId="1" applyNumberFormat="1" applyFont="1"/>
    <xf numFmtId="166" fontId="4" fillId="0" borderId="0" xfId="1" applyNumberFormat="1" applyFont="1"/>
    <xf numFmtId="0" fontId="4" fillId="0" borderId="1" xfId="0" applyFont="1" applyBorder="1"/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9" fontId="0" fillId="0" borderId="0" xfId="2" applyFont="1"/>
    <xf numFmtId="166" fontId="0" fillId="0" borderId="0" xfId="0" applyNumberFormat="1"/>
    <xf numFmtId="44" fontId="0" fillId="0" borderId="0" xfId="0" applyNumberFormat="1"/>
    <xf numFmtId="165" fontId="0" fillId="0" borderId="0" xfId="0" applyNumberFormat="1"/>
    <xf numFmtId="166" fontId="2" fillId="0" borderId="0" xfId="0" applyNumberFormat="1" applyFont="1"/>
    <xf numFmtId="0" fontId="0" fillId="0" borderId="1" xfId="0" applyBorder="1"/>
    <xf numFmtId="166" fontId="0" fillId="2" borderId="0" xfId="0" applyNumberFormat="1" applyFill="1"/>
    <xf numFmtId="0" fontId="0" fillId="2" borderId="1" xfId="0" applyFill="1" applyBorder="1"/>
    <xf numFmtId="0" fontId="0" fillId="2" borderId="0" xfId="0" applyFill="1"/>
    <xf numFmtId="9" fontId="0" fillId="2" borderId="0" xfId="0" applyNumberFormat="1" applyFill="1"/>
    <xf numFmtId="166" fontId="2" fillId="2" borderId="0" xfId="0" applyNumberFormat="1" applyFont="1" applyFill="1"/>
    <xf numFmtId="164" fontId="2" fillId="2" borderId="0" xfId="0" applyNumberFormat="1" applyFont="1" applyFill="1"/>
    <xf numFmtId="167" fontId="0" fillId="0" borderId="0" xfId="2" applyNumberFormat="1" applyFont="1"/>
    <xf numFmtId="167" fontId="0" fillId="2" borderId="0" xfId="0" applyNumberFormat="1" applyFill="1"/>
    <xf numFmtId="0" fontId="3" fillId="0" borderId="1" xfId="0" applyFont="1" applyBorder="1"/>
    <xf numFmtId="166" fontId="3" fillId="0" borderId="0" xfId="1" applyNumberFormat="1" applyFont="1"/>
    <xf numFmtId="165" fontId="0" fillId="2" borderId="0" xfId="0" applyNumberFormat="1" applyFill="1"/>
    <xf numFmtId="0" fontId="0" fillId="0" borderId="0" xfId="0" applyFont="1"/>
    <xf numFmtId="0" fontId="0" fillId="0" borderId="0" xfId="0" applyFont="1" applyAlignment="1">
      <alignment horizontal="left" indent="2"/>
    </xf>
    <xf numFmtId="0" fontId="4" fillId="0" borderId="0" xfId="0" applyFont="1" applyBorder="1"/>
    <xf numFmtId="0" fontId="0" fillId="0" borderId="0" xfId="0" applyAlignment="1">
      <alignment horizontal="left" indent="3"/>
    </xf>
    <xf numFmtId="44" fontId="4" fillId="0" borderId="0" xfId="1" applyNumberFormat="1" applyFont="1"/>
    <xf numFmtId="167" fontId="3" fillId="0" borderId="0" xfId="2" applyNumberFormat="1" applyFont="1"/>
    <xf numFmtId="44" fontId="0" fillId="2" borderId="0" xfId="0" applyNumberFormat="1" applyFill="1"/>
    <xf numFmtId="166" fontId="0" fillId="2" borderId="0" xfId="1" applyNumberFormat="1" applyFont="1" applyFill="1"/>
    <xf numFmtId="168" fontId="0" fillId="2" borderId="1" xfId="0" applyNumberFormat="1" applyFill="1" applyBorder="1"/>
    <xf numFmtId="168" fontId="0" fillId="2" borderId="0" xfId="0" applyNumberFormat="1" applyFill="1"/>
    <xf numFmtId="9" fontId="0" fillId="0" borderId="0" xfId="0" applyNumberFormat="1"/>
    <xf numFmtId="166" fontId="2" fillId="2" borderId="2" xfId="0" applyNumberFormat="1" applyFont="1" applyFill="1" applyBorder="1"/>
    <xf numFmtId="169" fontId="0" fillId="0" borderId="0" xfId="0" applyNumberFormat="1"/>
    <xf numFmtId="169" fontId="2" fillId="0" borderId="0" xfId="0" applyNumberFormat="1" applyFont="1"/>
    <xf numFmtId="169" fontId="2" fillId="2" borderId="2" xfId="0" applyNumberFormat="1" applyFont="1" applyFill="1" applyBorder="1"/>
    <xf numFmtId="169" fontId="0" fillId="0" borderId="0" xfId="0" applyNumberFormat="1" applyBorder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 indent="1"/>
    </xf>
    <xf numFmtId="0" fontId="5" fillId="0" borderId="0" xfId="0" applyFont="1" applyAlignment="1">
      <alignment horizontal="left" indent="2"/>
    </xf>
    <xf numFmtId="166" fontId="7" fillId="0" borderId="0" xfId="1" applyNumberFormat="1" applyFont="1"/>
    <xf numFmtId="166" fontId="5" fillId="2" borderId="0" xfId="1" applyNumberFormat="1" applyFont="1" applyFill="1"/>
    <xf numFmtId="166" fontId="8" fillId="0" borderId="0" xfId="1" applyNumberFormat="1" applyFont="1"/>
    <xf numFmtId="166" fontId="5" fillId="2" borderId="0" xfId="0" applyNumberFormat="1" applyFont="1" applyFill="1"/>
    <xf numFmtId="0" fontId="7" fillId="0" borderId="1" xfId="0" applyFont="1" applyBorder="1"/>
    <xf numFmtId="168" fontId="5" fillId="2" borderId="1" xfId="0" applyNumberFormat="1" applyFont="1" applyFill="1" applyBorder="1"/>
    <xf numFmtId="0" fontId="8" fillId="0" borderId="1" xfId="0" applyFont="1" applyBorder="1"/>
    <xf numFmtId="0" fontId="5" fillId="2" borderId="1" xfId="0" applyFont="1" applyFill="1" applyBorder="1"/>
    <xf numFmtId="0" fontId="5" fillId="0" borderId="1" xfId="0" applyFont="1" applyBorder="1"/>
    <xf numFmtId="166" fontId="5" fillId="0" borderId="0" xfId="1" applyNumberFormat="1" applyFont="1"/>
    <xf numFmtId="0" fontId="5" fillId="0" borderId="0" xfId="0" applyFont="1" applyAlignment="1">
      <alignment horizontal="left" indent="3"/>
    </xf>
    <xf numFmtId="9" fontId="5" fillId="0" borderId="0" xfId="2" applyFont="1"/>
    <xf numFmtId="9" fontId="5" fillId="2" borderId="0" xfId="0" applyNumberFormat="1" applyFont="1" applyFill="1"/>
    <xf numFmtId="167" fontId="5" fillId="2" borderId="0" xfId="0" applyNumberFormat="1" applyFont="1" applyFill="1"/>
    <xf numFmtId="0" fontId="5" fillId="2" borderId="0" xfId="0" applyFont="1" applyFill="1"/>
    <xf numFmtId="0" fontId="6" fillId="0" borderId="0" xfId="0" applyFont="1" applyAlignment="1">
      <alignment horizontal="left"/>
    </xf>
    <xf numFmtId="166" fontId="6" fillId="0" borderId="0" xfId="0" applyNumberFormat="1" applyFont="1"/>
    <xf numFmtId="166" fontId="6" fillId="2" borderId="0" xfId="0" applyNumberFormat="1" applyFont="1" applyFill="1"/>
    <xf numFmtId="164" fontId="6" fillId="2" borderId="0" xfId="0" applyNumberFormat="1" applyFont="1" applyFill="1"/>
    <xf numFmtId="0" fontId="5" fillId="0" borderId="0" xfId="0" applyFont="1" applyAlignment="1">
      <alignment horizontal="left" indent="1"/>
    </xf>
    <xf numFmtId="0" fontId="7" fillId="0" borderId="0" xfId="0" applyFont="1" applyBorder="1"/>
    <xf numFmtId="168" fontId="5" fillId="2" borderId="0" xfId="0" applyNumberFormat="1" applyFont="1" applyFill="1"/>
    <xf numFmtId="44" fontId="5" fillId="0" borderId="0" xfId="0" applyNumberFormat="1" applyFont="1"/>
    <xf numFmtId="44" fontId="7" fillId="0" borderId="0" xfId="1" applyNumberFormat="1" applyFont="1"/>
    <xf numFmtId="44" fontId="5" fillId="2" borderId="0" xfId="0" applyNumberFormat="1" applyFont="1" applyFill="1"/>
    <xf numFmtId="166" fontId="5" fillId="0" borderId="0" xfId="0" applyNumberFormat="1" applyFont="1"/>
    <xf numFmtId="166" fontId="6" fillId="2" borderId="2" xfId="0" applyNumberFormat="1" applyFont="1" applyFill="1" applyBorder="1"/>
    <xf numFmtId="167" fontId="8" fillId="0" borderId="0" xfId="2" applyNumberFormat="1" applyFont="1"/>
    <xf numFmtId="167" fontId="5" fillId="0" borderId="0" xfId="2" applyNumberFormat="1" applyFont="1"/>
    <xf numFmtId="165" fontId="5" fillId="0" borderId="0" xfId="0" applyNumberFormat="1" applyFont="1"/>
    <xf numFmtId="165" fontId="5" fillId="2" borderId="0" xfId="0" applyNumberFormat="1" applyFont="1" applyFill="1"/>
    <xf numFmtId="9" fontId="5" fillId="0" borderId="0" xfId="0" applyNumberFormat="1" applyFont="1"/>
    <xf numFmtId="169" fontId="5" fillId="0" borderId="0" xfId="0" applyNumberFormat="1" applyFont="1"/>
    <xf numFmtId="169" fontId="5" fillId="0" borderId="0" xfId="0" applyNumberFormat="1" applyFont="1" applyBorder="1"/>
    <xf numFmtId="169" fontId="6" fillId="2" borderId="2" xfId="0" applyNumberFormat="1" applyFont="1" applyFill="1" applyBorder="1"/>
    <xf numFmtId="169" fontId="6" fillId="0" borderId="0" xfId="0" applyNumberFormat="1" applyFont="1"/>
    <xf numFmtId="0" fontId="9" fillId="3" borderId="0" xfId="0" applyFont="1" applyFill="1"/>
    <xf numFmtId="0" fontId="10" fillId="3" borderId="0" xfId="0" applyFont="1" applyFill="1"/>
    <xf numFmtId="0" fontId="9" fillId="3" borderId="1" xfId="0" applyFont="1" applyFill="1" applyBorder="1"/>
    <xf numFmtId="0" fontId="9" fillId="3" borderId="1" xfId="0" applyFont="1" applyFill="1" applyBorder="1" applyAlignment="1">
      <alignment wrapText="1"/>
    </xf>
    <xf numFmtId="0" fontId="11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6"/>
  <sheetViews>
    <sheetView zoomScale="85" zoomScaleNormal="85" workbookViewId="0">
      <selection activeCell="A60" sqref="A60"/>
    </sheetView>
  </sheetViews>
  <sheetFormatPr defaultColWidth="9.1796875" defaultRowHeight="14.5" x14ac:dyDescent="0.35"/>
  <cols>
    <col min="1" max="1" width="33.26953125" style="42" customWidth="1"/>
    <col min="2" max="2" width="14" style="42" customWidth="1"/>
    <col min="3" max="3" width="11" style="42" customWidth="1"/>
    <col min="4" max="4" width="12" style="42" customWidth="1"/>
    <col min="5" max="5" width="9.7265625" style="42" bestFit="1" customWidth="1"/>
    <col min="6" max="6" width="12.26953125" style="42" customWidth="1"/>
    <col min="7" max="7" width="10" style="42" customWidth="1"/>
    <col min="8" max="8" width="19.54296875" style="42" customWidth="1"/>
    <col min="9" max="9" width="9.1796875" style="42"/>
    <col min="10" max="10" width="13" style="42" customWidth="1"/>
    <col min="11" max="11" width="11.26953125" style="42" customWidth="1"/>
    <col min="12" max="12" width="20" style="42" bestFit="1" customWidth="1"/>
    <col min="13" max="16" width="9.1796875" style="42"/>
    <col min="17" max="18" width="9.7265625" style="42" bestFit="1" customWidth="1"/>
    <col min="19" max="16384" width="9.1796875" style="42"/>
  </cols>
  <sheetData>
    <row r="1" spans="1:14" ht="15.5" x14ac:dyDescent="0.35">
      <c r="A1" s="86" t="s">
        <v>135</v>
      </c>
    </row>
    <row r="2" spans="1:14" x14ac:dyDescent="0.35">
      <c r="A2" s="43"/>
    </row>
    <row r="3" spans="1:14" x14ac:dyDescent="0.35">
      <c r="A3" s="43"/>
      <c r="F3" s="88" t="s">
        <v>70</v>
      </c>
      <c r="G3" s="88"/>
      <c r="H3" s="88"/>
      <c r="J3" s="88" t="s">
        <v>46</v>
      </c>
      <c r="K3" s="88"/>
      <c r="L3" s="88"/>
    </row>
    <row r="4" spans="1:14" x14ac:dyDescent="0.35">
      <c r="A4" s="82"/>
      <c r="B4" s="89" t="s">
        <v>40</v>
      </c>
      <c r="C4" s="89"/>
      <c r="D4" s="89"/>
      <c r="F4" s="89" t="s">
        <v>41</v>
      </c>
      <c r="G4" s="89"/>
      <c r="H4" s="89"/>
      <c r="J4" s="89" t="s">
        <v>42</v>
      </c>
      <c r="K4" s="89"/>
      <c r="L4" s="89"/>
      <c r="N4" s="83"/>
    </row>
    <row r="5" spans="1:14" x14ac:dyDescent="0.35">
      <c r="A5" s="83"/>
      <c r="B5" s="89" t="s">
        <v>64</v>
      </c>
      <c r="C5" s="89"/>
      <c r="D5" s="89"/>
      <c r="F5" s="89" t="s">
        <v>65</v>
      </c>
      <c r="G5" s="89"/>
      <c r="H5" s="89"/>
      <c r="J5" s="89" t="s">
        <v>37</v>
      </c>
      <c r="K5" s="89"/>
      <c r="L5" s="89"/>
      <c r="N5" s="83"/>
    </row>
    <row r="6" spans="1:14" ht="26.5" customHeight="1" x14ac:dyDescent="0.35">
      <c r="A6" s="84" t="s">
        <v>28</v>
      </c>
      <c r="B6" s="84" t="s">
        <v>0</v>
      </c>
      <c r="C6" s="85" t="s">
        <v>29</v>
      </c>
      <c r="D6" s="85" t="s">
        <v>24</v>
      </c>
      <c r="F6" s="84" t="s">
        <v>23</v>
      </c>
      <c r="G6" s="85" t="s">
        <v>27</v>
      </c>
      <c r="H6" s="84" t="s">
        <v>25</v>
      </c>
      <c r="J6" s="85" t="s">
        <v>43</v>
      </c>
      <c r="K6" s="85" t="s">
        <v>39</v>
      </c>
      <c r="L6" s="84" t="s">
        <v>25</v>
      </c>
      <c r="N6" s="84" t="s">
        <v>22</v>
      </c>
    </row>
    <row r="7" spans="1:14" ht="15" customHeight="1" x14ac:dyDescent="0.35">
      <c r="A7" s="43" t="s">
        <v>2</v>
      </c>
      <c r="B7" s="43"/>
      <c r="C7" s="43"/>
    </row>
    <row r="8" spans="1:14" ht="15" customHeight="1" x14ac:dyDescent="0.35">
      <c r="A8" s="43"/>
      <c r="B8" s="43"/>
      <c r="C8" s="43"/>
      <c r="F8" s="87" t="s">
        <v>132</v>
      </c>
      <c r="G8" s="87"/>
      <c r="H8" s="87"/>
      <c r="J8" s="87" t="s">
        <v>107</v>
      </c>
      <c r="K8" s="87"/>
      <c r="L8" s="87"/>
    </row>
    <row r="9" spans="1:14" x14ac:dyDescent="0.35">
      <c r="A9" s="44" t="s">
        <v>1</v>
      </c>
    </row>
    <row r="10" spans="1:14" x14ac:dyDescent="0.35">
      <c r="A10" s="45" t="s">
        <v>5</v>
      </c>
      <c r="B10" s="46">
        <v>110</v>
      </c>
      <c r="C10" s="46">
        <v>130</v>
      </c>
      <c r="D10" s="47"/>
      <c r="F10" s="48"/>
      <c r="G10" s="49"/>
      <c r="J10" s="48"/>
      <c r="K10" s="49"/>
      <c r="N10" s="49"/>
    </row>
    <row r="11" spans="1:14" x14ac:dyDescent="0.35">
      <c r="A11" s="45" t="s">
        <v>6</v>
      </c>
      <c r="B11" s="50">
        <v>55</v>
      </c>
      <c r="C11" s="50">
        <v>45</v>
      </c>
      <c r="D11" s="51"/>
      <c r="F11" s="52"/>
      <c r="G11" s="53"/>
      <c r="H11" s="54"/>
      <c r="J11" s="52"/>
      <c r="K11" s="53"/>
      <c r="L11" s="54"/>
      <c r="N11" s="53"/>
    </row>
    <row r="12" spans="1:14" x14ac:dyDescent="0.35">
      <c r="A12" s="45" t="s">
        <v>7</v>
      </c>
      <c r="B12" s="55">
        <f>B10*B11</f>
        <v>6050</v>
      </c>
      <c r="C12" s="55">
        <f>C10*C11</f>
        <v>5850</v>
      </c>
      <c r="D12" s="49"/>
      <c r="F12" s="55"/>
      <c r="G12" s="49"/>
      <c r="J12" s="55"/>
      <c r="K12" s="49"/>
      <c r="N12" s="49"/>
    </row>
    <row r="13" spans="1:14" x14ac:dyDescent="0.35">
      <c r="A13" s="56" t="s">
        <v>62</v>
      </c>
      <c r="B13" s="57">
        <f>B12/B$21</f>
        <v>0.54751131221719462</v>
      </c>
      <c r="C13" s="57">
        <f>C12/C$21</f>
        <v>0.69026548672566368</v>
      </c>
      <c r="D13" s="58"/>
      <c r="F13" s="57"/>
      <c r="G13" s="58"/>
      <c r="J13" s="57"/>
      <c r="K13" s="58"/>
      <c r="N13" s="59"/>
    </row>
    <row r="14" spans="1:14" x14ac:dyDescent="0.35">
      <c r="A14" s="56"/>
      <c r="D14" s="60"/>
      <c r="G14" s="60"/>
      <c r="K14" s="60"/>
      <c r="N14" s="60"/>
    </row>
    <row r="15" spans="1:14" x14ac:dyDescent="0.35">
      <c r="A15" s="44" t="s">
        <v>3</v>
      </c>
      <c r="D15" s="60"/>
      <c r="G15" s="60"/>
      <c r="K15" s="60"/>
      <c r="N15" s="60"/>
    </row>
    <row r="16" spans="1:14" x14ac:dyDescent="0.35">
      <c r="A16" s="45" t="s">
        <v>5</v>
      </c>
      <c r="B16" s="46">
        <v>200</v>
      </c>
      <c r="C16" s="46">
        <v>175</v>
      </c>
      <c r="D16" s="49"/>
      <c r="F16" s="48"/>
      <c r="G16" s="49"/>
      <c r="J16" s="48"/>
      <c r="K16" s="49"/>
      <c r="N16" s="49"/>
    </row>
    <row r="17" spans="1:18" x14ac:dyDescent="0.35">
      <c r="A17" s="45" t="s">
        <v>6</v>
      </c>
      <c r="B17" s="50">
        <v>25</v>
      </c>
      <c r="C17" s="50">
        <v>15</v>
      </c>
      <c r="D17" s="51"/>
      <c r="F17" s="52"/>
      <c r="G17" s="53"/>
      <c r="H17" s="54"/>
      <c r="J17" s="52"/>
      <c r="K17" s="53"/>
      <c r="L17" s="54"/>
      <c r="N17" s="53"/>
    </row>
    <row r="18" spans="1:18" x14ac:dyDescent="0.35">
      <c r="A18" s="45" t="s">
        <v>7</v>
      </c>
      <c r="B18" s="55">
        <f>B16*B17</f>
        <v>5000</v>
      </c>
      <c r="C18" s="55">
        <f>C16*C17</f>
        <v>2625</v>
      </c>
      <c r="D18" s="49"/>
      <c r="F18" s="55"/>
      <c r="G18" s="49"/>
      <c r="J18" s="55"/>
      <c r="K18" s="49"/>
      <c r="N18" s="49"/>
    </row>
    <row r="19" spans="1:18" x14ac:dyDescent="0.35">
      <c r="A19" s="56" t="s">
        <v>61</v>
      </c>
      <c r="B19" s="57">
        <f>B18/B$21</f>
        <v>0.45248868778280543</v>
      </c>
      <c r="C19" s="57">
        <f>C18/C$21</f>
        <v>0.30973451327433627</v>
      </c>
      <c r="D19" s="58"/>
      <c r="F19" s="57"/>
      <c r="G19" s="58"/>
      <c r="J19" s="57"/>
      <c r="K19" s="58"/>
      <c r="N19" s="59"/>
    </row>
    <row r="20" spans="1:18" x14ac:dyDescent="0.35">
      <c r="A20" s="56"/>
      <c r="B20" s="57"/>
      <c r="D20" s="60"/>
      <c r="G20" s="60"/>
      <c r="K20" s="60"/>
      <c r="N20" s="60"/>
    </row>
    <row r="21" spans="1:18" x14ac:dyDescent="0.35">
      <c r="A21" s="61" t="s">
        <v>8</v>
      </c>
      <c r="B21" s="62">
        <f>B12+B18</f>
        <v>11050</v>
      </c>
      <c r="C21" s="62">
        <f>C12+C18</f>
        <v>8475</v>
      </c>
      <c r="D21" s="63"/>
      <c r="F21" s="62"/>
      <c r="G21" s="63"/>
      <c r="J21" s="62"/>
      <c r="K21" s="63"/>
      <c r="N21" s="63"/>
    </row>
    <row r="22" spans="1:18" x14ac:dyDescent="0.35">
      <c r="A22" s="45" t="s">
        <v>31</v>
      </c>
      <c r="B22" s="42">
        <f>B17+B11</f>
        <v>80</v>
      </c>
      <c r="C22" s="42">
        <f>C17+C11</f>
        <v>60</v>
      </c>
      <c r="D22" s="64"/>
      <c r="G22" s="64"/>
      <c r="K22" s="60"/>
      <c r="N22" s="60"/>
    </row>
    <row r="23" spans="1:18" x14ac:dyDescent="0.35">
      <c r="D23" s="60"/>
      <c r="G23" s="60"/>
      <c r="K23" s="60"/>
      <c r="N23" s="60"/>
    </row>
    <row r="24" spans="1:18" x14ac:dyDescent="0.35">
      <c r="A24" s="43" t="s">
        <v>9</v>
      </c>
      <c r="D24" s="60"/>
      <c r="G24" s="60"/>
      <c r="K24" s="60"/>
      <c r="N24" s="60"/>
    </row>
    <row r="25" spans="1:18" x14ac:dyDescent="0.35">
      <c r="A25" s="65" t="s">
        <v>1</v>
      </c>
      <c r="D25" s="60"/>
      <c r="G25" s="60"/>
      <c r="K25" s="60"/>
      <c r="N25" s="60"/>
    </row>
    <row r="26" spans="1:18" x14ac:dyDescent="0.35">
      <c r="A26" s="45" t="s">
        <v>48</v>
      </c>
      <c r="B26" s="66">
        <v>2</v>
      </c>
      <c r="C26" s="66">
        <v>2.5</v>
      </c>
      <c r="D26" s="67"/>
      <c r="G26" s="67"/>
      <c r="K26" s="60"/>
      <c r="N26" s="60"/>
      <c r="Q26" s="68"/>
      <c r="R26" s="68"/>
    </row>
    <row r="27" spans="1:18" x14ac:dyDescent="0.35">
      <c r="A27" s="45" t="s">
        <v>49</v>
      </c>
      <c r="B27" s="69">
        <v>20</v>
      </c>
      <c r="C27" s="69">
        <v>19</v>
      </c>
      <c r="D27" s="70"/>
      <c r="F27" s="68"/>
      <c r="G27" s="70"/>
      <c r="J27" s="68"/>
      <c r="K27" s="60"/>
      <c r="N27" s="60"/>
      <c r="Q27" s="68"/>
    </row>
    <row r="28" spans="1:18" ht="15" thickBot="1" x14ac:dyDescent="0.4">
      <c r="A28" s="45" t="s">
        <v>50</v>
      </c>
      <c r="B28" s="68">
        <f>B26*B27</f>
        <v>40</v>
      </c>
      <c r="C28" s="68">
        <f>C26*C27</f>
        <v>47.5</v>
      </c>
      <c r="D28" s="70"/>
      <c r="F28" s="68"/>
      <c r="G28" s="70"/>
      <c r="J28" s="68"/>
      <c r="K28" s="60"/>
      <c r="N28" s="60"/>
    </row>
    <row r="29" spans="1:18" ht="15" thickBot="1" x14ac:dyDescent="0.4">
      <c r="A29" s="45" t="s">
        <v>51</v>
      </c>
      <c r="B29" s="71">
        <f>B28*B11</f>
        <v>2200</v>
      </c>
      <c r="C29" s="71">
        <f>C28*C11</f>
        <v>2137.5</v>
      </c>
      <c r="D29" s="49"/>
      <c r="F29" s="71"/>
      <c r="G29" s="72"/>
      <c r="J29" s="71"/>
      <c r="K29" s="49"/>
      <c r="N29" s="49"/>
    </row>
    <row r="30" spans="1:18" x14ac:dyDescent="0.35">
      <c r="A30" s="56" t="s">
        <v>12</v>
      </c>
      <c r="B30" s="73">
        <f>B29/B12</f>
        <v>0.36363636363636365</v>
      </c>
      <c r="C30" s="73">
        <f>C29/C12</f>
        <v>0.36538461538461536</v>
      </c>
      <c r="D30" s="59"/>
      <c r="F30" s="73"/>
      <c r="G30" s="59"/>
      <c r="J30" s="73"/>
      <c r="K30" s="59"/>
      <c r="N30" s="59"/>
      <c r="Q30" s="68"/>
    </row>
    <row r="31" spans="1:18" x14ac:dyDescent="0.35">
      <c r="A31" s="65"/>
      <c r="D31" s="60"/>
      <c r="G31" s="60"/>
      <c r="K31" s="60"/>
      <c r="N31" s="60"/>
    </row>
    <row r="32" spans="1:18" x14ac:dyDescent="0.35">
      <c r="A32" s="65" t="s">
        <v>3</v>
      </c>
      <c r="D32" s="60"/>
      <c r="G32" s="60"/>
      <c r="K32" s="60"/>
      <c r="N32" s="60"/>
    </row>
    <row r="33" spans="1:14" x14ac:dyDescent="0.35">
      <c r="A33" s="45" t="s">
        <v>48</v>
      </c>
      <c r="B33" s="66">
        <v>6</v>
      </c>
      <c r="C33" s="66">
        <v>4.5</v>
      </c>
      <c r="D33" s="67"/>
      <c r="G33" s="67"/>
      <c r="K33" s="60"/>
      <c r="N33" s="60"/>
    </row>
    <row r="34" spans="1:14" x14ac:dyDescent="0.35">
      <c r="A34" s="45" t="s">
        <v>49</v>
      </c>
      <c r="B34" s="69">
        <v>22</v>
      </c>
      <c r="C34" s="69">
        <v>20</v>
      </c>
      <c r="D34" s="70"/>
      <c r="F34" s="68"/>
      <c r="G34" s="70"/>
      <c r="J34" s="68"/>
      <c r="K34" s="60"/>
      <c r="N34" s="60"/>
    </row>
    <row r="35" spans="1:14" ht="15" thickBot="1" x14ac:dyDescent="0.4">
      <c r="A35" s="45" t="s">
        <v>50</v>
      </c>
      <c r="B35" s="68">
        <f>B33*B34</f>
        <v>132</v>
      </c>
      <c r="C35" s="68">
        <f>C33*C34</f>
        <v>90</v>
      </c>
      <c r="D35" s="70"/>
      <c r="F35" s="68"/>
      <c r="G35" s="70"/>
      <c r="J35" s="68"/>
      <c r="K35" s="60"/>
      <c r="N35" s="60"/>
    </row>
    <row r="36" spans="1:14" ht="15" thickBot="1" x14ac:dyDescent="0.4">
      <c r="A36" s="45" t="s">
        <v>51</v>
      </c>
      <c r="B36" s="71">
        <f>B35*B17</f>
        <v>3300</v>
      </c>
      <c r="C36" s="71">
        <f>C35*C17</f>
        <v>1350</v>
      </c>
      <c r="D36" s="49"/>
      <c r="F36" s="71"/>
      <c r="G36" s="72"/>
      <c r="J36" s="71"/>
      <c r="K36" s="49"/>
      <c r="N36" s="49"/>
    </row>
    <row r="37" spans="1:14" x14ac:dyDescent="0.35">
      <c r="A37" s="56" t="s">
        <v>12</v>
      </c>
      <c r="B37" s="73">
        <f>B36/B18</f>
        <v>0.66</v>
      </c>
      <c r="C37" s="73">
        <f>C36/C18</f>
        <v>0.51428571428571423</v>
      </c>
      <c r="D37" s="59"/>
      <c r="F37" s="73"/>
      <c r="G37" s="59"/>
      <c r="J37" s="73"/>
      <c r="K37" s="59"/>
      <c r="N37" s="59"/>
    </row>
    <row r="38" spans="1:14" ht="15" thickBot="1" x14ac:dyDescent="0.4">
      <c r="A38" s="56"/>
      <c r="B38" s="73"/>
      <c r="C38" s="73"/>
      <c r="D38" s="59"/>
      <c r="F38" s="71"/>
      <c r="G38" s="49"/>
      <c r="K38" s="60"/>
      <c r="N38" s="60"/>
    </row>
    <row r="39" spans="1:14" ht="15" thickBot="1" x14ac:dyDescent="0.4">
      <c r="A39" s="43" t="s">
        <v>11</v>
      </c>
      <c r="B39" s="62">
        <f>B29+B36</f>
        <v>5500</v>
      </c>
      <c r="C39" s="62">
        <f>C29+C36</f>
        <v>3487.5</v>
      </c>
      <c r="D39" s="63"/>
      <c r="F39" s="62"/>
      <c r="G39" s="72"/>
      <c r="J39" s="62"/>
      <c r="K39" s="63"/>
      <c r="N39" s="63"/>
    </row>
    <row r="40" spans="1:14" x14ac:dyDescent="0.35">
      <c r="A40" s="65" t="s">
        <v>13</v>
      </c>
      <c r="B40" s="74">
        <f>B39/B21</f>
        <v>0.49773755656108598</v>
      </c>
      <c r="C40" s="74">
        <f>C39/C21</f>
        <v>0.41150442477876104</v>
      </c>
      <c r="D40" s="59"/>
      <c r="F40" s="74"/>
      <c r="G40" s="59"/>
      <c r="J40" s="74"/>
      <c r="K40" s="59"/>
      <c r="N40" s="59"/>
    </row>
    <row r="41" spans="1:14" x14ac:dyDescent="0.35">
      <c r="A41" s="65"/>
      <c r="B41" s="74"/>
      <c r="C41" s="74"/>
      <c r="D41" s="59"/>
      <c r="F41" s="74"/>
      <c r="G41" s="59"/>
      <c r="K41" s="59"/>
      <c r="N41" s="59"/>
    </row>
    <row r="42" spans="1:14" x14ac:dyDescent="0.35">
      <c r="A42" s="43" t="s">
        <v>10</v>
      </c>
      <c r="B42" s="74"/>
      <c r="C42" s="74"/>
      <c r="D42" s="59"/>
      <c r="F42" s="74"/>
      <c r="G42" s="59"/>
      <c r="K42" s="59"/>
      <c r="N42" s="59"/>
    </row>
    <row r="43" spans="1:14" x14ac:dyDescent="0.35">
      <c r="A43" s="65" t="s">
        <v>58</v>
      </c>
      <c r="B43" s="71">
        <f>B45*B11</f>
        <v>3850</v>
      </c>
      <c r="C43" s="71">
        <f>C45*C11</f>
        <v>3712.5</v>
      </c>
      <c r="D43" s="63"/>
      <c r="F43" s="71"/>
      <c r="G43" s="63"/>
      <c r="K43" s="63"/>
      <c r="N43" s="63"/>
    </row>
    <row r="44" spans="1:14" x14ac:dyDescent="0.35">
      <c r="A44" s="65" t="s">
        <v>63</v>
      </c>
      <c r="B44" s="74">
        <f>B43/B12</f>
        <v>0.63636363636363635</v>
      </c>
      <c r="C44" s="74">
        <f>C43/C12</f>
        <v>0.63461538461538458</v>
      </c>
      <c r="D44" s="59"/>
      <c r="F44" s="74"/>
      <c r="G44" s="59"/>
      <c r="K44" s="59"/>
      <c r="N44" s="59"/>
    </row>
    <row r="45" spans="1:14" x14ac:dyDescent="0.35">
      <c r="A45" s="65" t="s">
        <v>52</v>
      </c>
      <c r="B45" s="75">
        <f>B10*(1-B30)</f>
        <v>70</v>
      </c>
      <c r="C45" s="75">
        <f>C10*(1-C30)</f>
        <v>82.5</v>
      </c>
      <c r="D45" s="49"/>
      <c r="F45" s="75"/>
      <c r="G45" s="76"/>
      <c r="K45" s="59"/>
      <c r="N45" s="60"/>
    </row>
    <row r="46" spans="1:14" x14ac:dyDescent="0.35">
      <c r="A46" s="65"/>
      <c r="B46" s="57"/>
      <c r="C46" s="57"/>
      <c r="D46" s="49"/>
      <c r="F46" s="75"/>
      <c r="G46" s="76"/>
      <c r="K46" s="60"/>
      <c r="N46" s="60"/>
    </row>
    <row r="47" spans="1:14" x14ac:dyDescent="0.35">
      <c r="A47" s="65" t="s">
        <v>59</v>
      </c>
      <c r="B47" s="71">
        <f>B49*B17</f>
        <v>1700</v>
      </c>
      <c r="C47" s="71">
        <f>C49*C17</f>
        <v>1275.0000000000002</v>
      </c>
      <c r="D47" s="63"/>
      <c r="F47" s="71"/>
      <c r="G47" s="63"/>
      <c r="K47" s="63"/>
      <c r="N47" s="63"/>
    </row>
    <row r="48" spans="1:14" x14ac:dyDescent="0.35">
      <c r="A48" s="65" t="s">
        <v>63</v>
      </c>
      <c r="B48" s="74">
        <f>B47/B18</f>
        <v>0.34</v>
      </c>
      <c r="C48" s="74">
        <f>C47/C18</f>
        <v>0.48571428571428582</v>
      </c>
      <c r="D48" s="59"/>
      <c r="F48" s="74"/>
      <c r="G48" s="59"/>
      <c r="K48" s="59"/>
      <c r="N48" s="59"/>
    </row>
    <row r="49" spans="1:14" x14ac:dyDescent="0.35">
      <c r="A49" s="65" t="s">
        <v>53</v>
      </c>
      <c r="B49" s="75">
        <f>B16*(1-B37)</f>
        <v>68</v>
      </c>
      <c r="C49" s="75">
        <f>C16*(1-C37)</f>
        <v>85.000000000000014</v>
      </c>
      <c r="D49" s="49"/>
      <c r="F49" s="75"/>
      <c r="G49" s="76"/>
      <c r="K49" s="59"/>
      <c r="N49" s="60"/>
    </row>
    <row r="50" spans="1:14" ht="15" thickBot="1" x14ac:dyDescent="0.4">
      <c r="A50" s="65"/>
      <c r="B50" s="74"/>
      <c r="C50" s="74"/>
      <c r="D50" s="59"/>
      <c r="F50" s="74"/>
      <c r="G50" s="59"/>
      <c r="K50" s="59"/>
      <c r="N50" s="59"/>
    </row>
    <row r="51" spans="1:14" ht="15" thickBot="1" x14ac:dyDescent="0.4">
      <c r="A51" s="43" t="s">
        <v>10</v>
      </c>
      <c r="B51" s="62">
        <f>B21-B39</f>
        <v>5550</v>
      </c>
      <c r="C51" s="62">
        <f>C21-C39</f>
        <v>4987.5</v>
      </c>
      <c r="D51" s="63"/>
      <c r="F51" s="62"/>
      <c r="G51" s="63"/>
      <c r="K51" s="72"/>
      <c r="N51" s="63"/>
    </row>
    <row r="52" spans="1:14" x14ac:dyDescent="0.35">
      <c r="A52" s="65" t="s">
        <v>14</v>
      </c>
      <c r="B52" s="74">
        <f>B51/B21</f>
        <v>0.50226244343891402</v>
      </c>
      <c r="C52" s="74">
        <f>C51/C21</f>
        <v>0.58849557522123896</v>
      </c>
      <c r="D52" s="59"/>
      <c r="F52" s="74"/>
      <c r="G52" s="59"/>
      <c r="K52" s="59"/>
      <c r="N52" s="59"/>
    </row>
    <row r="53" spans="1:14" x14ac:dyDescent="0.35">
      <c r="A53" s="65"/>
      <c r="B53" s="74"/>
      <c r="C53" s="74"/>
      <c r="D53" s="59"/>
      <c r="F53" s="74"/>
      <c r="G53" s="59"/>
      <c r="K53" s="59"/>
      <c r="N53" s="59"/>
    </row>
    <row r="54" spans="1:14" x14ac:dyDescent="0.35">
      <c r="A54" s="61" t="s">
        <v>15</v>
      </c>
      <c r="B54" s="62">
        <v>1200</v>
      </c>
      <c r="C54" s="62">
        <v>1100</v>
      </c>
      <c r="D54" s="63"/>
      <c r="F54" s="62"/>
      <c r="G54" s="63"/>
      <c r="K54" s="63"/>
      <c r="N54" s="63"/>
    </row>
    <row r="55" spans="1:14" x14ac:dyDescent="0.35">
      <c r="A55" s="65" t="s">
        <v>32</v>
      </c>
      <c r="B55" s="74">
        <f>B54/B21</f>
        <v>0.10859728506787331</v>
      </c>
      <c r="C55" s="74">
        <f>C54/C21</f>
        <v>0.12979351032448377</v>
      </c>
      <c r="D55" s="59"/>
      <c r="F55" s="74"/>
      <c r="G55" s="59"/>
      <c r="K55" s="59"/>
      <c r="N55" s="59"/>
    </row>
    <row r="56" spans="1:14" x14ac:dyDescent="0.35">
      <c r="A56" s="65"/>
      <c r="B56" s="57"/>
      <c r="C56" s="57"/>
      <c r="D56" s="58"/>
      <c r="F56" s="57"/>
      <c r="G56" s="58"/>
      <c r="K56" s="60"/>
      <c r="N56" s="60"/>
    </row>
    <row r="57" spans="1:14" x14ac:dyDescent="0.35">
      <c r="A57" s="43" t="s">
        <v>16</v>
      </c>
      <c r="B57" s="62">
        <f>B51-B54</f>
        <v>4350</v>
      </c>
      <c r="C57" s="62">
        <f>C51-C54</f>
        <v>3887.5</v>
      </c>
      <c r="D57" s="63"/>
      <c r="F57" s="62"/>
      <c r="G57" s="63"/>
      <c r="K57" s="63"/>
      <c r="N57" s="63"/>
    </row>
    <row r="58" spans="1:14" x14ac:dyDescent="0.35">
      <c r="A58" s="65" t="s">
        <v>17</v>
      </c>
      <c r="B58" s="74">
        <f>B57/B21</f>
        <v>0.39366515837104071</v>
      </c>
      <c r="C58" s="74">
        <f>C57/C21</f>
        <v>0.45870206489675514</v>
      </c>
      <c r="D58" s="59"/>
      <c r="F58" s="74"/>
      <c r="G58" s="59"/>
      <c r="K58" s="59"/>
      <c r="N58" s="59"/>
    </row>
    <row r="59" spans="1:14" x14ac:dyDescent="0.35">
      <c r="A59" s="65"/>
    </row>
    <row r="60" spans="1:14" x14ac:dyDescent="0.35">
      <c r="A60" s="3" t="s">
        <v>136</v>
      </c>
    </row>
    <row r="62" spans="1:14" x14ac:dyDescent="0.35">
      <c r="A62" s="42" t="s">
        <v>36</v>
      </c>
    </row>
    <row r="63" spans="1:14" x14ac:dyDescent="0.35">
      <c r="A63" s="44" t="s">
        <v>54</v>
      </c>
    </row>
    <row r="64" spans="1:14" x14ac:dyDescent="0.35">
      <c r="A64" s="43"/>
    </row>
    <row r="65" spans="1:3" ht="15" thickBot="1" x14ac:dyDescent="0.4">
      <c r="A65" s="42" t="s">
        <v>67</v>
      </c>
    </row>
    <row r="66" spans="1:3" ht="15" thickBot="1" x14ac:dyDescent="0.4">
      <c r="B66" s="72"/>
      <c r="C66" s="43"/>
    </row>
    <row r="67" spans="1:3" x14ac:dyDescent="0.35">
      <c r="B67" s="71"/>
    </row>
    <row r="68" spans="1:3" ht="15" thickBot="1" x14ac:dyDescent="0.4">
      <c r="A68" s="42" t="s">
        <v>68</v>
      </c>
    </row>
    <row r="69" spans="1:3" ht="15" thickBot="1" x14ac:dyDescent="0.4">
      <c r="B69" s="72"/>
      <c r="C69" s="43"/>
    </row>
    <row r="70" spans="1:3" x14ac:dyDescent="0.35">
      <c r="B70" s="71"/>
    </row>
    <row r="71" spans="1:3" ht="15" thickBot="1" x14ac:dyDescent="0.4">
      <c r="A71" s="42" t="s">
        <v>69</v>
      </c>
    </row>
    <row r="72" spans="1:3" ht="15" thickBot="1" x14ac:dyDescent="0.4">
      <c r="B72" s="72"/>
      <c r="C72" s="43"/>
    </row>
    <row r="73" spans="1:3" x14ac:dyDescent="0.35">
      <c r="B73" s="62"/>
      <c r="C73" s="43"/>
    </row>
    <row r="74" spans="1:3" x14ac:dyDescent="0.35">
      <c r="A74" s="42" t="s">
        <v>38</v>
      </c>
      <c r="B74" s="62"/>
      <c r="C74" s="43"/>
    </row>
    <row r="75" spans="1:3" x14ac:dyDescent="0.35">
      <c r="A75" s="44"/>
      <c r="B75" s="62"/>
      <c r="C75" s="43"/>
    </row>
    <row r="76" spans="1:3" x14ac:dyDescent="0.35">
      <c r="A76" s="44"/>
      <c r="B76" s="62"/>
      <c r="C76" s="43"/>
    </row>
    <row r="77" spans="1:3" x14ac:dyDescent="0.35">
      <c r="B77" s="71"/>
    </row>
    <row r="78" spans="1:3" x14ac:dyDescent="0.35">
      <c r="B78" s="71"/>
    </row>
    <row r="79" spans="1:3" x14ac:dyDescent="0.35">
      <c r="A79" s="42" t="s">
        <v>56</v>
      </c>
      <c r="B79" s="71"/>
    </row>
    <row r="80" spans="1:3" x14ac:dyDescent="0.35">
      <c r="A80" s="44"/>
      <c r="B80" s="71"/>
    </row>
    <row r="81" spans="1:2" x14ac:dyDescent="0.35">
      <c r="A81" s="44"/>
      <c r="B81" s="71"/>
    </row>
    <row r="82" spans="1:2" x14ac:dyDescent="0.35">
      <c r="B82" s="71"/>
    </row>
    <row r="83" spans="1:2" x14ac:dyDescent="0.35">
      <c r="A83" s="42" t="s">
        <v>57</v>
      </c>
      <c r="B83" s="71"/>
    </row>
    <row r="84" spans="1:2" x14ac:dyDescent="0.35">
      <c r="B84" s="71"/>
    </row>
    <row r="85" spans="1:2" x14ac:dyDescent="0.35">
      <c r="A85" s="42" t="s">
        <v>90</v>
      </c>
    </row>
    <row r="90" spans="1:2" x14ac:dyDescent="0.35">
      <c r="B90" s="57"/>
    </row>
    <row r="91" spans="1:2" x14ac:dyDescent="0.35">
      <c r="B91" s="77"/>
    </row>
    <row r="92" spans="1:2" x14ac:dyDescent="0.35">
      <c r="B92" s="57"/>
    </row>
    <row r="93" spans="1:2" x14ac:dyDescent="0.35">
      <c r="B93" s="77"/>
    </row>
    <row r="94" spans="1:2" x14ac:dyDescent="0.35">
      <c r="B94" s="71"/>
    </row>
    <row r="95" spans="1:2" x14ac:dyDescent="0.35">
      <c r="B95" s="71"/>
    </row>
    <row r="98" spans="1:12" x14ac:dyDescent="0.35">
      <c r="B98" s="78"/>
    </row>
    <row r="99" spans="1:12" ht="15" thickBot="1" x14ac:dyDescent="0.4">
      <c r="B99" s="79"/>
      <c r="C99" s="54"/>
    </row>
    <row r="100" spans="1:12" ht="15" thickBot="1" x14ac:dyDescent="0.4">
      <c r="B100" s="80"/>
      <c r="C100" s="43" t="s">
        <v>85</v>
      </c>
    </row>
    <row r="104" spans="1:12" x14ac:dyDescent="0.35">
      <c r="A104" s="42" t="s">
        <v>134</v>
      </c>
    </row>
    <row r="106" spans="1:12" x14ac:dyDescent="0.35">
      <c r="L106" s="42" t="s">
        <v>60</v>
      </c>
    </row>
    <row r="108" spans="1:12" x14ac:dyDescent="0.35">
      <c r="B108" s="57"/>
    </row>
    <row r="109" spans="1:12" x14ac:dyDescent="0.35">
      <c r="B109" s="77"/>
    </row>
    <row r="110" spans="1:12" x14ac:dyDescent="0.35">
      <c r="B110" s="75"/>
    </row>
    <row r="111" spans="1:12" x14ac:dyDescent="0.35">
      <c r="B111" s="75"/>
    </row>
    <row r="112" spans="1:12" x14ac:dyDescent="0.35">
      <c r="B112" s="75"/>
    </row>
    <row r="115" spans="1:3" x14ac:dyDescent="0.35">
      <c r="B115" s="78"/>
    </row>
    <row r="116" spans="1:3" ht="15" thickBot="1" x14ac:dyDescent="0.4">
      <c r="B116" s="79"/>
      <c r="C116" s="54"/>
    </row>
    <row r="117" spans="1:3" ht="15" thickBot="1" x14ac:dyDescent="0.4">
      <c r="B117" s="80"/>
      <c r="C117" s="43" t="s">
        <v>86</v>
      </c>
    </row>
    <row r="118" spans="1:3" ht="15" thickBot="1" x14ac:dyDescent="0.4">
      <c r="B118" s="78"/>
    </row>
    <row r="119" spans="1:3" ht="15" thickBot="1" x14ac:dyDescent="0.4">
      <c r="A119" s="42" t="s">
        <v>89</v>
      </c>
      <c r="B119" s="80"/>
      <c r="C119" s="43" t="s">
        <v>97</v>
      </c>
    </row>
    <row r="120" spans="1:3" x14ac:dyDescent="0.35">
      <c r="B120" s="81"/>
      <c r="C120" s="43" t="s">
        <v>87</v>
      </c>
    </row>
    <row r="121" spans="1:3" x14ac:dyDescent="0.35">
      <c r="B121" s="78"/>
      <c r="C121" s="43" t="s">
        <v>88</v>
      </c>
    </row>
    <row r="123" spans="1:3" x14ac:dyDescent="0.35">
      <c r="A123" s="42" t="s">
        <v>103</v>
      </c>
    </row>
    <row r="124" spans="1:3" x14ac:dyDescent="0.35">
      <c r="C124" s="43"/>
    </row>
    <row r="126" spans="1:3" x14ac:dyDescent="0.35">
      <c r="B126" s="78"/>
    </row>
    <row r="127" spans="1:3" ht="15" thickBot="1" x14ac:dyDescent="0.4"/>
    <row r="128" spans="1:3" ht="15" thickBot="1" x14ac:dyDescent="0.4">
      <c r="B128" s="80"/>
      <c r="C128" s="42" t="s">
        <v>101</v>
      </c>
    </row>
    <row r="130" spans="1:3" x14ac:dyDescent="0.35">
      <c r="B130" s="71"/>
    </row>
    <row r="131" spans="1:3" x14ac:dyDescent="0.35">
      <c r="B131" s="78"/>
    </row>
    <row r="133" spans="1:3" x14ac:dyDescent="0.35">
      <c r="B133" s="71"/>
    </row>
    <row r="134" spans="1:3" ht="15" thickBot="1" x14ac:dyDescent="0.4">
      <c r="B134" s="78"/>
    </row>
    <row r="135" spans="1:3" ht="15" thickBot="1" x14ac:dyDescent="0.4">
      <c r="B135" s="72"/>
      <c r="C135" s="42" t="s">
        <v>105</v>
      </c>
    </row>
    <row r="138" spans="1:3" x14ac:dyDescent="0.35">
      <c r="A138" s="42" t="s">
        <v>133</v>
      </c>
    </row>
    <row r="142" spans="1:3" x14ac:dyDescent="0.35">
      <c r="B142" s="68"/>
    </row>
    <row r="143" spans="1:3" x14ac:dyDescent="0.35">
      <c r="B143" s="68"/>
    </row>
    <row r="144" spans="1:3" x14ac:dyDescent="0.35">
      <c r="B144" s="68"/>
    </row>
    <row r="145" spans="2:3" x14ac:dyDescent="0.35">
      <c r="B145" s="68"/>
    </row>
    <row r="150" spans="2:3" x14ac:dyDescent="0.35">
      <c r="B150" s="78"/>
    </row>
    <row r="151" spans="2:3" ht="15" thickBot="1" x14ac:dyDescent="0.4">
      <c r="B151" s="78"/>
      <c r="C151" s="54"/>
    </row>
    <row r="152" spans="2:3" ht="15" thickBot="1" x14ac:dyDescent="0.4">
      <c r="B152" s="80"/>
      <c r="C152" s="43" t="s">
        <v>119</v>
      </c>
    </row>
    <row r="161" spans="2:3" x14ac:dyDescent="0.35">
      <c r="B161" s="68"/>
    </row>
    <row r="162" spans="2:3" x14ac:dyDescent="0.35">
      <c r="B162" s="68"/>
    </row>
    <row r="165" spans="2:3" x14ac:dyDescent="0.35">
      <c r="B165" s="78"/>
    </row>
    <row r="166" spans="2:3" ht="15" thickBot="1" x14ac:dyDescent="0.4">
      <c r="B166" s="78"/>
      <c r="C166" s="54"/>
    </row>
    <row r="167" spans="2:3" ht="15" thickBot="1" x14ac:dyDescent="0.4">
      <c r="B167" s="80"/>
      <c r="C167" s="43" t="s">
        <v>127</v>
      </c>
    </row>
    <row r="169" spans="2:3" x14ac:dyDescent="0.35">
      <c r="B169" s="78">
        <f>B150+B165</f>
        <v>0</v>
      </c>
      <c r="C169" s="42" t="s">
        <v>128</v>
      </c>
    </row>
    <row r="170" spans="2:3" ht="15" thickBot="1" x14ac:dyDescent="0.4">
      <c r="B170" s="78">
        <f>B151+B166</f>
        <v>0</v>
      </c>
      <c r="C170" s="42" t="s">
        <v>129</v>
      </c>
    </row>
    <row r="171" spans="2:3" ht="15" thickBot="1" x14ac:dyDescent="0.4">
      <c r="B171" s="80">
        <f>B152+B167</f>
        <v>0</v>
      </c>
      <c r="C171" s="42" t="s">
        <v>130</v>
      </c>
    </row>
    <row r="174" spans="2:3" x14ac:dyDescent="0.35">
      <c r="B174" s="78"/>
    </row>
    <row r="175" spans="2:3" x14ac:dyDescent="0.35">
      <c r="B175" s="78"/>
    </row>
    <row r="176" spans="2:3" x14ac:dyDescent="0.35">
      <c r="B176" s="78"/>
    </row>
  </sheetData>
  <mergeCells count="10">
    <mergeCell ref="F8:H8"/>
    <mergeCell ref="J8:L8"/>
    <mergeCell ref="F3:H3"/>
    <mergeCell ref="J3:L3"/>
    <mergeCell ref="B4:D4"/>
    <mergeCell ref="F4:H4"/>
    <mergeCell ref="J4:L4"/>
    <mergeCell ref="B5:D5"/>
    <mergeCell ref="F5:H5"/>
    <mergeCell ref="J5:L5"/>
  </mergeCells>
  <pageMargins left="0.7" right="0.7" top="0.75" bottom="0.75" header="0.3" footer="0.3"/>
  <pageSetup scale="53" fitToHeight="3" orientation="landscape" horizontalDpi="4294967293" r:id="rId1"/>
  <rowBreaks count="2" manualBreakCount="2">
    <brk id="58" max="16383" man="1"/>
    <brk id="12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6"/>
  <sheetViews>
    <sheetView tabSelected="1" zoomScale="85" zoomScaleNormal="85" workbookViewId="0">
      <selection activeCell="H6" sqref="H6"/>
    </sheetView>
  </sheetViews>
  <sheetFormatPr defaultRowHeight="14.5" x14ac:dyDescent="0.35"/>
  <cols>
    <col min="1" max="1" width="33.26953125" customWidth="1"/>
    <col min="2" max="2" width="14" customWidth="1"/>
    <col min="3" max="3" width="11" customWidth="1"/>
    <col min="4" max="4" width="12" customWidth="1"/>
    <col min="5" max="5" width="9.7265625" bestFit="1" customWidth="1"/>
    <col min="6" max="6" width="12.26953125" customWidth="1"/>
    <col min="7" max="7" width="10" customWidth="1"/>
    <col min="8" max="8" width="19.54296875" customWidth="1"/>
    <col min="10" max="10" width="13" customWidth="1"/>
    <col min="11" max="11" width="11.26953125" customWidth="1"/>
    <col min="12" max="12" width="20" bestFit="1" customWidth="1"/>
    <col min="17" max="18" width="9.7265625" bestFit="1" customWidth="1"/>
  </cols>
  <sheetData>
    <row r="1" spans="1:14" ht="15.5" x14ac:dyDescent="0.35">
      <c r="A1" s="86" t="s">
        <v>137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4" x14ac:dyDescent="0.35">
      <c r="A2" s="43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</row>
    <row r="3" spans="1:14" x14ac:dyDescent="0.35">
      <c r="A3" s="43"/>
      <c r="B3" s="42"/>
      <c r="C3" s="42"/>
      <c r="D3" s="42"/>
      <c r="E3" s="42"/>
      <c r="F3" s="88" t="s">
        <v>70</v>
      </c>
      <c r="G3" s="88"/>
      <c r="H3" s="88"/>
      <c r="I3" s="42"/>
      <c r="J3" s="88" t="s">
        <v>46</v>
      </c>
      <c r="K3" s="88"/>
      <c r="L3" s="88"/>
      <c r="M3" s="42"/>
      <c r="N3" s="42"/>
    </row>
    <row r="4" spans="1:14" x14ac:dyDescent="0.35">
      <c r="A4" s="82"/>
      <c r="B4" s="89" t="s">
        <v>40</v>
      </c>
      <c r="C4" s="89"/>
      <c r="D4" s="89"/>
      <c r="E4" s="42"/>
      <c r="F4" s="89" t="s">
        <v>41</v>
      </c>
      <c r="G4" s="89"/>
      <c r="H4" s="89"/>
      <c r="I4" s="42"/>
      <c r="J4" s="89" t="s">
        <v>42</v>
      </c>
      <c r="K4" s="89"/>
      <c r="L4" s="89"/>
      <c r="M4" s="42"/>
      <c r="N4" s="83"/>
    </row>
    <row r="5" spans="1:14" x14ac:dyDescent="0.35">
      <c r="A5" s="83"/>
      <c r="B5" s="89" t="s">
        <v>64</v>
      </c>
      <c r="C5" s="89"/>
      <c r="D5" s="89"/>
      <c r="E5" s="42"/>
      <c r="F5" s="89" t="s">
        <v>65</v>
      </c>
      <c r="G5" s="89"/>
      <c r="H5" s="89"/>
      <c r="I5" s="42"/>
      <c r="J5" s="89" t="s">
        <v>37</v>
      </c>
      <c r="K5" s="89"/>
      <c r="L5" s="89"/>
      <c r="M5" s="42"/>
      <c r="N5" s="83"/>
    </row>
    <row r="6" spans="1:14" ht="26.5" customHeight="1" x14ac:dyDescent="0.35">
      <c r="A6" s="84" t="s">
        <v>28</v>
      </c>
      <c r="B6" s="84" t="s">
        <v>0</v>
      </c>
      <c r="C6" s="85" t="s">
        <v>29</v>
      </c>
      <c r="D6" s="85" t="s">
        <v>24</v>
      </c>
      <c r="E6" s="42"/>
      <c r="F6" s="84" t="s">
        <v>23</v>
      </c>
      <c r="G6" s="85" t="s">
        <v>27</v>
      </c>
      <c r="H6" s="84" t="s">
        <v>25</v>
      </c>
      <c r="I6" s="42"/>
      <c r="J6" s="85" t="s">
        <v>43</v>
      </c>
      <c r="K6" s="85" t="s">
        <v>39</v>
      </c>
      <c r="L6" s="84" t="s">
        <v>25</v>
      </c>
      <c r="M6" s="42"/>
      <c r="N6" s="84" t="s">
        <v>22</v>
      </c>
    </row>
    <row r="7" spans="1:14" ht="15" customHeight="1" x14ac:dyDescent="0.35">
      <c r="A7" s="2" t="s">
        <v>2</v>
      </c>
      <c r="B7" s="2"/>
      <c r="C7" s="2"/>
    </row>
    <row r="8" spans="1:14" ht="15" customHeight="1" x14ac:dyDescent="0.35">
      <c r="A8" s="2"/>
      <c r="B8" s="2"/>
      <c r="C8" s="2"/>
      <c r="F8" s="90" t="s">
        <v>132</v>
      </c>
      <c r="G8" s="90"/>
      <c r="H8" s="90"/>
      <c r="J8" s="90" t="s">
        <v>107</v>
      </c>
      <c r="K8" s="90"/>
      <c r="L8" s="90"/>
    </row>
    <row r="9" spans="1:14" x14ac:dyDescent="0.35">
      <c r="A9" s="7" t="s">
        <v>1</v>
      </c>
    </row>
    <row r="10" spans="1:14" x14ac:dyDescent="0.35">
      <c r="A10" s="8" t="s">
        <v>5</v>
      </c>
      <c r="B10" s="5">
        <v>110</v>
      </c>
      <c r="C10" s="5">
        <v>130</v>
      </c>
      <c r="D10" s="33">
        <f>B10-C10</f>
        <v>-20</v>
      </c>
      <c r="F10" s="24">
        <f>C10</f>
        <v>130</v>
      </c>
      <c r="G10" s="15">
        <f>B10-F10</f>
        <v>-20</v>
      </c>
      <c r="H10" t="s">
        <v>44</v>
      </c>
      <c r="J10" s="24">
        <f>B10</f>
        <v>110</v>
      </c>
      <c r="K10" s="15">
        <f>F10-C10</f>
        <v>0</v>
      </c>
      <c r="L10" t="s">
        <v>21</v>
      </c>
      <c r="N10" s="15">
        <f>G10+K10-D10</f>
        <v>0</v>
      </c>
    </row>
    <row r="11" spans="1:14" x14ac:dyDescent="0.35">
      <c r="A11" s="8" t="s">
        <v>6</v>
      </c>
      <c r="B11" s="6">
        <v>55</v>
      </c>
      <c r="C11" s="6">
        <v>45</v>
      </c>
      <c r="D11" s="34">
        <f>B11-C11</f>
        <v>10</v>
      </c>
      <c r="F11" s="23">
        <f>B11</f>
        <v>55</v>
      </c>
      <c r="G11" s="16">
        <f>B11-F11</f>
        <v>0</v>
      </c>
      <c r="H11" s="14" t="s">
        <v>19</v>
      </c>
      <c r="J11" s="23">
        <f>C11</f>
        <v>45</v>
      </c>
      <c r="K11" s="16">
        <f>F11-C11</f>
        <v>10</v>
      </c>
      <c r="L11" s="14" t="s">
        <v>45</v>
      </c>
      <c r="N11" s="16">
        <f t="shared" ref="N11:N58" si="0">G11+K11-D11</f>
        <v>0</v>
      </c>
    </row>
    <row r="12" spans="1:14" x14ac:dyDescent="0.35">
      <c r="A12" s="8" t="s">
        <v>7</v>
      </c>
      <c r="B12" s="4">
        <f>B10*B11</f>
        <v>6050</v>
      </c>
      <c r="C12" s="4">
        <f>C10*C11</f>
        <v>5850</v>
      </c>
      <c r="D12" s="15">
        <f>B12-C12</f>
        <v>200</v>
      </c>
      <c r="F12" s="4">
        <f>F10*F11</f>
        <v>7150</v>
      </c>
      <c r="G12" s="15">
        <f>B12-F12</f>
        <v>-1100</v>
      </c>
      <c r="J12" s="4">
        <f>J10*J11</f>
        <v>4950</v>
      </c>
      <c r="K12" s="15">
        <f>F12-C12</f>
        <v>1300</v>
      </c>
      <c r="N12" s="15">
        <f t="shared" si="0"/>
        <v>0</v>
      </c>
    </row>
    <row r="13" spans="1:14" x14ac:dyDescent="0.35">
      <c r="A13" s="29" t="s">
        <v>62</v>
      </c>
      <c r="B13" s="9">
        <f>B12/B$21</f>
        <v>0.54751131221719462</v>
      </c>
      <c r="C13" s="9">
        <f>C12/C$21</f>
        <v>0.69026548672566368</v>
      </c>
      <c r="D13" s="18">
        <f>B13-C13</f>
        <v>-0.14275417450846906</v>
      </c>
      <c r="F13" s="9">
        <f>F12/F$21</f>
        <v>0.62039045553145333</v>
      </c>
      <c r="G13" s="18">
        <f>B13-F13</f>
        <v>-7.287914331425871E-2</v>
      </c>
      <c r="J13" s="9">
        <f>J12/J$21</f>
        <v>0.62264150943396224</v>
      </c>
      <c r="K13" s="18">
        <f>F13-C13</f>
        <v>-6.9875031194210346E-2</v>
      </c>
      <c r="N13" s="22">
        <f t="shared" si="0"/>
        <v>0</v>
      </c>
    </row>
    <row r="14" spans="1:14" x14ac:dyDescent="0.35">
      <c r="A14" s="29"/>
      <c r="D14" s="17"/>
      <c r="G14" s="17"/>
      <c r="K14" s="17"/>
      <c r="N14" s="17"/>
    </row>
    <row r="15" spans="1:14" x14ac:dyDescent="0.35">
      <c r="A15" s="7" t="s">
        <v>3</v>
      </c>
      <c r="D15" s="17"/>
      <c r="G15" s="17"/>
      <c r="K15" s="17"/>
      <c r="N15" s="17"/>
    </row>
    <row r="16" spans="1:14" x14ac:dyDescent="0.35">
      <c r="A16" s="8" t="s">
        <v>5</v>
      </c>
      <c r="B16" s="5">
        <v>200</v>
      </c>
      <c r="C16" s="5">
        <v>175</v>
      </c>
      <c r="D16" s="15">
        <f>B16-C16</f>
        <v>25</v>
      </c>
      <c r="F16" s="24">
        <f>C16</f>
        <v>175</v>
      </c>
      <c r="G16" s="15">
        <f>B16-F16</f>
        <v>25</v>
      </c>
      <c r="H16" t="s">
        <v>44</v>
      </c>
      <c r="J16" s="24">
        <f>B16</f>
        <v>200</v>
      </c>
      <c r="K16" s="15">
        <f>F16-C16</f>
        <v>0</v>
      </c>
      <c r="L16" t="s">
        <v>21</v>
      </c>
      <c r="N16" s="15">
        <f t="shared" si="0"/>
        <v>0</v>
      </c>
    </row>
    <row r="17" spans="1:18" x14ac:dyDescent="0.35">
      <c r="A17" s="8" t="s">
        <v>6</v>
      </c>
      <c r="B17" s="6">
        <v>25</v>
      </c>
      <c r="C17" s="6">
        <v>15</v>
      </c>
      <c r="D17" s="34">
        <f>B17-C17</f>
        <v>10</v>
      </c>
      <c r="F17" s="23">
        <f>B17</f>
        <v>25</v>
      </c>
      <c r="G17" s="16">
        <f>B17-F17</f>
        <v>0</v>
      </c>
      <c r="H17" s="14" t="s">
        <v>19</v>
      </c>
      <c r="J17" s="23">
        <f>C17</f>
        <v>15</v>
      </c>
      <c r="K17" s="16">
        <f>F17-C17</f>
        <v>10</v>
      </c>
      <c r="L17" s="14" t="s">
        <v>45</v>
      </c>
      <c r="N17" s="16">
        <f t="shared" si="0"/>
        <v>0</v>
      </c>
    </row>
    <row r="18" spans="1:18" x14ac:dyDescent="0.35">
      <c r="A18" s="8" t="s">
        <v>7</v>
      </c>
      <c r="B18" s="4">
        <f>B16*B17</f>
        <v>5000</v>
      </c>
      <c r="C18" s="4">
        <f>C16*C17</f>
        <v>2625</v>
      </c>
      <c r="D18" s="15">
        <f>B18-C18</f>
        <v>2375</v>
      </c>
      <c r="F18" s="4">
        <f>F16*F17</f>
        <v>4375</v>
      </c>
      <c r="G18" s="15">
        <f>B18-F18</f>
        <v>625</v>
      </c>
      <c r="J18" s="4">
        <f>J16*J17</f>
        <v>3000</v>
      </c>
      <c r="K18" s="15">
        <f>F18-C18</f>
        <v>1750</v>
      </c>
      <c r="N18" s="15">
        <f t="shared" si="0"/>
        <v>0</v>
      </c>
    </row>
    <row r="19" spans="1:18" x14ac:dyDescent="0.35">
      <c r="A19" s="29" t="s">
        <v>61</v>
      </c>
      <c r="B19" s="9">
        <f>B18/B$21</f>
        <v>0.45248868778280543</v>
      </c>
      <c r="C19" s="9">
        <f>C18/C$21</f>
        <v>0.30973451327433627</v>
      </c>
      <c r="D19" s="18">
        <f>B19-C19</f>
        <v>0.14275417450846917</v>
      </c>
      <c r="F19" s="9">
        <f>F18/F$21</f>
        <v>0.37960954446854661</v>
      </c>
      <c r="G19" s="18">
        <f>B19-F19</f>
        <v>7.2879143314258821E-2</v>
      </c>
      <c r="J19" s="9">
        <f>J18/J$21</f>
        <v>0.37735849056603776</v>
      </c>
      <c r="K19" s="18">
        <f>F19-C19</f>
        <v>6.9875031194210346E-2</v>
      </c>
      <c r="N19" s="22">
        <f t="shared" si="0"/>
        <v>0</v>
      </c>
    </row>
    <row r="20" spans="1:18" x14ac:dyDescent="0.35">
      <c r="A20" s="29"/>
      <c r="B20" s="9"/>
      <c r="D20" s="17"/>
      <c r="G20" s="17"/>
      <c r="K20" s="17"/>
      <c r="N20" s="17"/>
    </row>
    <row r="21" spans="1:18" x14ac:dyDescent="0.35">
      <c r="A21" s="3" t="s">
        <v>8</v>
      </c>
      <c r="B21" s="13">
        <f>B12+B18</f>
        <v>11050</v>
      </c>
      <c r="C21" s="13">
        <f>C12+C18</f>
        <v>8475</v>
      </c>
      <c r="D21" s="19">
        <f>B21-C21</f>
        <v>2575</v>
      </c>
      <c r="F21" s="13">
        <f>F12+F18</f>
        <v>11525</v>
      </c>
      <c r="G21" s="19">
        <f>B21-F21</f>
        <v>-475</v>
      </c>
      <c r="H21" t="s">
        <v>30</v>
      </c>
      <c r="J21" s="13">
        <f>J12+J18</f>
        <v>7950</v>
      </c>
      <c r="K21" s="19">
        <f>F21-C21</f>
        <v>3050</v>
      </c>
      <c r="N21" s="19">
        <f t="shared" si="0"/>
        <v>0</v>
      </c>
    </row>
    <row r="22" spans="1:18" x14ac:dyDescent="0.35">
      <c r="A22" s="8" t="s">
        <v>31</v>
      </c>
      <c r="B22">
        <f>B17+B11</f>
        <v>80</v>
      </c>
      <c r="C22">
        <f>C17+C11</f>
        <v>60</v>
      </c>
      <c r="D22" s="20">
        <f>B22-C22</f>
        <v>20</v>
      </c>
      <c r="F22">
        <f>F17+F11</f>
        <v>80</v>
      </c>
      <c r="G22" s="20">
        <f>B22-F22</f>
        <v>0</v>
      </c>
      <c r="H22" t="s">
        <v>26</v>
      </c>
      <c r="J22">
        <f>J11+J17</f>
        <v>60</v>
      </c>
      <c r="K22" s="17">
        <f>F22-C22</f>
        <v>20</v>
      </c>
      <c r="N22" s="17">
        <f t="shared" si="0"/>
        <v>0</v>
      </c>
    </row>
    <row r="23" spans="1:18" x14ac:dyDescent="0.35">
      <c r="D23" s="17"/>
      <c r="G23" s="17"/>
      <c r="K23" s="17"/>
      <c r="N23" s="17"/>
    </row>
    <row r="24" spans="1:18" x14ac:dyDescent="0.35">
      <c r="A24" s="2" t="s">
        <v>9</v>
      </c>
      <c r="D24" s="17"/>
      <c r="G24" s="17"/>
      <c r="K24" s="17"/>
      <c r="N24" s="17"/>
    </row>
    <row r="25" spans="1:18" x14ac:dyDescent="0.35">
      <c r="A25" s="1" t="s">
        <v>1</v>
      </c>
      <c r="D25" s="17"/>
      <c r="G25" s="17"/>
      <c r="K25" s="17"/>
      <c r="N25" s="17"/>
    </row>
    <row r="26" spans="1:18" x14ac:dyDescent="0.35">
      <c r="A26" s="27" t="s">
        <v>48</v>
      </c>
      <c r="B26" s="28">
        <v>2</v>
      </c>
      <c r="C26" s="28">
        <v>2.5</v>
      </c>
      <c r="D26" s="35">
        <f>B26-C26</f>
        <v>-0.5</v>
      </c>
      <c r="F26">
        <f>C26</f>
        <v>2.5</v>
      </c>
      <c r="G26" s="35">
        <f>B26-F26</f>
        <v>-0.5</v>
      </c>
      <c r="H26" t="s">
        <v>55</v>
      </c>
      <c r="K26" s="17">
        <f>F26-C26</f>
        <v>0</v>
      </c>
      <c r="N26" s="17">
        <f t="shared" si="0"/>
        <v>0</v>
      </c>
      <c r="Q26" s="11"/>
      <c r="R26" s="11"/>
    </row>
    <row r="27" spans="1:18" x14ac:dyDescent="0.35">
      <c r="A27" s="27" t="s">
        <v>49</v>
      </c>
      <c r="B27" s="30">
        <v>20</v>
      </c>
      <c r="C27" s="30">
        <v>19</v>
      </c>
      <c r="D27" s="32">
        <f>B27-C27</f>
        <v>1</v>
      </c>
      <c r="F27" s="11">
        <f>C27</f>
        <v>19</v>
      </c>
      <c r="G27" s="32">
        <f>B27-F27</f>
        <v>1</v>
      </c>
      <c r="H27" t="s">
        <v>55</v>
      </c>
      <c r="J27" s="11"/>
      <c r="K27" s="17">
        <f>F27-C27</f>
        <v>0</v>
      </c>
      <c r="N27" s="17">
        <f t="shared" si="0"/>
        <v>0</v>
      </c>
      <c r="Q27" s="11"/>
    </row>
    <row r="28" spans="1:18" ht="15" thickBot="1" x14ac:dyDescent="0.4">
      <c r="A28" s="8" t="s">
        <v>50</v>
      </c>
      <c r="B28" s="11">
        <f>B26*B27</f>
        <v>40</v>
      </c>
      <c r="C28" s="11">
        <f>C26*C27</f>
        <v>47.5</v>
      </c>
      <c r="D28" s="32">
        <f>B28-C28</f>
        <v>-7.5</v>
      </c>
      <c r="F28" s="11">
        <f>F26*F27</f>
        <v>47.5</v>
      </c>
      <c r="G28" s="32">
        <f>B28-F28</f>
        <v>-7.5</v>
      </c>
      <c r="H28" t="s">
        <v>55</v>
      </c>
      <c r="J28" s="11"/>
      <c r="K28" s="17">
        <f>F28-C28</f>
        <v>0</v>
      </c>
      <c r="N28" s="32">
        <f>G28+K28-D28</f>
        <v>0</v>
      </c>
    </row>
    <row r="29" spans="1:18" ht="15" thickBot="1" x14ac:dyDescent="0.4">
      <c r="A29" s="8" t="s">
        <v>51</v>
      </c>
      <c r="B29" s="10">
        <f>B28*B11</f>
        <v>2200</v>
      </c>
      <c r="C29" s="10">
        <f>C28*C11</f>
        <v>2137.5</v>
      </c>
      <c r="D29" s="15">
        <f>B29-C29</f>
        <v>62.5</v>
      </c>
      <c r="F29" s="10">
        <f>F30*F12</f>
        <v>2612.5</v>
      </c>
      <c r="G29" s="37">
        <f>B29-F29</f>
        <v>-412.5</v>
      </c>
      <c r="H29" t="s">
        <v>19</v>
      </c>
      <c r="J29" s="10"/>
      <c r="K29" s="15">
        <f>F29-C29</f>
        <v>475</v>
      </c>
      <c r="L29" t="s">
        <v>108</v>
      </c>
      <c r="N29" s="15">
        <f t="shared" si="0"/>
        <v>0</v>
      </c>
    </row>
    <row r="30" spans="1:18" x14ac:dyDescent="0.35">
      <c r="A30" s="29" t="s">
        <v>12</v>
      </c>
      <c r="B30" s="31">
        <f>B29/B12</f>
        <v>0.36363636363636365</v>
      </c>
      <c r="C30" s="31">
        <f>C29/C12</f>
        <v>0.36538461538461536</v>
      </c>
      <c r="D30" s="22">
        <f>B30-C30</f>
        <v>-1.7482517482517168E-3</v>
      </c>
      <c r="F30" s="31">
        <f>C30</f>
        <v>0.36538461538461536</v>
      </c>
      <c r="G30" s="22">
        <f>B30-F30</f>
        <v>-1.7482517482517168E-3</v>
      </c>
      <c r="H30" t="s">
        <v>66</v>
      </c>
      <c r="J30" s="31"/>
      <c r="K30" s="22">
        <f>F30-C30</f>
        <v>0</v>
      </c>
      <c r="N30" s="22">
        <f t="shared" si="0"/>
        <v>0</v>
      </c>
      <c r="Q30" s="11"/>
    </row>
    <row r="31" spans="1:18" x14ac:dyDescent="0.35">
      <c r="A31" s="1"/>
      <c r="D31" s="17"/>
      <c r="G31" s="17"/>
      <c r="K31" s="17"/>
      <c r="N31" s="17"/>
    </row>
    <row r="32" spans="1:18" x14ac:dyDescent="0.35">
      <c r="A32" s="1" t="s">
        <v>3</v>
      </c>
      <c r="D32" s="17"/>
      <c r="G32" s="17"/>
      <c r="K32" s="17"/>
      <c r="N32" s="17"/>
    </row>
    <row r="33" spans="1:14" x14ac:dyDescent="0.35">
      <c r="A33" s="27" t="s">
        <v>48</v>
      </c>
      <c r="B33" s="28">
        <v>6</v>
      </c>
      <c r="C33" s="28">
        <v>4.5</v>
      </c>
      <c r="D33" s="35">
        <f>B33-C33</f>
        <v>1.5</v>
      </c>
      <c r="F33">
        <f>C33</f>
        <v>4.5</v>
      </c>
      <c r="G33" s="35">
        <f>B33-F33</f>
        <v>1.5</v>
      </c>
      <c r="H33" t="s">
        <v>55</v>
      </c>
      <c r="K33" s="17">
        <f>F33-C33</f>
        <v>0</v>
      </c>
      <c r="N33" s="17">
        <f t="shared" si="0"/>
        <v>0</v>
      </c>
    </row>
    <row r="34" spans="1:14" x14ac:dyDescent="0.35">
      <c r="A34" s="27" t="s">
        <v>49</v>
      </c>
      <c r="B34" s="30">
        <v>22</v>
      </c>
      <c r="C34" s="30">
        <v>20</v>
      </c>
      <c r="D34" s="32">
        <f>B34-C34</f>
        <v>2</v>
      </c>
      <c r="F34" s="11">
        <f>C34</f>
        <v>20</v>
      </c>
      <c r="G34" s="32">
        <f>B34-F34</f>
        <v>2</v>
      </c>
      <c r="H34" t="s">
        <v>55</v>
      </c>
      <c r="J34" s="11"/>
      <c r="K34" s="17">
        <f>F34-C34</f>
        <v>0</v>
      </c>
      <c r="N34" s="17">
        <f t="shared" si="0"/>
        <v>0</v>
      </c>
    </row>
    <row r="35" spans="1:14" ht="15" thickBot="1" x14ac:dyDescent="0.4">
      <c r="A35" s="8" t="s">
        <v>50</v>
      </c>
      <c r="B35" s="11">
        <f>B33*B34</f>
        <v>132</v>
      </c>
      <c r="C35" s="11">
        <f>C33*C34</f>
        <v>90</v>
      </c>
      <c r="D35" s="32">
        <f>B35-C35</f>
        <v>42</v>
      </c>
      <c r="F35" s="11">
        <f>F33*F34</f>
        <v>90</v>
      </c>
      <c r="G35" s="32">
        <f>B35-F35</f>
        <v>42</v>
      </c>
      <c r="H35" t="s">
        <v>55</v>
      </c>
      <c r="J35" s="11"/>
      <c r="K35" s="17">
        <f>F35-C35</f>
        <v>0</v>
      </c>
      <c r="N35" s="17">
        <f t="shared" si="0"/>
        <v>0</v>
      </c>
    </row>
    <row r="36" spans="1:14" ht="15" thickBot="1" x14ac:dyDescent="0.4">
      <c r="A36" s="8" t="s">
        <v>51</v>
      </c>
      <c r="B36" s="10">
        <f>B35*B17</f>
        <v>3300</v>
      </c>
      <c r="C36" s="10">
        <f>C35*C17</f>
        <v>1350</v>
      </c>
      <c r="D36" s="15">
        <f>B36-C36</f>
        <v>1950</v>
      </c>
      <c r="F36" s="10">
        <f>F35*F17</f>
        <v>2250</v>
      </c>
      <c r="G36" s="37">
        <f>B36-F36</f>
        <v>1050</v>
      </c>
      <c r="H36" t="s">
        <v>19</v>
      </c>
      <c r="J36" s="10"/>
      <c r="K36" s="15">
        <f>F36-C36</f>
        <v>900</v>
      </c>
      <c r="L36" t="s">
        <v>108</v>
      </c>
      <c r="N36" s="15">
        <f t="shared" si="0"/>
        <v>0</v>
      </c>
    </row>
    <row r="37" spans="1:14" x14ac:dyDescent="0.35">
      <c r="A37" s="29" t="s">
        <v>12</v>
      </c>
      <c r="B37" s="31">
        <f>B36/B18</f>
        <v>0.66</v>
      </c>
      <c r="C37" s="31">
        <f>C36/C18</f>
        <v>0.51428571428571423</v>
      </c>
      <c r="D37" s="22">
        <f>B37-C37</f>
        <v>0.1457142857142858</v>
      </c>
      <c r="F37" s="31">
        <f>C37</f>
        <v>0.51428571428571423</v>
      </c>
      <c r="G37" s="22">
        <f>B37-F37</f>
        <v>0.1457142857142858</v>
      </c>
      <c r="H37" t="s">
        <v>66</v>
      </c>
      <c r="J37" s="31"/>
      <c r="K37" s="22">
        <f>F37-C37</f>
        <v>0</v>
      </c>
      <c r="N37" s="22">
        <f t="shared" si="0"/>
        <v>0</v>
      </c>
    </row>
    <row r="38" spans="1:14" ht="15" thickBot="1" x14ac:dyDescent="0.4">
      <c r="A38" s="29"/>
      <c r="B38" s="31"/>
      <c r="C38" s="31"/>
      <c r="D38" s="22"/>
      <c r="F38" s="10"/>
      <c r="G38" s="15"/>
      <c r="K38" s="17"/>
      <c r="N38" s="17"/>
    </row>
    <row r="39" spans="1:14" ht="15" thickBot="1" x14ac:dyDescent="0.4">
      <c r="A39" s="2" t="s">
        <v>11</v>
      </c>
      <c r="B39" s="13">
        <f>B29+B36</f>
        <v>5500</v>
      </c>
      <c r="C39" s="13">
        <f>C29+C36</f>
        <v>3487.5</v>
      </c>
      <c r="D39" s="19">
        <f>B39-C39</f>
        <v>2012.5</v>
      </c>
      <c r="F39" s="13">
        <f>F29+F36</f>
        <v>4862.5</v>
      </c>
      <c r="G39" s="37">
        <f>B39-F39</f>
        <v>637.5</v>
      </c>
      <c r="J39" s="13"/>
      <c r="K39" s="19">
        <f>F39-C39</f>
        <v>1375</v>
      </c>
      <c r="L39" t="s">
        <v>109</v>
      </c>
      <c r="N39" s="19">
        <f t="shared" si="0"/>
        <v>0</v>
      </c>
    </row>
    <row r="40" spans="1:14" x14ac:dyDescent="0.35">
      <c r="A40" s="1" t="s">
        <v>13</v>
      </c>
      <c r="B40" s="21">
        <f>B39/B21</f>
        <v>0.49773755656108598</v>
      </c>
      <c r="C40" s="21">
        <f>C39/C21</f>
        <v>0.41150442477876104</v>
      </c>
      <c r="D40" s="22">
        <f>B40-C40</f>
        <v>8.6233131782324945E-2</v>
      </c>
      <c r="F40" s="21">
        <f>F39/F21</f>
        <v>0.42190889370932755</v>
      </c>
      <c r="G40" s="22">
        <f>B40-F40</f>
        <v>7.5828662851758433E-2</v>
      </c>
      <c r="J40" s="21"/>
      <c r="K40" s="22">
        <f>F40-C40</f>
        <v>1.0404468930566513E-2</v>
      </c>
      <c r="N40" s="22">
        <f t="shared" si="0"/>
        <v>0</v>
      </c>
    </row>
    <row r="41" spans="1:14" x14ac:dyDescent="0.35">
      <c r="A41" s="1"/>
      <c r="B41" s="21"/>
      <c r="C41" s="21"/>
      <c r="D41" s="22"/>
      <c r="F41" s="21"/>
      <c r="G41" s="22"/>
      <c r="K41" s="22"/>
      <c r="N41" s="22"/>
    </row>
    <row r="42" spans="1:14" x14ac:dyDescent="0.35">
      <c r="A42" s="2" t="s">
        <v>10</v>
      </c>
      <c r="B42" s="21"/>
      <c r="C42" s="21"/>
      <c r="D42" s="22"/>
      <c r="F42" s="21"/>
      <c r="G42" s="22"/>
      <c r="K42" s="22"/>
      <c r="N42" s="22"/>
    </row>
    <row r="43" spans="1:14" x14ac:dyDescent="0.35">
      <c r="A43" s="1" t="s">
        <v>58</v>
      </c>
      <c r="B43" s="10">
        <f>B45*B11</f>
        <v>3850</v>
      </c>
      <c r="C43" s="10">
        <f>C45*C11</f>
        <v>3712.5</v>
      </c>
      <c r="D43" s="19">
        <f>B43-C43</f>
        <v>137.5</v>
      </c>
      <c r="F43" s="10">
        <f>F45*F11</f>
        <v>4537.5</v>
      </c>
      <c r="G43" s="19">
        <f>B43-F43</f>
        <v>-687.5</v>
      </c>
      <c r="K43" s="19">
        <f>F43-C43</f>
        <v>825</v>
      </c>
      <c r="N43" s="19">
        <f>G43+K43-D43</f>
        <v>0</v>
      </c>
    </row>
    <row r="44" spans="1:14" x14ac:dyDescent="0.35">
      <c r="A44" s="1" t="s">
        <v>63</v>
      </c>
      <c r="B44" s="21">
        <f>B43/B12</f>
        <v>0.63636363636363635</v>
      </c>
      <c r="C44" s="21">
        <f>C43/C12</f>
        <v>0.63461538461538458</v>
      </c>
      <c r="D44" s="22">
        <f>B44-C44</f>
        <v>1.7482517482517723E-3</v>
      </c>
      <c r="F44" s="21">
        <f>F43/F12</f>
        <v>0.63461538461538458</v>
      </c>
      <c r="G44" s="22">
        <f>B44-F44</f>
        <v>1.7482517482517723E-3</v>
      </c>
      <c r="K44" s="22">
        <f>F44-C44</f>
        <v>0</v>
      </c>
      <c r="N44" s="22">
        <f>G44+K44-D44</f>
        <v>0</v>
      </c>
    </row>
    <row r="45" spans="1:14" x14ac:dyDescent="0.35">
      <c r="A45" s="1" t="s">
        <v>52</v>
      </c>
      <c r="B45" s="12">
        <f>B10*(1-B30)</f>
        <v>70</v>
      </c>
      <c r="C45" s="12">
        <f>C10*(1-C30)</f>
        <v>82.5</v>
      </c>
      <c r="D45" s="15">
        <f>B45-C45</f>
        <v>-12.5</v>
      </c>
      <c r="F45" s="12">
        <f>C45</f>
        <v>82.5</v>
      </c>
      <c r="G45" s="25">
        <f>B45-F45</f>
        <v>-12.5</v>
      </c>
      <c r="H45" t="s">
        <v>34</v>
      </c>
      <c r="K45" s="22">
        <f>F45-C45</f>
        <v>0</v>
      </c>
      <c r="N45" s="17">
        <f>G45+K45-D45</f>
        <v>0</v>
      </c>
    </row>
    <row r="46" spans="1:14" x14ac:dyDescent="0.35">
      <c r="A46" s="1"/>
      <c r="B46" s="9"/>
      <c r="C46" s="9"/>
      <c r="D46" s="15"/>
      <c r="F46" s="12"/>
      <c r="G46" s="25"/>
      <c r="K46" s="17"/>
      <c r="N46" s="17"/>
    </row>
    <row r="47" spans="1:14" x14ac:dyDescent="0.35">
      <c r="A47" s="1" t="s">
        <v>59</v>
      </c>
      <c r="B47" s="10">
        <f>B49*B17</f>
        <v>1700</v>
      </c>
      <c r="C47" s="10">
        <f>C49*C17</f>
        <v>1275.0000000000002</v>
      </c>
      <c r="D47" s="19">
        <f>B47-C47</f>
        <v>424.99999999999977</v>
      </c>
      <c r="F47" s="10">
        <f>F49*F17</f>
        <v>2125.0000000000005</v>
      </c>
      <c r="G47" s="19">
        <f>B47-F47</f>
        <v>-425.00000000000045</v>
      </c>
      <c r="K47" s="19">
        <f>F47-C47</f>
        <v>850.00000000000023</v>
      </c>
      <c r="N47" s="19">
        <f>G47+K47-D47</f>
        <v>0</v>
      </c>
    </row>
    <row r="48" spans="1:14" x14ac:dyDescent="0.35">
      <c r="A48" s="1" t="s">
        <v>63</v>
      </c>
      <c r="B48" s="21">
        <f>B47/B18</f>
        <v>0.34</v>
      </c>
      <c r="C48" s="21">
        <f>C47/C18</f>
        <v>0.48571428571428582</v>
      </c>
      <c r="D48" s="22">
        <f>B48-C48</f>
        <v>-0.1457142857142858</v>
      </c>
      <c r="F48" s="21">
        <f>F47/F18</f>
        <v>0.48571428571428582</v>
      </c>
      <c r="G48" s="22">
        <f>B48-F48</f>
        <v>-0.1457142857142858</v>
      </c>
      <c r="K48" s="22">
        <f>F48-C48</f>
        <v>0</v>
      </c>
      <c r="N48" s="22">
        <f>G48+K48-D48</f>
        <v>0</v>
      </c>
    </row>
    <row r="49" spans="1:14" x14ac:dyDescent="0.35">
      <c r="A49" s="1" t="s">
        <v>53</v>
      </c>
      <c r="B49" s="12">
        <f>B16*(1-B37)</f>
        <v>68</v>
      </c>
      <c r="C49" s="12">
        <f>C16*(1-C37)</f>
        <v>85.000000000000014</v>
      </c>
      <c r="D49" s="15">
        <f>B49-C49</f>
        <v>-17.000000000000014</v>
      </c>
      <c r="F49" s="12">
        <f>C49</f>
        <v>85.000000000000014</v>
      </c>
      <c r="G49" s="25">
        <f>B49-F49</f>
        <v>-17.000000000000014</v>
      </c>
      <c r="H49" t="s">
        <v>34</v>
      </c>
      <c r="K49" s="22">
        <f>F49-C49</f>
        <v>0</v>
      </c>
      <c r="N49" s="17">
        <f>G49+K49-D49</f>
        <v>0</v>
      </c>
    </row>
    <row r="50" spans="1:14" ht="15" thickBot="1" x14ac:dyDescent="0.4">
      <c r="A50" s="1"/>
      <c r="B50" s="21"/>
      <c r="C50" s="21"/>
      <c r="D50" s="22"/>
      <c r="F50" s="21"/>
      <c r="G50" s="22"/>
      <c r="K50" s="22"/>
      <c r="N50" s="22"/>
    </row>
    <row r="51" spans="1:14" ht="15" thickBot="1" x14ac:dyDescent="0.4">
      <c r="A51" s="2" t="s">
        <v>10</v>
      </c>
      <c r="B51" s="13">
        <f>B21-B39</f>
        <v>5550</v>
      </c>
      <c r="C51" s="13">
        <f>C21-C39</f>
        <v>4987.5</v>
      </c>
      <c r="D51" s="19">
        <f>B51-C51</f>
        <v>562.5</v>
      </c>
      <c r="F51" s="13">
        <f>F21-F39</f>
        <v>6662.5</v>
      </c>
      <c r="G51" s="19">
        <f>B51-F51</f>
        <v>-1112.5</v>
      </c>
      <c r="K51" s="37">
        <f>F51-C51</f>
        <v>1675</v>
      </c>
      <c r="L51" t="s">
        <v>98</v>
      </c>
      <c r="N51" s="19">
        <f t="shared" si="0"/>
        <v>0</v>
      </c>
    </row>
    <row r="52" spans="1:14" x14ac:dyDescent="0.35">
      <c r="A52" s="1" t="s">
        <v>14</v>
      </c>
      <c r="B52" s="21">
        <f>B51/B21</f>
        <v>0.50226244343891402</v>
      </c>
      <c r="C52" s="21">
        <f>C51/C21</f>
        <v>0.58849557522123896</v>
      </c>
      <c r="D52" s="22">
        <f>B52-C52</f>
        <v>-8.6233131782324945E-2</v>
      </c>
      <c r="F52" s="21">
        <f>F51/F21</f>
        <v>0.5780911062906724</v>
      </c>
      <c r="G52" s="22">
        <f>B52-F52</f>
        <v>-7.5828662851758377E-2</v>
      </c>
      <c r="K52" s="22">
        <f>F52-C52</f>
        <v>-1.0404468930566568E-2</v>
      </c>
      <c r="N52" s="22">
        <f t="shared" si="0"/>
        <v>0</v>
      </c>
    </row>
    <row r="53" spans="1:14" x14ac:dyDescent="0.35">
      <c r="A53" s="1"/>
      <c r="B53" s="21"/>
      <c r="C53" s="21"/>
      <c r="D53" s="22"/>
      <c r="F53" s="21"/>
      <c r="G53" s="22"/>
      <c r="K53" s="22"/>
      <c r="N53" s="22"/>
    </row>
    <row r="54" spans="1:14" x14ac:dyDescent="0.35">
      <c r="A54" s="3" t="s">
        <v>15</v>
      </c>
      <c r="B54" s="13">
        <v>1200</v>
      </c>
      <c r="C54" s="13">
        <v>1100</v>
      </c>
      <c r="D54" s="19">
        <f>B54-C54</f>
        <v>100</v>
      </c>
      <c r="F54" s="13">
        <f>C54</f>
        <v>1100</v>
      </c>
      <c r="G54" s="19">
        <f>B54-F54</f>
        <v>100</v>
      </c>
      <c r="H54" t="s">
        <v>33</v>
      </c>
      <c r="K54" s="19">
        <f>F54-C54</f>
        <v>0</v>
      </c>
      <c r="N54" s="19">
        <f t="shared" si="0"/>
        <v>0</v>
      </c>
    </row>
    <row r="55" spans="1:14" x14ac:dyDescent="0.35">
      <c r="A55" s="1" t="s">
        <v>32</v>
      </c>
      <c r="B55" s="21">
        <f>B54/B21</f>
        <v>0.10859728506787331</v>
      </c>
      <c r="C55" s="21">
        <f>C54/C21</f>
        <v>0.12979351032448377</v>
      </c>
      <c r="D55" s="22">
        <f>B55-C55</f>
        <v>-2.1196225256610468E-2</v>
      </c>
      <c r="F55" s="21">
        <f>F54/F21</f>
        <v>9.5444685466377438E-2</v>
      </c>
      <c r="G55" s="22">
        <f>B55-F55</f>
        <v>1.3152599601495868E-2</v>
      </c>
      <c r="K55" s="22">
        <f>F55-C55</f>
        <v>-3.4348824858106336E-2</v>
      </c>
      <c r="N55" s="22">
        <f t="shared" si="0"/>
        <v>0</v>
      </c>
    </row>
    <row r="56" spans="1:14" x14ac:dyDescent="0.35">
      <c r="A56" s="1"/>
      <c r="B56" s="9"/>
      <c r="C56" s="9"/>
      <c r="D56" s="18"/>
      <c r="F56" s="9"/>
      <c r="G56" s="18"/>
      <c r="K56" s="17"/>
      <c r="N56" s="17"/>
    </row>
    <row r="57" spans="1:14" x14ac:dyDescent="0.35">
      <c r="A57" s="2" t="s">
        <v>16</v>
      </c>
      <c r="B57" s="13">
        <f>B51-B54</f>
        <v>4350</v>
      </c>
      <c r="C57" s="13">
        <f>C51-C54</f>
        <v>3887.5</v>
      </c>
      <c r="D57" s="19">
        <f>B57-C57</f>
        <v>462.5</v>
      </c>
      <c r="F57" s="13">
        <f>F51-F54</f>
        <v>5562.5</v>
      </c>
      <c r="G57" s="19">
        <f>B57-F57</f>
        <v>-1212.5</v>
      </c>
      <c r="K57" s="19">
        <f>F57-C57</f>
        <v>1675</v>
      </c>
      <c r="N57" s="19">
        <f t="shared" si="0"/>
        <v>0</v>
      </c>
    </row>
    <row r="58" spans="1:14" x14ac:dyDescent="0.35">
      <c r="A58" s="1" t="s">
        <v>17</v>
      </c>
      <c r="B58" s="21">
        <f>B57/B21</f>
        <v>0.39366515837104071</v>
      </c>
      <c r="C58" s="21">
        <f>C57/C21</f>
        <v>0.45870206489675514</v>
      </c>
      <c r="D58" s="22">
        <f>B58-C58</f>
        <v>-6.5036906525714422E-2</v>
      </c>
      <c r="F58" s="21">
        <f>F57/F21</f>
        <v>0.48264642082429499</v>
      </c>
      <c r="G58" s="22">
        <f>B58-F58</f>
        <v>-8.8981262453254273E-2</v>
      </c>
      <c r="K58" s="22">
        <f>F58-C58</f>
        <v>2.3944355927539851E-2</v>
      </c>
      <c r="N58" s="22">
        <f t="shared" si="0"/>
        <v>0</v>
      </c>
    </row>
    <row r="59" spans="1:14" x14ac:dyDescent="0.35">
      <c r="A59" s="1"/>
    </row>
    <row r="60" spans="1:14" x14ac:dyDescent="0.35">
      <c r="A60" s="3" t="s">
        <v>136</v>
      </c>
    </row>
    <row r="62" spans="1:14" x14ac:dyDescent="0.35">
      <c r="A62" s="26" t="s">
        <v>36</v>
      </c>
    </row>
    <row r="63" spans="1:14" x14ac:dyDescent="0.35">
      <c r="A63" s="7" t="s">
        <v>54</v>
      </c>
    </row>
    <row r="64" spans="1:14" x14ac:dyDescent="0.35">
      <c r="A64" s="2"/>
    </row>
    <row r="65" spans="1:3" ht="15" thickBot="1" x14ac:dyDescent="0.4">
      <c r="A65" t="s">
        <v>67</v>
      </c>
    </row>
    <row r="66" spans="1:3" ht="15" thickBot="1" x14ac:dyDescent="0.4">
      <c r="B66" s="37">
        <f>D21</f>
        <v>2575</v>
      </c>
      <c r="C66" s="2" t="s">
        <v>35</v>
      </c>
    </row>
    <row r="67" spans="1:3" x14ac:dyDescent="0.35">
      <c r="B67" s="10"/>
    </row>
    <row r="68" spans="1:3" ht="15" thickBot="1" x14ac:dyDescent="0.4">
      <c r="A68" t="s">
        <v>68</v>
      </c>
    </row>
    <row r="69" spans="1:3" ht="15" thickBot="1" x14ac:dyDescent="0.4">
      <c r="B69" s="37">
        <f>D51</f>
        <v>562.5</v>
      </c>
      <c r="C69" s="2" t="s">
        <v>20</v>
      </c>
    </row>
    <row r="70" spans="1:3" x14ac:dyDescent="0.35">
      <c r="B70" s="10"/>
    </row>
    <row r="71" spans="1:3" ht="15" thickBot="1" x14ac:dyDescent="0.4">
      <c r="A71" t="s">
        <v>69</v>
      </c>
    </row>
    <row r="72" spans="1:3" ht="15" thickBot="1" x14ac:dyDescent="0.4">
      <c r="B72" s="37">
        <f>D57</f>
        <v>462.5</v>
      </c>
      <c r="C72" s="2" t="s">
        <v>18</v>
      </c>
    </row>
    <row r="73" spans="1:3" x14ac:dyDescent="0.35">
      <c r="B73" s="13"/>
      <c r="C73" s="2"/>
    </row>
    <row r="74" spans="1:3" x14ac:dyDescent="0.35">
      <c r="A74" s="26" t="s">
        <v>38</v>
      </c>
      <c r="B74" s="13"/>
      <c r="C74" s="2"/>
    </row>
    <row r="75" spans="1:3" x14ac:dyDescent="0.35">
      <c r="A75" s="7" t="s">
        <v>47</v>
      </c>
      <c r="B75" s="13"/>
      <c r="C75" s="2"/>
    </row>
    <row r="76" spans="1:3" x14ac:dyDescent="0.35">
      <c r="A76" s="7"/>
      <c r="B76" s="13"/>
      <c r="C76" s="2"/>
    </row>
    <row r="77" spans="1:3" x14ac:dyDescent="0.35">
      <c r="B77" s="10"/>
    </row>
    <row r="78" spans="1:3" x14ac:dyDescent="0.35">
      <c r="B78" s="10"/>
    </row>
    <row r="79" spans="1:3" x14ac:dyDescent="0.35">
      <c r="A79" t="s">
        <v>56</v>
      </c>
      <c r="B79" s="10"/>
    </row>
    <row r="80" spans="1:3" x14ac:dyDescent="0.35">
      <c r="A80" s="7"/>
      <c r="B80" s="10"/>
    </row>
    <row r="81" spans="1:4" x14ac:dyDescent="0.35">
      <c r="A81" s="7"/>
      <c r="B81" s="10"/>
    </row>
    <row r="82" spans="1:4" x14ac:dyDescent="0.35">
      <c r="B82" s="10"/>
    </row>
    <row r="83" spans="1:4" x14ac:dyDescent="0.35">
      <c r="A83" s="26" t="s">
        <v>57</v>
      </c>
      <c r="B83" s="10"/>
    </row>
    <row r="84" spans="1:4" x14ac:dyDescent="0.35">
      <c r="B84" s="10"/>
    </row>
    <row r="85" spans="1:4" x14ac:dyDescent="0.35">
      <c r="A85" t="s">
        <v>90</v>
      </c>
    </row>
    <row r="87" spans="1:4" x14ac:dyDescent="0.35">
      <c r="A87" t="s">
        <v>92</v>
      </c>
      <c r="D87" t="s">
        <v>94</v>
      </c>
    </row>
    <row r="88" spans="1:4" x14ac:dyDescent="0.35">
      <c r="B88" t="s">
        <v>77</v>
      </c>
    </row>
    <row r="89" spans="1:4" x14ac:dyDescent="0.35">
      <c r="B89">
        <f>B22</f>
        <v>80</v>
      </c>
      <c r="C89" t="s">
        <v>81</v>
      </c>
    </row>
    <row r="90" spans="1:4" x14ac:dyDescent="0.35">
      <c r="B90" s="9">
        <f>B11/(B11+B17)</f>
        <v>0.6875</v>
      </c>
      <c r="C90" t="s">
        <v>71</v>
      </c>
    </row>
    <row r="91" spans="1:4" x14ac:dyDescent="0.35">
      <c r="B91" s="36">
        <f>1-B90</f>
        <v>0.3125</v>
      </c>
      <c r="C91" t="s">
        <v>72</v>
      </c>
    </row>
    <row r="92" spans="1:4" x14ac:dyDescent="0.35">
      <c r="B92" s="9">
        <f>C11/(C11+C17)</f>
        <v>0.75</v>
      </c>
      <c r="C92" s="26" t="s">
        <v>73</v>
      </c>
    </row>
    <row r="93" spans="1:4" x14ac:dyDescent="0.35">
      <c r="B93" s="36">
        <f>1-B92</f>
        <v>0.25</v>
      </c>
      <c r="C93" s="26" t="s">
        <v>74</v>
      </c>
    </row>
    <row r="94" spans="1:4" x14ac:dyDescent="0.35">
      <c r="B94" s="10">
        <f>C45</f>
        <v>82.5</v>
      </c>
      <c r="C94" s="26" t="s">
        <v>75</v>
      </c>
    </row>
    <row r="95" spans="1:4" x14ac:dyDescent="0.35">
      <c r="B95" s="10">
        <f>C49</f>
        <v>85.000000000000014</v>
      </c>
      <c r="C95" s="26" t="s">
        <v>76</v>
      </c>
    </row>
    <row r="97" spans="1:12" x14ac:dyDescent="0.35">
      <c r="B97" t="s">
        <v>78</v>
      </c>
    </row>
    <row r="98" spans="1:12" x14ac:dyDescent="0.35">
      <c r="B98" s="38">
        <f>B89*(B90-B92)*B94</f>
        <v>-412.5</v>
      </c>
      <c r="C98" t="s">
        <v>79</v>
      </c>
    </row>
    <row r="99" spans="1:12" ht="15" thickBot="1" x14ac:dyDescent="0.4">
      <c r="B99" s="41">
        <f>B89*(B91-B93)*B95</f>
        <v>425.00000000000006</v>
      </c>
      <c r="C99" s="14" t="s">
        <v>80</v>
      </c>
    </row>
    <row r="100" spans="1:12" ht="15" thickBot="1" x14ac:dyDescent="0.4">
      <c r="B100" s="40">
        <f>B98+B99</f>
        <v>12.500000000000057</v>
      </c>
      <c r="C100" s="2" t="s">
        <v>85</v>
      </c>
    </row>
    <row r="104" spans="1:12" x14ac:dyDescent="0.35">
      <c r="A104" t="s">
        <v>93</v>
      </c>
      <c r="D104" t="s">
        <v>95</v>
      </c>
    </row>
    <row r="105" spans="1:12" x14ac:dyDescent="0.35">
      <c r="B105" t="s">
        <v>77</v>
      </c>
      <c r="L105" t="s">
        <v>96</v>
      </c>
    </row>
    <row r="106" spans="1:12" x14ac:dyDescent="0.35">
      <c r="B106">
        <f>B22</f>
        <v>80</v>
      </c>
      <c r="C106" t="s">
        <v>81</v>
      </c>
      <c r="L106" t="s">
        <v>60</v>
      </c>
    </row>
    <row r="107" spans="1:12" x14ac:dyDescent="0.35">
      <c r="B107">
        <f>C22</f>
        <v>60</v>
      </c>
      <c r="C107" t="s">
        <v>82</v>
      </c>
    </row>
    <row r="108" spans="1:12" x14ac:dyDescent="0.35">
      <c r="B108" s="9">
        <f>B92</f>
        <v>0.75</v>
      </c>
      <c r="C108" s="26" t="s">
        <v>73</v>
      </c>
    </row>
    <row r="109" spans="1:12" x14ac:dyDescent="0.35">
      <c r="B109" s="36">
        <f>1-B108</f>
        <v>0.25</v>
      </c>
      <c r="C109" s="26" t="s">
        <v>74</v>
      </c>
    </row>
    <row r="110" spans="1:12" x14ac:dyDescent="0.35">
      <c r="B110" s="12">
        <f>B94</f>
        <v>82.5</v>
      </c>
      <c r="C110" s="26" t="s">
        <v>75</v>
      </c>
    </row>
    <row r="111" spans="1:12" x14ac:dyDescent="0.35">
      <c r="B111" s="12">
        <f>B95</f>
        <v>85.000000000000014</v>
      </c>
      <c r="C111" s="26" t="s">
        <v>76</v>
      </c>
    </row>
    <row r="112" spans="1:12" x14ac:dyDescent="0.35">
      <c r="B112" s="12"/>
    </row>
    <row r="114" spans="1:3" x14ac:dyDescent="0.35">
      <c r="B114" t="s">
        <v>78</v>
      </c>
    </row>
    <row r="115" spans="1:3" x14ac:dyDescent="0.35">
      <c r="B115" s="38">
        <f>(B106-B107)*B108*B110</f>
        <v>1237.5</v>
      </c>
      <c r="C115" t="s">
        <v>83</v>
      </c>
    </row>
    <row r="116" spans="1:3" ht="15" thickBot="1" x14ac:dyDescent="0.4">
      <c r="B116" s="41">
        <f>(B106-B107)*B109*B111</f>
        <v>425.00000000000006</v>
      </c>
      <c r="C116" s="14" t="s">
        <v>84</v>
      </c>
    </row>
    <row r="117" spans="1:3" ht="15" thickBot="1" x14ac:dyDescent="0.4">
      <c r="B117" s="40">
        <f>B115+B116</f>
        <v>1662.5</v>
      </c>
      <c r="C117" s="2" t="s">
        <v>86</v>
      </c>
    </row>
    <row r="118" spans="1:3" ht="15" thickBot="1" x14ac:dyDescent="0.4">
      <c r="B118" s="38"/>
    </row>
    <row r="119" spans="1:3" ht="15" thickBot="1" x14ac:dyDescent="0.4">
      <c r="A119" t="s">
        <v>89</v>
      </c>
      <c r="B119" s="40">
        <f>B117+B100</f>
        <v>1675</v>
      </c>
      <c r="C119" s="2" t="s">
        <v>97</v>
      </c>
    </row>
    <row r="120" spans="1:3" x14ac:dyDescent="0.35">
      <c r="B120" s="39">
        <f>K51</f>
        <v>1675</v>
      </c>
      <c r="C120" s="2" t="s">
        <v>87</v>
      </c>
    </row>
    <row r="121" spans="1:3" x14ac:dyDescent="0.35">
      <c r="B121" s="38">
        <f>B119-B120</f>
        <v>0</v>
      </c>
      <c r="C121" s="2" t="s">
        <v>88</v>
      </c>
    </row>
    <row r="123" spans="1:3" x14ac:dyDescent="0.35">
      <c r="A123" t="s">
        <v>103</v>
      </c>
    </row>
    <row r="124" spans="1:3" x14ac:dyDescent="0.35">
      <c r="C124" s="2" t="s">
        <v>91</v>
      </c>
    </row>
    <row r="126" spans="1:3" x14ac:dyDescent="0.35">
      <c r="B126" s="38">
        <f>(B10-C10)*B11</f>
        <v>-1100</v>
      </c>
      <c r="C126" t="s">
        <v>99</v>
      </c>
    </row>
    <row r="127" spans="1:3" ht="15" thickBot="1" x14ac:dyDescent="0.4">
      <c r="B127">
        <f>(B16-C16)*B17</f>
        <v>625</v>
      </c>
      <c r="C127" t="s">
        <v>100</v>
      </c>
    </row>
    <row r="128" spans="1:3" ht="15" thickBot="1" x14ac:dyDescent="0.4">
      <c r="B128" s="40">
        <f>B126+B127</f>
        <v>-475</v>
      </c>
      <c r="C128" t="s">
        <v>101</v>
      </c>
    </row>
    <row r="130" spans="1:3" x14ac:dyDescent="0.35">
      <c r="B130" s="10">
        <f>G21</f>
        <v>-475</v>
      </c>
      <c r="C130" t="s">
        <v>102</v>
      </c>
    </row>
    <row r="131" spans="1:3" x14ac:dyDescent="0.35">
      <c r="B131" s="38">
        <f>B128-B130</f>
        <v>0</v>
      </c>
      <c r="C131" t="s">
        <v>22</v>
      </c>
    </row>
    <row r="133" spans="1:3" x14ac:dyDescent="0.35">
      <c r="B133" s="10">
        <f>D21</f>
        <v>2575</v>
      </c>
      <c r="C133" t="s">
        <v>106</v>
      </c>
    </row>
    <row r="134" spans="1:3" ht="15" thickBot="1" x14ac:dyDescent="0.4">
      <c r="B134" s="38">
        <f>B128</f>
        <v>-475</v>
      </c>
      <c r="C134" t="s">
        <v>104</v>
      </c>
    </row>
    <row r="135" spans="1:3" ht="15" thickBot="1" x14ac:dyDescent="0.4">
      <c r="B135" s="37">
        <f>B133-B134</f>
        <v>3050</v>
      </c>
      <c r="C135" t="s">
        <v>105</v>
      </c>
    </row>
    <row r="138" spans="1:3" x14ac:dyDescent="0.35">
      <c r="A138" t="s">
        <v>133</v>
      </c>
    </row>
    <row r="140" spans="1:3" x14ac:dyDescent="0.35">
      <c r="B140" t="s">
        <v>110</v>
      </c>
    </row>
    <row r="141" spans="1:3" x14ac:dyDescent="0.35">
      <c r="B141" t="s">
        <v>77</v>
      </c>
    </row>
    <row r="142" spans="1:3" x14ac:dyDescent="0.35">
      <c r="B142" s="11">
        <f>B27</f>
        <v>20</v>
      </c>
      <c r="C142" t="s">
        <v>111</v>
      </c>
    </row>
    <row r="143" spans="1:3" x14ac:dyDescent="0.35">
      <c r="B143" s="11">
        <f>B34</f>
        <v>22</v>
      </c>
      <c r="C143" t="s">
        <v>112</v>
      </c>
    </row>
    <row r="144" spans="1:3" x14ac:dyDescent="0.35">
      <c r="B144" s="11">
        <f>C27</f>
        <v>19</v>
      </c>
      <c r="C144" t="s">
        <v>113</v>
      </c>
    </row>
    <row r="145" spans="2:3" x14ac:dyDescent="0.35">
      <c r="B145" s="11">
        <f>C34</f>
        <v>20</v>
      </c>
      <c r="C145" t="s">
        <v>114</v>
      </c>
    </row>
    <row r="146" spans="2:3" x14ac:dyDescent="0.35">
      <c r="B146">
        <f>B26*B11</f>
        <v>110</v>
      </c>
      <c r="C146" t="s">
        <v>115</v>
      </c>
    </row>
    <row r="147" spans="2:3" x14ac:dyDescent="0.35">
      <c r="B147">
        <f>B33*B17</f>
        <v>150</v>
      </c>
      <c r="C147" t="s">
        <v>116</v>
      </c>
    </row>
    <row r="149" spans="2:3" x14ac:dyDescent="0.35">
      <c r="B149" t="s">
        <v>78</v>
      </c>
    </row>
    <row r="150" spans="2:3" x14ac:dyDescent="0.35">
      <c r="B150" s="38">
        <f>(B142-B144)*B146</f>
        <v>110</v>
      </c>
      <c r="C150" t="s">
        <v>117</v>
      </c>
    </row>
    <row r="151" spans="2:3" ht="15" thickBot="1" x14ac:dyDescent="0.4">
      <c r="B151" s="38">
        <f>(B143-B145)*B147</f>
        <v>300</v>
      </c>
      <c r="C151" s="14" t="s">
        <v>118</v>
      </c>
    </row>
    <row r="152" spans="2:3" ht="15" thickBot="1" x14ac:dyDescent="0.4">
      <c r="B152" s="40">
        <f>B150+B151</f>
        <v>410</v>
      </c>
      <c r="C152" s="2" t="s">
        <v>119</v>
      </c>
    </row>
    <row r="155" spans="2:3" x14ac:dyDescent="0.35">
      <c r="B155" t="s">
        <v>122</v>
      </c>
    </row>
    <row r="156" spans="2:3" x14ac:dyDescent="0.35">
      <c r="B156" t="s">
        <v>77</v>
      </c>
    </row>
    <row r="157" spans="2:3" x14ac:dyDescent="0.35">
      <c r="B157">
        <f>B146</f>
        <v>110</v>
      </c>
      <c r="C157" t="s">
        <v>115</v>
      </c>
    </row>
    <row r="158" spans="2:3" x14ac:dyDescent="0.35">
      <c r="B158">
        <f>B147</f>
        <v>150</v>
      </c>
      <c r="C158" t="s">
        <v>116</v>
      </c>
    </row>
    <row r="159" spans="2:3" x14ac:dyDescent="0.35">
      <c r="B159">
        <f>F11*F26</f>
        <v>137.5</v>
      </c>
      <c r="C159" t="s">
        <v>120</v>
      </c>
    </row>
    <row r="160" spans="2:3" x14ac:dyDescent="0.35">
      <c r="B160">
        <f>F17*F33</f>
        <v>112.5</v>
      </c>
      <c r="C160" t="s">
        <v>121</v>
      </c>
    </row>
    <row r="161" spans="2:3" x14ac:dyDescent="0.35">
      <c r="B161" s="11">
        <f>C27</f>
        <v>19</v>
      </c>
      <c r="C161" t="s">
        <v>123</v>
      </c>
    </row>
    <row r="162" spans="2:3" x14ac:dyDescent="0.35">
      <c r="B162" s="11">
        <f>C34</f>
        <v>20</v>
      </c>
      <c r="C162" t="s">
        <v>124</v>
      </c>
    </row>
    <row r="164" spans="2:3" x14ac:dyDescent="0.35">
      <c r="B164" t="s">
        <v>78</v>
      </c>
    </row>
    <row r="165" spans="2:3" x14ac:dyDescent="0.35">
      <c r="B165" s="38">
        <f>(B157-B159)*B161</f>
        <v>-522.5</v>
      </c>
      <c r="C165" t="s">
        <v>125</v>
      </c>
    </row>
    <row r="166" spans="2:3" ht="15" thickBot="1" x14ac:dyDescent="0.4">
      <c r="B166" s="38">
        <f>(B158-B160)*B162</f>
        <v>750</v>
      </c>
      <c r="C166" s="14" t="s">
        <v>126</v>
      </c>
    </row>
    <row r="167" spans="2:3" ht="15" thickBot="1" x14ac:dyDescent="0.4">
      <c r="B167" s="40">
        <f>B165+B166</f>
        <v>227.5</v>
      </c>
      <c r="C167" s="2" t="s">
        <v>127</v>
      </c>
    </row>
    <row r="169" spans="2:3" x14ac:dyDescent="0.35">
      <c r="B169" s="38">
        <f>B150+B165</f>
        <v>-412.5</v>
      </c>
      <c r="C169" t="s">
        <v>128</v>
      </c>
    </row>
    <row r="170" spans="2:3" ht="15" thickBot="1" x14ac:dyDescent="0.4">
      <c r="B170" s="38">
        <f>B151+B166</f>
        <v>1050</v>
      </c>
      <c r="C170" t="s">
        <v>129</v>
      </c>
    </row>
    <row r="171" spans="2:3" ht="15" thickBot="1" x14ac:dyDescent="0.4">
      <c r="B171" s="40">
        <f>B152+B167</f>
        <v>637.5</v>
      </c>
      <c r="C171" t="s">
        <v>130</v>
      </c>
    </row>
    <row r="173" spans="2:3" x14ac:dyDescent="0.35">
      <c r="C173" t="s">
        <v>131</v>
      </c>
    </row>
    <row r="174" spans="2:3" x14ac:dyDescent="0.35">
      <c r="B174" s="38">
        <f>B169-G29</f>
        <v>0</v>
      </c>
      <c r="C174" t="s">
        <v>1</v>
      </c>
    </row>
    <row r="175" spans="2:3" x14ac:dyDescent="0.35">
      <c r="B175" s="38">
        <f>B170-G36</f>
        <v>0</v>
      </c>
      <c r="C175" t="s">
        <v>3</v>
      </c>
    </row>
    <row r="176" spans="2:3" x14ac:dyDescent="0.35">
      <c r="B176" s="38">
        <f>B171-G39</f>
        <v>0</v>
      </c>
      <c r="C176" t="s">
        <v>4</v>
      </c>
    </row>
  </sheetData>
  <mergeCells count="10">
    <mergeCell ref="F3:H3"/>
    <mergeCell ref="J3:L3"/>
    <mergeCell ref="F8:H8"/>
    <mergeCell ref="J8:L8"/>
    <mergeCell ref="B5:D5"/>
    <mergeCell ref="F5:H5"/>
    <mergeCell ref="B4:D4"/>
    <mergeCell ref="F4:H4"/>
    <mergeCell ref="J4:L4"/>
    <mergeCell ref="J5:L5"/>
  </mergeCells>
  <pageMargins left="0.7" right="0.7" top="0.75" bottom="0.75" header="0.3" footer="0.3"/>
  <pageSetup scale="27" fitToHeight="3" orientation="landscape" horizontalDpi="4294967293" r:id="rId1"/>
  <rowBreaks count="1" manualBreakCount="1">
    <brk id="12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PVM Case </vt:lpstr>
      <vt:lpstr>PVM Answers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Carpenter</dc:creator>
  <cp:lastModifiedBy>User</cp:lastModifiedBy>
  <cp:lastPrinted>2020-01-07T01:17:22Z</cp:lastPrinted>
  <dcterms:created xsi:type="dcterms:W3CDTF">2016-06-07T21:51:19Z</dcterms:created>
  <dcterms:modified xsi:type="dcterms:W3CDTF">2021-08-05T23:28:07Z</dcterms:modified>
</cp:coreProperties>
</file>