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cademics\FPAC prep\"/>
    </mc:Choice>
  </mc:AlternateContent>
  <xr:revisionPtr revIDLastSave="0" documentId="8_{AED46E27-CC87-4630-BBCA-F5F940E01C66}" xr6:coauthVersionLast="47" xr6:coauthVersionMax="47" xr10:uidLastSave="{00000000-0000-0000-0000-000000000000}"/>
  <bookViews>
    <workbookView xWindow="1140" yWindow="1140" windowWidth="14400" windowHeight="7360" activeTab="2" xr2:uid="{00000000-000D-0000-FFFF-FFFF00000000}"/>
  </bookViews>
  <sheets>
    <sheet name="Outputs" sheetId="1" r:id="rId1"/>
    <sheet name="Inputs" sheetId="2" r:id="rId2"/>
    <sheet name="Calculatio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3" l="1"/>
  <c r="B9" i="1" l="1"/>
  <c r="C14" i="3"/>
  <c r="B12" i="3"/>
  <c r="B7" i="1"/>
  <c r="C13" i="3"/>
  <c r="D13" i="3" s="1"/>
  <c r="E13" i="3" s="1"/>
  <c r="F13" i="3" s="1"/>
  <c r="G13" i="3" s="1"/>
  <c r="H13" i="3" s="1"/>
  <c r="I13" i="3" s="1"/>
  <c r="J13" i="3" s="1"/>
  <c r="A4" i="3"/>
  <c r="A4" i="2"/>
  <c r="D14" i="3" l="1"/>
  <c r="E14" i="3"/>
  <c r="F14" i="3"/>
  <c r="G14" i="3"/>
  <c r="H14" i="3"/>
  <c r="I14" i="3"/>
  <c r="J14" i="3"/>
  <c r="C10" i="3"/>
  <c r="D10" i="3" s="1"/>
  <c r="C9" i="3"/>
  <c r="D9" i="3" s="1"/>
  <c r="E9" i="3" s="1"/>
  <c r="F9" i="3" s="1"/>
  <c r="G9" i="3" s="1"/>
  <c r="H9" i="3" s="1"/>
  <c r="I9" i="3" s="1"/>
  <c r="J9" i="3" s="1"/>
  <c r="A1" i="3"/>
  <c r="A1" i="2"/>
  <c r="D11" i="3" l="1"/>
  <c r="E10" i="3"/>
  <c r="C11" i="3"/>
  <c r="F10" i="3" l="1"/>
  <c r="E11" i="3"/>
  <c r="G10" i="3" l="1"/>
  <c r="F11" i="3"/>
  <c r="H10" i="3" l="1"/>
  <c r="G11" i="3"/>
  <c r="D15" i="3"/>
  <c r="I10" i="3" l="1"/>
  <c r="H11" i="3"/>
  <c r="D16" i="3"/>
  <c r="D17" i="3" s="1"/>
  <c r="E15" i="3"/>
  <c r="D19" i="3" l="1"/>
  <c r="J10" i="3"/>
  <c r="J11" i="3" s="1"/>
  <c r="I11" i="3"/>
  <c r="E16" i="3"/>
  <c r="E17" i="3" s="1"/>
  <c r="F15" i="3"/>
  <c r="E19" i="3" l="1"/>
  <c r="F16" i="3"/>
  <c r="F17" i="3" s="1"/>
  <c r="G15" i="3"/>
  <c r="F19" i="3" l="1"/>
  <c r="G16" i="3"/>
  <c r="G17" i="3" s="1"/>
  <c r="H15" i="3"/>
  <c r="C15" i="3"/>
  <c r="C16" i="3" s="1"/>
  <c r="G19" i="3" l="1"/>
  <c r="H16" i="3"/>
  <c r="H17" i="3" s="1"/>
  <c r="I15" i="3"/>
  <c r="J15" i="3"/>
  <c r="C17" i="3"/>
  <c r="J16" i="3" l="1"/>
  <c r="J17" i="3" s="1"/>
  <c r="J19" i="3" s="1"/>
  <c r="C19" i="3"/>
  <c r="H19" i="3"/>
  <c r="I16" i="3"/>
  <c r="I17" i="3" l="1"/>
  <c r="I19" i="3" l="1"/>
  <c r="B15" i="3" l="1"/>
  <c r="B16" i="3" s="1"/>
  <c r="B17" i="3" l="1"/>
  <c r="B19" i="3" l="1"/>
  <c r="B4" i="1" l="1"/>
  <c r="B6" i="1"/>
</calcChain>
</file>

<file path=xl/sharedStrings.xml><?xml version="1.0" encoding="utf-8"?>
<sst xmlns="http://schemas.openxmlformats.org/spreadsheetml/2006/main" count="42" uniqueCount="39">
  <si>
    <t>Calculations Tab</t>
  </si>
  <si>
    <t>Inputs Tab</t>
  </si>
  <si>
    <t>Outputs Tab</t>
  </si>
  <si>
    <t>Maximum Purchase Price</t>
  </si>
  <si>
    <t>Assumptions</t>
  </si>
  <si>
    <t>Asset Salvage Value</t>
  </si>
  <si>
    <t>Depreciation Period</t>
  </si>
  <si>
    <t>Years</t>
  </si>
  <si>
    <t>Income tax rate</t>
  </si>
  <si>
    <t>Estimated Annual Cash Flows (US$ millions except Copper Price per MT)</t>
  </si>
  <si>
    <t>Project Year</t>
  </si>
  <si>
    <t>Revenue</t>
  </si>
  <si>
    <t>Depreciation Expenses</t>
  </si>
  <si>
    <t>Income Before Tax</t>
  </si>
  <si>
    <t>Income Taxes</t>
  </si>
  <si>
    <t>Income After Tax</t>
  </si>
  <si>
    <t>WACC</t>
  </si>
  <si>
    <t>Product Base Price</t>
  </si>
  <si>
    <t>Price Growth Rate</t>
  </si>
  <si>
    <t>Annual Sales Units Base</t>
  </si>
  <si>
    <t>Unit Sales Growth Rate</t>
  </si>
  <si>
    <t>Unit Sales</t>
  </si>
  <si>
    <t>Purchase Price</t>
  </si>
  <si>
    <t>Net Present Value</t>
  </si>
  <si>
    <t>Internal Rate of Return</t>
  </si>
  <si>
    <t>(in millions)</t>
  </si>
  <si>
    <t>Maximum Purchase Price of Fixed Asset Given Operating Profit Growth</t>
  </si>
  <si>
    <t>Maintenance Costs</t>
  </si>
  <si>
    <t>Maintenance Costs Base</t>
  </si>
  <si>
    <t>Mainenance Cost Growth Rate</t>
  </si>
  <si>
    <t>Acquisition Costs</t>
  </si>
  <si>
    <t>Versus WACC</t>
  </si>
  <si>
    <t>Units</t>
  </si>
  <si>
    <t>Sales Price per Unit</t>
  </si>
  <si>
    <t>per Unit</t>
  </si>
  <si>
    <t>(in millions except per unit price)</t>
  </si>
  <si>
    <t>After-Tax Cash Flow</t>
  </si>
  <si>
    <t>Salvage Value*</t>
  </si>
  <si>
    <t>*there is no tax related to the salvage value because there is no gain on the sale of the asset (purchase price - accumulated depreciation = book value which is equal to the salvage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</si>
</sst>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6" formatCode="&quot;$&quot;#,##0_);[Red]\(&quot;$&quot;#,##0\)"/>
    <numFmt numFmtId="43" formatCode="_(* #,##0.00_);_(* \(#,##0.00\);_(* &quot;-&quot;??_);_(@_)"/>
    <numFmt numFmtId="164" formatCode="&quot;$&quot;0.0,,;[Red]\(&quot;$&quot;0.0,,\)"/>
    <numFmt numFmtId="165" formatCode="[$-409]d\-mmm\-yy;@"/>
    <numFmt numFmtId="166" formatCode="0.00000"/>
    <numFmt numFmtId="167" formatCode="&quot;$&quot;#,##0"/>
    <numFmt numFmtId="168" formatCode="#,##0.0"/>
    <numFmt numFmtId="169" formatCode="&quot;$&quot;#,##0.0"/>
    <numFmt numFmtId="170" formatCode="&quot;$&quot;0.0,,"/>
    <numFmt numFmtId="171" formatCode="&quot;$&quot;#,##0.00,,;[Red]\(&quot;$&quot;#,##0.00,,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</cellStyleXfs>
  <cellXfs count="26">
    <xf numFmtId="0" fontId="0" fillId="0" borderId="0" xfId="0"/>
    <xf numFmtId="0" fontId="4" fillId="0" borderId="0" xfId="0" applyFont="1"/>
    <xf numFmtId="164" fontId="3" fillId="2" borderId="1" xfId="3" applyNumberFormat="1"/>
    <xf numFmtId="10" fontId="3" fillId="2" borderId="1" xfId="3" applyNumberFormat="1"/>
    <xf numFmtId="3" fontId="3" fillId="2" borderId="1" xfId="3" applyNumberFormat="1"/>
    <xf numFmtId="6" fontId="3" fillId="2" borderId="1" xfId="3" applyNumberFormat="1"/>
    <xf numFmtId="1" fontId="3" fillId="2" borderId="1" xfId="3" applyNumberFormat="1"/>
    <xf numFmtId="0" fontId="5" fillId="0" borderId="0" xfId="0" applyFont="1"/>
    <xf numFmtId="165" fontId="6" fillId="0" borderId="0" xfId="0" applyNumberFormat="1" applyFont="1"/>
    <xf numFmtId="166" fontId="4" fillId="0" borderId="0" xfId="0" applyNumberFormat="1" applyFont="1"/>
    <xf numFmtId="5" fontId="0" fillId="0" borderId="0" xfId="1" applyNumberFormat="1" applyFont="1"/>
    <xf numFmtId="168" fontId="4" fillId="0" borderId="0" xfId="0" applyNumberFormat="1" applyFont="1"/>
    <xf numFmtId="170" fontId="0" fillId="0" borderId="0" xfId="0" applyNumberFormat="1" applyFont="1"/>
    <xf numFmtId="170" fontId="0" fillId="0" borderId="0" xfId="0" applyNumberFormat="1" applyFont="1" applyFill="1"/>
    <xf numFmtId="164" fontId="0" fillId="0" borderId="0" xfId="0" applyNumberFormat="1" applyFont="1"/>
    <xf numFmtId="167" fontId="0" fillId="0" borderId="0" xfId="0" applyNumberFormat="1" applyFont="1" applyBorder="1"/>
    <xf numFmtId="169" fontId="0" fillId="0" borderId="0" xfId="0" applyNumberFormat="1" applyFont="1" applyBorder="1"/>
    <xf numFmtId="170" fontId="0" fillId="0" borderId="0" xfId="0" applyNumberFormat="1" applyFont="1" applyFill="1" applyBorder="1"/>
    <xf numFmtId="3" fontId="0" fillId="0" borderId="0" xfId="0" applyNumberFormat="1" applyFont="1" applyBorder="1"/>
    <xf numFmtId="37" fontId="0" fillId="0" borderId="0" xfId="1" applyNumberFormat="1" applyFont="1"/>
    <xf numFmtId="9" fontId="0" fillId="0" borderId="0" xfId="0" applyNumberFormat="1"/>
    <xf numFmtId="10" fontId="2" fillId="2" borderId="2" xfId="2" applyNumberFormat="1"/>
    <xf numFmtId="171" fontId="2" fillId="2" borderId="2" xfId="2" applyNumberFormat="1"/>
    <xf numFmtId="0" fontId="0" fillId="0" borderId="0" xfId="0" applyFont="1"/>
    <xf numFmtId="1" fontId="4" fillId="0" borderId="0" xfId="0" applyNumberFormat="1" applyFont="1"/>
    <xf numFmtId="0" fontId="7" fillId="0" borderId="0" xfId="0" applyFont="1"/>
  </cellXfs>
  <cellStyles count="4">
    <cellStyle name="Calculation" xfId="3" builtinId="22"/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17" sqref="C17"/>
    </sheetView>
  </sheetViews>
  <sheetFormatPr defaultRowHeight="14.5" x14ac:dyDescent="0.35"/>
  <cols>
    <col min="1" max="1" width="22" customWidth="1"/>
    <col min="2" max="2" width="9.90625" customWidth="1"/>
  </cols>
  <sheetData>
    <row r="1" spans="1:2" x14ac:dyDescent="0.35">
      <c r="A1" s="1" t="s">
        <v>26</v>
      </c>
    </row>
    <row r="2" spans="1:2" x14ac:dyDescent="0.35">
      <c r="A2" t="s">
        <v>2</v>
      </c>
    </row>
    <row r="3" spans="1:2" x14ac:dyDescent="0.35">
      <c r="A3" t="s">
        <v>25</v>
      </c>
    </row>
    <row r="4" spans="1:2" x14ac:dyDescent="0.35">
      <c r="A4" s="1" t="s">
        <v>23</v>
      </c>
      <c r="B4" s="22">
        <f>NPV(Inputs!B7,Calculations!C19:J19)+Calculations!B19</f>
        <v>127450380.22088963</v>
      </c>
    </row>
    <row r="5" spans="1:2" x14ac:dyDescent="0.35">
      <c r="A5" s="1"/>
      <c r="B5" s="1"/>
    </row>
    <row r="6" spans="1:2" x14ac:dyDescent="0.35">
      <c r="A6" s="1" t="s">
        <v>24</v>
      </c>
      <c r="B6" s="21">
        <f>IRR(Calculations!B19:J19)</f>
        <v>0.15638172284636331</v>
      </c>
    </row>
    <row r="7" spans="1:2" x14ac:dyDescent="0.35">
      <c r="A7" s="1" t="s">
        <v>31</v>
      </c>
      <c r="B7" s="21">
        <f>Inputs!B7</f>
        <v>8.5000000000000006E-2</v>
      </c>
    </row>
    <row r="9" spans="1:2" x14ac:dyDescent="0.35">
      <c r="A9" s="1" t="s">
        <v>3</v>
      </c>
      <c r="B9" s="22">
        <f>Inputs!B14</f>
        <v>400000000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opLeftCell="A4" workbookViewId="0">
      <selection activeCell="B15" sqref="B15"/>
    </sheetView>
  </sheetViews>
  <sheetFormatPr defaultRowHeight="14.5" x14ac:dyDescent="0.35"/>
  <cols>
    <col min="1" max="1" width="32.36328125" customWidth="1"/>
    <col min="2" max="2" width="9.453125" customWidth="1"/>
    <col min="3" max="3" width="13.08984375" customWidth="1"/>
  </cols>
  <sheetData>
    <row r="1" spans="1:3" x14ac:dyDescent="0.35">
      <c r="A1" s="1" t="str">
        <f>Outputs!A1</f>
        <v>Maximum Purchase Price of Fixed Asset Given Operating Profit Growth</v>
      </c>
    </row>
    <row r="2" spans="1:3" x14ac:dyDescent="0.35">
      <c r="A2" t="s">
        <v>1</v>
      </c>
    </row>
    <row r="4" spans="1:3" x14ac:dyDescent="0.35">
      <c r="A4" s="1" t="str">
        <f>Outputs!A1</f>
        <v>Maximum Purchase Price of Fixed Asset Given Operating Profit Growth</v>
      </c>
    </row>
    <row r="5" spans="1:3" x14ac:dyDescent="0.35">
      <c r="A5" t="s">
        <v>1</v>
      </c>
    </row>
    <row r="6" spans="1:3" x14ac:dyDescent="0.35">
      <c r="A6" t="s">
        <v>35</v>
      </c>
      <c r="B6" s="1" t="s">
        <v>4</v>
      </c>
    </row>
    <row r="7" spans="1:3" x14ac:dyDescent="0.35">
      <c r="A7" s="1" t="s">
        <v>16</v>
      </c>
      <c r="B7" s="3">
        <v>8.5000000000000006E-2</v>
      </c>
    </row>
    <row r="8" spans="1:3" x14ac:dyDescent="0.35">
      <c r="A8" s="1" t="s">
        <v>19</v>
      </c>
      <c r="B8" s="4">
        <v>22500</v>
      </c>
      <c r="C8" t="s">
        <v>32</v>
      </c>
    </row>
    <row r="9" spans="1:3" x14ac:dyDescent="0.35">
      <c r="A9" s="1" t="s">
        <v>20</v>
      </c>
      <c r="B9" s="3">
        <v>0.06</v>
      </c>
    </row>
    <row r="10" spans="1:3" x14ac:dyDescent="0.35">
      <c r="A10" s="1" t="s">
        <v>17</v>
      </c>
      <c r="B10" s="5">
        <v>8390</v>
      </c>
      <c r="C10" t="s">
        <v>34</v>
      </c>
    </row>
    <row r="11" spans="1:3" x14ac:dyDescent="0.35">
      <c r="A11" s="1" t="s">
        <v>18</v>
      </c>
      <c r="B11" s="3">
        <v>0.02</v>
      </c>
    </row>
    <row r="12" spans="1:3" x14ac:dyDescent="0.35">
      <c r="A12" s="1" t="s">
        <v>28</v>
      </c>
      <c r="B12" s="2">
        <v>100000000</v>
      </c>
    </row>
    <row r="13" spans="1:3" x14ac:dyDescent="0.35">
      <c r="A13" s="1" t="s">
        <v>29</v>
      </c>
      <c r="B13" s="3">
        <v>0.09</v>
      </c>
    </row>
    <row r="14" spans="1:3" x14ac:dyDescent="0.35">
      <c r="A14" s="1" t="s">
        <v>22</v>
      </c>
      <c r="B14" s="2">
        <v>400000000</v>
      </c>
    </row>
    <row r="15" spans="1:3" x14ac:dyDescent="0.35">
      <c r="A15" s="1" t="s">
        <v>5</v>
      </c>
      <c r="B15" s="3">
        <v>0.1</v>
      </c>
    </row>
    <row r="16" spans="1:3" x14ac:dyDescent="0.35">
      <c r="A16" s="1" t="s">
        <v>6</v>
      </c>
      <c r="B16" s="6">
        <v>8</v>
      </c>
      <c r="C16" t="s">
        <v>7</v>
      </c>
    </row>
    <row r="17" spans="1:2" x14ac:dyDescent="0.35">
      <c r="A17" s="1" t="s">
        <v>8</v>
      </c>
      <c r="B17" s="3">
        <v>0.32</v>
      </c>
    </row>
    <row r="18" spans="1:2" x14ac:dyDescent="0.35">
      <c r="A18" s="1"/>
    </row>
    <row r="19" spans="1:2" x14ac:dyDescent="0.35">
      <c r="A19" s="1"/>
    </row>
    <row r="20" spans="1:2" x14ac:dyDescent="0.35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tabSelected="1" topLeftCell="A4" workbookViewId="0">
      <selection activeCell="N7" sqref="N7"/>
    </sheetView>
  </sheetViews>
  <sheetFormatPr defaultRowHeight="14.5" x14ac:dyDescent="0.35"/>
  <cols>
    <col min="1" max="1" width="20.1796875" customWidth="1"/>
    <col min="2" max="2" width="7.6328125" bestFit="1" customWidth="1"/>
    <col min="3" max="10" width="7" bestFit="1" customWidth="1"/>
  </cols>
  <sheetData>
    <row r="1" spans="1:10" x14ac:dyDescent="0.35">
      <c r="A1" s="1" t="str">
        <f>Outputs!A1</f>
        <v>Maximum Purchase Price of Fixed Asset Given Operating Profit Growth</v>
      </c>
    </row>
    <row r="2" spans="1:10" x14ac:dyDescent="0.35">
      <c r="A2" t="s">
        <v>0</v>
      </c>
    </row>
    <row r="3" spans="1:10" x14ac:dyDescent="0.35">
      <c r="A3" s="1" t="s">
        <v>9</v>
      </c>
    </row>
    <row r="4" spans="1:10" x14ac:dyDescent="0.35">
      <c r="A4" s="1" t="str">
        <f>Outputs!A1</f>
        <v>Maximum Purchase Price of Fixed Asset Given Operating Profit Growth</v>
      </c>
    </row>
    <row r="5" spans="1:10" x14ac:dyDescent="0.35">
      <c r="A5" s="23" t="s">
        <v>0</v>
      </c>
    </row>
    <row r="6" spans="1:10" x14ac:dyDescent="0.35">
      <c r="A6" s="23" t="s">
        <v>35</v>
      </c>
    </row>
    <row r="7" spans="1:10" x14ac:dyDescent="0.35">
      <c r="A7" s="7"/>
      <c r="B7" s="8"/>
      <c r="C7" s="8"/>
      <c r="D7" s="8"/>
      <c r="E7" s="8"/>
      <c r="F7" s="8"/>
      <c r="G7" s="8"/>
      <c r="H7" s="8"/>
      <c r="I7" s="8"/>
      <c r="J7" s="8"/>
    </row>
    <row r="8" spans="1:10" x14ac:dyDescent="0.35">
      <c r="A8" s="7" t="s">
        <v>10</v>
      </c>
      <c r="B8" s="24">
        <v>0</v>
      </c>
      <c r="C8" s="24">
        <v>1</v>
      </c>
      <c r="D8" s="24">
        <v>2</v>
      </c>
      <c r="E8" s="24">
        <v>3</v>
      </c>
      <c r="F8" s="24">
        <v>4</v>
      </c>
      <c r="G8" s="24">
        <v>5</v>
      </c>
      <c r="H8" s="24">
        <v>6</v>
      </c>
      <c r="I8" s="24">
        <v>7</v>
      </c>
      <c r="J8" s="24">
        <v>8</v>
      </c>
    </row>
    <row r="9" spans="1:10" x14ac:dyDescent="0.35">
      <c r="A9" s="9" t="s">
        <v>33</v>
      </c>
      <c r="B9" s="15"/>
      <c r="C9" s="10">
        <f>Inputs!B10</f>
        <v>8390</v>
      </c>
      <c r="D9" s="10">
        <f>C$9+(C$9*Inputs!$B$11)</f>
        <v>8557.7999999999993</v>
      </c>
      <c r="E9" s="10">
        <f>D$9+(D$9*Inputs!$B$11)</f>
        <v>8728.9560000000001</v>
      </c>
      <c r="F9" s="10">
        <f>E$9+(E$9*Inputs!$B$11)</f>
        <v>8903.5351200000005</v>
      </c>
      <c r="G9" s="10">
        <f>F$9+(F$9*Inputs!$B$11)</f>
        <v>9081.6058224000008</v>
      </c>
      <c r="H9" s="10">
        <f>G$9+(G$9*Inputs!$B$11)</f>
        <v>9263.2379388480003</v>
      </c>
      <c r="I9" s="10">
        <f>H$9+(H$9*Inputs!$B$11)</f>
        <v>9448.502697624961</v>
      </c>
      <c r="J9" s="10">
        <f>I$9+(I$9*Inputs!$B$11)</f>
        <v>9637.4727515774593</v>
      </c>
    </row>
    <row r="10" spans="1:10" x14ac:dyDescent="0.35">
      <c r="A10" s="9" t="s">
        <v>21</v>
      </c>
      <c r="B10" s="18"/>
      <c r="C10" s="19">
        <f>Inputs!B8</f>
        <v>22500</v>
      </c>
      <c r="D10" s="19">
        <f>C$10+(C$10*Inputs!$B$9)</f>
        <v>23850</v>
      </c>
      <c r="E10" s="19">
        <f>D$10+(D$10*Inputs!$B$9)</f>
        <v>25281</v>
      </c>
      <c r="F10" s="19">
        <f>E$10+(E$10*Inputs!$B$9)</f>
        <v>26797.86</v>
      </c>
      <c r="G10" s="19">
        <f>F$10+(F$10*Inputs!$B$9)</f>
        <v>28405.731599999999</v>
      </c>
      <c r="H10" s="19">
        <f>G$10+(G$10*Inputs!$B$9)</f>
        <v>30110.075495999998</v>
      </c>
      <c r="I10" s="19">
        <f>H$10+(H$10*Inputs!$B$9)</f>
        <v>31916.680025759997</v>
      </c>
      <c r="J10" s="19">
        <f>I$10+(I$10*Inputs!$B$9)</f>
        <v>33831.680827305594</v>
      </c>
    </row>
    <row r="11" spans="1:10" x14ac:dyDescent="0.35">
      <c r="A11" s="11" t="s">
        <v>11</v>
      </c>
      <c r="B11" s="16"/>
      <c r="C11" s="12">
        <f>C$9*C$10</f>
        <v>188775000</v>
      </c>
      <c r="D11" s="12">
        <f t="shared" ref="D11:J11" si="0">D$9*D$10</f>
        <v>204103529.99999997</v>
      </c>
      <c r="E11" s="12">
        <f t="shared" si="0"/>
        <v>220676736.63600001</v>
      </c>
      <c r="F11" s="12">
        <f t="shared" si="0"/>
        <v>238595687.6508432</v>
      </c>
      <c r="G11" s="12">
        <f t="shared" si="0"/>
        <v>257969657.48809168</v>
      </c>
      <c r="H11" s="12">
        <f t="shared" si="0"/>
        <v>278916793.67612469</v>
      </c>
      <c r="I11" s="12">
        <f t="shared" si="0"/>
        <v>301564837.32262605</v>
      </c>
      <c r="J11" s="12">
        <f t="shared" si="0"/>
        <v>326051902.1132232</v>
      </c>
    </row>
    <row r="12" spans="1:10" x14ac:dyDescent="0.35">
      <c r="A12" s="9" t="s">
        <v>30</v>
      </c>
      <c r="B12" s="17">
        <f>Inputs!B14</f>
        <v>400000000</v>
      </c>
      <c r="C12" s="13"/>
      <c r="D12" s="13"/>
      <c r="E12" s="13"/>
      <c r="F12" s="13"/>
      <c r="G12" s="13"/>
      <c r="H12" s="13"/>
      <c r="I12" s="13"/>
      <c r="J12" s="13"/>
    </row>
    <row r="13" spans="1:10" x14ac:dyDescent="0.35">
      <c r="A13" s="9" t="s">
        <v>27</v>
      </c>
      <c r="B13" s="17"/>
      <c r="C13" s="13">
        <f>Inputs!B12</f>
        <v>100000000</v>
      </c>
      <c r="D13" s="13">
        <f>C$13+(C$13*Inputs!$B$13)</f>
        <v>109000000</v>
      </c>
      <c r="E13" s="13">
        <f>D$13+(D$13*Inputs!$B$13)</f>
        <v>118810000</v>
      </c>
      <c r="F13" s="13">
        <f>E$13+(E$13*Inputs!$B$13)</f>
        <v>129502900</v>
      </c>
      <c r="G13" s="13">
        <f>F$13+(F$13*Inputs!$B$13)</f>
        <v>141158161</v>
      </c>
      <c r="H13" s="13">
        <f>G$13+(G$13*Inputs!$B$13)</f>
        <v>153862395.49000001</v>
      </c>
      <c r="I13" s="13">
        <f>H$13+(H$13*Inputs!$B$13)</f>
        <v>167710011.08410001</v>
      </c>
      <c r="J13" s="13">
        <f>I$13+(I$13*Inputs!$B$13)</f>
        <v>182803912.081669</v>
      </c>
    </row>
    <row r="14" spans="1:10" x14ac:dyDescent="0.35">
      <c r="A14" s="9" t="s">
        <v>12</v>
      </c>
      <c r="B14" s="16"/>
      <c r="C14" s="12">
        <f>SLN(Inputs!$B$14,(Inputs!$B$15*Inputs!$B$14),Inputs!$B$16)</f>
        <v>45000000</v>
      </c>
      <c r="D14" s="12">
        <f>SLN(Inputs!$B$14,(Inputs!$B$15*Inputs!$B$14),Inputs!$B$16)</f>
        <v>45000000</v>
      </c>
      <c r="E14" s="12">
        <f>SLN(Inputs!$B$14,(Inputs!$B$15*Inputs!$B$14),Inputs!$B$16)</f>
        <v>45000000</v>
      </c>
      <c r="F14" s="12">
        <f>SLN(Inputs!$B$14,(Inputs!$B$15*Inputs!$B$14),Inputs!$B$16)</f>
        <v>45000000</v>
      </c>
      <c r="G14" s="12">
        <f>SLN(Inputs!$B$14,(Inputs!$B$15*Inputs!$B$14),Inputs!$B$16)</f>
        <v>45000000</v>
      </c>
      <c r="H14" s="12">
        <f>SLN(Inputs!$B$14,(Inputs!$B$15*Inputs!$B$14),Inputs!$B$16)</f>
        <v>45000000</v>
      </c>
      <c r="I14" s="12">
        <f>SLN(Inputs!$B$14,(Inputs!$B$15*Inputs!$B$14),Inputs!$B$16)</f>
        <v>45000000</v>
      </c>
      <c r="J14" s="12">
        <f>SLN(Inputs!$B$14,(Inputs!$B$15*Inputs!$B$14),Inputs!$B$16)</f>
        <v>45000000</v>
      </c>
    </row>
    <row r="15" spans="1:10" x14ac:dyDescent="0.35">
      <c r="A15" s="11" t="s">
        <v>13</v>
      </c>
      <c r="B15" s="14">
        <f>B12*(-1)</f>
        <v>-400000000</v>
      </c>
      <c r="C15" s="14">
        <f t="shared" ref="C15:J15" si="1">C$11-C$13-C$14</f>
        <v>43775000</v>
      </c>
      <c r="D15" s="14">
        <f t="shared" si="1"/>
        <v>50103529.99999997</v>
      </c>
      <c r="E15" s="14">
        <f t="shared" si="1"/>
        <v>56866736.636000007</v>
      </c>
      <c r="F15" s="14">
        <f t="shared" si="1"/>
        <v>64092787.650843203</v>
      </c>
      <c r="G15" s="14">
        <f t="shared" si="1"/>
        <v>71811496.488091677</v>
      </c>
      <c r="H15" s="14">
        <f t="shared" si="1"/>
        <v>80054398.186124682</v>
      </c>
      <c r="I15" s="14">
        <f t="shared" si="1"/>
        <v>88854826.238526046</v>
      </c>
      <c r="J15" s="14">
        <f t="shared" si="1"/>
        <v>98247990.031554192</v>
      </c>
    </row>
    <row r="16" spans="1:10" x14ac:dyDescent="0.35">
      <c r="A16" s="11" t="s">
        <v>14</v>
      </c>
      <c r="B16" s="12">
        <f>IF(B$15&gt;=0,Inputs!$B$17*B$15, 0)</f>
        <v>0</v>
      </c>
      <c r="C16" s="12">
        <f>IF(C$15&gt;=0,Inputs!$B$17*C$15, 0)</f>
        <v>14008000</v>
      </c>
      <c r="D16" s="12">
        <f>IF(D$15&gt;=0,Inputs!$B$17*D$15, 0)</f>
        <v>16033129.59999999</v>
      </c>
      <c r="E16" s="12">
        <f>IF(E$15&gt;=0,Inputs!$B$17*E$15, 0)</f>
        <v>18197355.723520003</v>
      </c>
      <c r="F16" s="12">
        <f>IF(F$15&gt;=0,Inputs!$B$17*F$15, 0)</f>
        <v>20509692.048269827</v>
      </c>
      <c r="G16" s="12">
        <f>IF(G$15&gt;=0,Inputs!$B$17*G$15, 0)</f>
        <v>22979678.876189336</v>
      </c>
      <c r="H16" s="12">
        <f>IF(H$15&gt;=0,Inputs!$B$17*H$15, 0)</f>
        <v>25617407.4195599</v>
      </c>
      <c r="I16" s="12">
        <f>IF(I$15&gt;=0,Inputs!$B$17*I$15, 0)</f>
        <v>28433544.396328334</v>
      </c>
      <c r="J16" s="12">
        <f>IF(J$15&gt;=0,Inputs!$B$17*J$15, 0)</f>
        <v>31439356.81009734</v>
      </c>
    </row>
    <row r="17" spans="1:10" x14ac:dyDescent="0.35">
      <c r="A17" s="9" t="s">
        <v>15</v>
      </c>
      <c r="B17" s="14">
        <f t="shared" ref="B17:I17" si="2">B$15-B$16</f>
        <v>-400000000</v>
      </c>
      <c r="C17" s="14">
        <f t="shared" si="2"/>
        <v>29767000</v>
      </c>
      <c r="D17" s="14">
        <f t="shared" si="2"/>
        <v>34070400.399999976</v>
      </c>
      <c r="E17" s="14">
        <f t="shared" si="2"/>
        <v>38669380.912480004</v>
      </c>
      <c r="F17" s="14">
        <f t="shared" si="2"/>
        <v>43583095.60257338</v>
      </c>
      <c r="G17" s="14">
        <f t="shared" si="2"/>
        <v>48831817.611902341</v>
      </c>
      <c r="H17" s="14">
        <f t="shared" si="2"/>
        <v>54436990.766564786</v>
      </c>
      <c r="I17" s="14">
        <f t="shared" si="2"/>
        <v>60421281.842197716</v>
      </c>
      <c r="J17" s="14">
        <f>J$15-J$16</f>
        <v>66808633.221456856</v>
      </c>
    </row>
    <row r="18" spans="1:10" x14ac:dyDescent="0.35">
      <c r="A18" s="9" t="s">
        <v>37</v>
      </c>
      <c r="B18" s="14"/>
      <c r="C18" s="14"/>
      <c r="D18" s="14"/>
      <c r="E18" s="14"/>
      <c r="F18" s="14"/>
      <c r="G18" s="14"/>
      <c r="H18" s="14"/>
      <c r="I18" s="14"/>
      <c r="J18" s="14">
        <f>Inputs!B14*Inputs!B15</f>
        <v>40000000</v>
      </c>
    </row>
    <row r="19" spans="1:10" x14ac:dyDescent="0.35">
      <c r="A19" s="1" t="s">
        <v>36</v>
      </c>
      <c r="B19" s="14">
        <f t="shared" ref="B19:I19" si="3">B$14+B$17</f>
        <v>-400000000</v>
      </c>
      <c r="C19" s="14">
        <f t="shared" si="3"/>
        <v>74767000</v>
      </c>
      <c r="D19" s="14">
        <f t="shared" si="3"/>
        <v>79070400.399999976</v>
      </c>
      <c r="E19" s="14">
        <f t="shared" si="3"/>
        <v>83669380.912479997</v>
      </c>
      <c r="F19" s="14">
        <f t="shared" si="3"/>
        <v>88583095.60257338</v>
      </c>
      <c r="G19" s="14">
        <f t="shared" si="3"/>
        <v>93831817.611902341</v>
      </c>
      <c r="H19" s="14">
        <f t="shared" si="3"/>
        <v>99436990.766564786</v>
      </c>
      <c r="I19" s="14">
        <f t="shared" si="3"/>
        <v>105421281.84219772</v>
      </c>
      <c r="J19" s="14">
        <f>J$14+J$17+J18</f>
        <v>151808633.22145686</v>
      </c>
    </row>
    <row r="20" spans="1:10" x14ac:dyDescent="0.35">
      <c r="A20" s="1"/>
      <c r="B20" s="14"/>
      <c r="C20" s="14"/>
      <c r="D20" s="14"/>
      <c r="E20" s="14"/>
      <c r="F20" s="14"/>
      <c r="G20" s="14"/>
      <c r="H20" s="14"/>
      <c r="I20" s="14"/>
      <c r="J20" s="14"/>
    </row>
    <row r="21" spans="1:10" x14ac:dyDescent="0.35">
      <c r="A21" s="1"/>
      <c r="B21" s="14"/>
      <c r="C21" s="14"/>
      <c r="D21" s="14"/>
      <c r="E21" s="14"/>
      <c r="F21" s="14"/>
      <c r="G21" s="14"/>
      <c r="H21" s="14"/>
      <c r="I21" s="14"/>
      <c r="J21" s="14"/>
    </row>
    <row r="22" spans="1:10" x14ac:dyDescent="0.35">
      <c r="A22" s="1"/>
      <c r="B22" s="14"/>
      <c r="C22" s="19"/>
      <c r="D22" s="14"/>
      <c r="E22" s="14"/>
      <c r="F22" s="14"/>
      <c r="G22" s="14"/>
      <c r="H22" s="14"/>
      <c r="I22" s="14"/>
      <c r="J22" s="14"/>
    </row>
    <row r="23" spans="1:10" x14ac:dyDescent="0.35">
      <c r="A23" s="25" t="s">
        <v>38</v>
      </c>
      <c r="J23" s="20"/>
    </row>
    <row r="24" spans="1:10" x14ac:dyDescent="0.35">
      <c r="A24" s="1"/>
      <c r="J24" s="1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037FB9E344D4C90A8431F400EE5CF" ma:contentTypeVersion="8" ma:contentTypeDescription="Create a new document." ma:contentTypeScope="" ma:versionID="5c12a94872e75fa30f8771efcac8ae20">
  <xsd:schema xmlns:xsd="http://www.w3.org/2001/XMLSchema" xmlns:xs="http://www.w3.org/2001/XMLSchema" xmlns:p="http://schemas.microsoft.com/office/2006/metadata/properties" xmlns:ns2="69f742e2-1021-42c3-96ef-3d17fd823129" xmlns:ns3="0234f73f-4ded-4f98-ac69-d98971715957" targetNamespace="http://schemas.microsoft.com/office/2006/metadata/properties" ma:root="true" ma:fieldsID="c9553ff3bacc64ac74360dc5def5bfa2" ns2:_="" ns3:_="">
    <xsd:import namespace="69f742e2-1021-42c3-96ef-3d17fd823129"/>
    <xsd:import namespace="0234f73f-4ded-4f98-ac69-d989717159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742e2-1021-42c3-96ef-3d17fd823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4f73f-4ded-4f98-ac69-d9897171595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EC181A-B432-47CD-9854-9898ECFA17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4F703E-0ABC-408C-AAFB-3BD1780B0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742e2-1021-42c3-96ef-3d17fd823129"/>
    <ds:schemaRef ds:uri="0234f73f-4ded-4f98-ac69-d989717159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57D4DC-1B13-418B-97DF-3A46BE0595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Outputs</vt:lpstr>
      <vt:lpstr>Inputs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Dykoski</dc:creator>
  <cp:lastModifiedBy>User</cp:lastModifiedBy>
  <dcterms:created xsi:type="dcterms:W3CDTF">2014-03-11T17:37:30Z</dcterms:created>
  <dcterms:modified xsi:type="dcterms:W3CDTF">2021-08-22T02:15:59Z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0x0101008DA037FB9E344D4C90A8431F400EE5CF</vt:lpwstr>
  </property>
</Properties>
</file>