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5CE69504-E9C4-48C8-ABFD-1D65305FD8FC}" xr6:coauthVersionLast="47" xr6:coauthVersionMax="47" xr10:uidLastSave="{00000000-0000-0000-0000-000000000000}"/>
  <bookViews>
    <workbookView xWindow="1820" yWindow="1820" windowWidth="14400" windowHeight="7360" activeTab="2" xr2:uid="{00000000-000D-0000-FFFF-FFFF00000000}"/>
  </bookViews>
  <sheets>
    <sheet name="NPVQualitative" sheetId="5" r:id="rId1"/>
    <sheet name="Inputs" sheetId="2" r:id="rId2"/>
    <sheet name="RealOptions" sheetId="1" r:id="rId3"/>
    <sheet name="RealOptions2" sheetId="3" r:id="rId4"/>
    <sheet name="RealOptions3" sheetId="4" r:id="rId5"/>
  </sheets>
  <calcPr calcId="191029"/>
</workbook>
</file>

<file path=xl/calcChain.xml><?xml version="1.0" encoding="utf-8"?>
<calcChain xmlns="http://schemas.openxmlformats.org/spreadsheetml/2006/main">
  <c r="F5" i="4" l="1"/>
  <c r="N5" i="4" s="1"/>
  <c r="F6" i="4"/>
  <c r="N6" i="4" s="1"/>
  <c r="F7" i="4"/>
  <c r="G6" i="4"/>
  <c r="G7" i="4"/>
  <c r="G5" i="4"/>
  <c r="E7" i="5"/>
  <c r="E12" i="5" s="1"/>
  <c r="H5" i="3"/>
  <c r="G5" i="3"/>
  <c r="L6" i="4"/>
  <c r="K6" i="4"/>
  <c r="J6" i="4"/>
  <c r="I6" i="4"/>
  <c r="H6" i="4"/>
  <c r="L5" i="4"/>
  <c r="K5" i="4"/>
  <c r="K7" i="4" s="1"/>
  <c r="J5" i="4"/>
  <c r="I5" i="4"/>
  <c r="H5" i="4"/>
  <c r="E17" i="2"/>
  <c r="E13" i="2"/>
  <c r="G10" i="4" s="1"/>
  <c r="J5" i="3"/>
  <c r="I5" i="3"/>
  <c r="E6" i="3"/>
  <c r="E7" i="3"/>
  <c r="E5" i="3"/>
  <c r="A3" i="4"/>
  <c r="A1" i="4"/>
  <c r="A3" i="3"/>
  <c r="A1" i="3"/>
  <c r="J6" i="3"/>
  <c r="I6" i="3"/>
  <c r="H6" i="3"/>
  <c r="G6" i="3"/>
  <c r="F6" i="3"/>
  <c r="F5" i="3"/>
  <c r="E7" i="1"/>
  <c r="G6" i="1"/>
  <c r="H6" i="1"/>
  <c r="I6" i="1"/>
  <c r="J6" i="1"/>
  <c r="F6" i="1"/>
  <c r="G5" i="1"/>
  <c r="H5" i="1"/>
  <c r="I5" i="1"/>
  <c r="J5" i="1"/>
  <c r="F5" i="1"/>
  <c r="E6" i="2"/>
  <c r="E7" i="2" s="1"/>
  <c r="E6" i="1"/>
  <c r="E5" i="1"/>
  <c r="G7" i="3" l="1"/>
  <c r="P6" i="4"/>
  <c r="P5" i="4"/>
  <c r="I7" i="4"/>
  <c r="H7" i="3"/>
  <c r="J7" i="4"/>
  <c r="L7" i="4"/>
  <c r="N6" i="3"/>
  <c r="J7" i="3"/>
  <c r="H7" i="4"/>
  <c r="F7" i="3"/>
  <c r="L5" i="3"/>
  <c r="L6" i="3"/>
  <c r="N5" i="3"/>
  <c r="I7" i="3"/>
  <c r="L5" i="1"/>
  <c r="L6" i="1"/>
  <c r="N6" i="1"/>
  <c r="N5" i="1"/>
  <c r="F7" i="1"/>
  <c r="I7" i="1"/>
  <c r="G7" i="1"/>
  <c r="J7" i="1"/>
  <c r="H7" i="1"/>
  <c r="N7" i="4" l="1"/>
  <c r="P7" i="4"/>
  <c r="P8" i="4" s="1"/>
  <c r="N8" i="4"/>
  <c r="L7" i="3"/>
  <c r="N7" i="3"/>
  <c r="L7" i="1"/>
  <c r="N7" i="1"/>
  <c r="P9" i="4" l="1"/>
  <c r="N9" i="4"/>
</calcChain>
</file>

<file path=xl/sharedStrings.xml><?xml version="1.0" encoding="utf-8"?>
<sst xmlns="http://schemas.openxmlformats.org/spreadsheetml/2006/main" count="62" uniqueCount="31">
  <si>
    <t>Real Options Analysis</t>
  </si>
  <si>
    <t>NPV</t>
  </si>
  <si>
    <t>Base Case</t>
  </si>
  <si>
    <t>All amounts in US$ millions</t>
  </si>
  <si>
    <t>Worst Case</t>
  </si>
  <si>
    <t>Best Case</t>
  </si>
  <si>
    <t>Probabiltity</t>
  </si>
  <si>
    <t>Period</t>
  </si>
  <si>
    <t>Real Options Inputs</t>
  </si>
  <si>
    <t>Year 0 Investment</t>
  </si>
  <si>
    <t>After-Tax Annual Cash Flows</t>
  </si>
  <si>
    <t>Risk-Adjusted Cost of Capital</t>
  </si>
  <si>
    <t>Expected After-Tax Annual Cash Flows</t>
  </si>
  <si>
    <t>Number of Periods</t>
  </si>
  <si>
    <t>Expected Case</t>
  </si>
  <si>
    <t>Abandon Salvage Value</t>
  </si>
  <si>
    <t>PV</t>
  </si>
  <si>
    <t>Option to Invest or Cancel Only</t>
  </si>
  <si>
    <t>Option to Abandon</t>
  </si>
  <si>
    <t>Option to Expand</t>
  </si>
  <si>
    <t>Cash Flow After Abandon</t>
  </si>
  <si>
    <t>Expand Investment</t>
  </si>
  <si>
    <t>Probability</t>
  </si>
  <si>
    <t>Period 2 NPV</t>
  </si>
  <si>
    <t>Abandon 3 Salvage Value</t>
  </si>
  <si>
    <t>Salvage Value After Abandon</t>
  </si>
  <si>
    <t>Overall Expected Case</t>
  </si>
  <si>
    <t>Expand Option Expected Case</t>
  </si>
  <si>
    <t>NPV Qualitative Analysis</t>
  </si>
  <si>
    <t>-</t>
  </si>
  <si>
    <t>Present Value of Expand Investment (All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</si>
</sst>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3" fillId="0" borderId="0" xfId="0" applyFont="1"/>
    <xf numFmtId="6" fontId="0" fillId="0" borderId="0" xfId="0" applyNumberFormat="1"/>
    <xf numFmtId="0" fontId="1" fillId="2" borderId="1" xfId="1"/>
    <xf numFmtId="0" fontId="3" fillId="0" borderId="0" xfId="0" applyFont="1" applyAlignment="1">
      <alignment wrapText="1"/>
    </xf>
    <xf numFmtId="9" fontId="1" fillId="2" borderId="1" xfId="1" applyNumberFormat="1"/>
    <xf numFmtId="6" fontId="1" fillId="2" borderId="1" xfId="1" applyNumberFormat="1"/>
    <xf numFmtId="0" fontId="2" fillId="3" borderId="1" xfId="2"/>
    <xf numFmtId="6" fontId="2" fillId="3" borderId="3" xfId="2" applyNumberFormat="1" applyBorder="1"/>
    <xf numFmtId="6" fontId="1" fillId="2" borderId="2" xfId="1" applyNumberFormat="1" applyBorder="1"/>
    <xf numFmtId="8" fontId="0" fillId="0" borderId="0" xfId="0" applyNumberFormat="1"/>
    <xf numFmtId="8" fontId="2" fillId="3" borderId="1" xfId="2" applyNumberFormat="1"/>
    <xf numFmtId="38" fontId="1" fillId="2" borderId="1" xfId="1" applyNumberFormat="1"/>
    <xf numFmtId="8" fontId="3" fillId="0" borderId="0" xfId="0" applyNumberFormat="1" applyFont="1"/>
    <xf numFmtId="6" fontId="0" fillId="0" borderId="0" xfId="0" applyNumberFormat="1" applyBorder="1"/>
    <xf numFmtId="8" fontId="0" fillId="0" borderId="0" xfId="0" applyNumberFormat="1" applyBorder="1"/>
    <xf numFmtId="0" fontId="0" fillId="0" borderId="0" xfId="0" applyBorder="1"/>
    <xf numFmtId="6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14" sqref="A14"/>
    </sheetView>
  </sheetViews>
  <sheetFormatPr defaultRowHeight="14.5" x14ac:dyDescent="0.35"/>
  <cols>
    <col min="5" max="5" width="13.54296875" customWidth="1"/>
  </cols>
  <sheetData>
    <row r="1" spans="1:5" x14ac:dyDescent="0.35">
      <c r="A1" s="1" t="s">
        <v>0</v>
      </c>
    </row>
    <row r="2" spans="1:5" x14ac:dyDescent="0.35">
      <c r="A2" s="1" t="s">
        <v>28</v>
      </c>
    </row>
    <row r="3" spans="1:5" ht="43.5" x14ac:dyDescent="0.35">
      <c r="C3" s="1" t="s">
        <v>6</v>
      </c>
      <c r="E3" s="4" t="s">
        <v>10</v>
      </c>
    </row>
    <row r="4" spans="1:5" x14ac:dyDescent="0.35">
      <c r="A4" s="1" t="s">
        <v>4</v>
      </c>
      <c r="C4" s="3">
        <v>0.3</v>
      </c>
      <c r="E4" s="6">
        <v>-20</v>
      </c>
    </row>
    <row r="5" spans="1:5" x14ac:dyDescent="0.35">
      <c r="A5" s="1" t="s">
        <v>2</v>
      </c>
      <c r="C5" s="3">
        <v>0.5</v>
      </c>
      <c r="E5" s="6">
        <v>80</v>
      </c>
    </row>
    <row r="6" spans="1:5" x14ac:dyDescent="0.35">
      <c r="A6" s="1" t="s">
        <v>5</v>
      </c>
      <c r="C6" s="3">
        <v>0.2</v>
      </c>
      <c r="E6" s="9">
        <v>140</v>
      </c>
    </row>
    <row r="7" spans="1:5" x14ac:dyDescent="0.35">
      <c r="A7" s="1" t="s">
        <v>12</v>
      </c>
      <c r="E7" s="8">
        <f>SUMPRODUCT(C4:C6, E4:E6)</f>
        <v>62</v>
      </c>
    </row>
    <row r="9" spans="1:5" x14ac:dyDescent="0.35">
      <c r="A9" s="1" t="s">
        <v>11</v>
      </c>
      <c r="D9" s="5">
        <v>0.15</v>
      </c>
    </row>
    <row r="10" spans="1:5" x14ac:dyDescent="0.35">
      <c r="A10" s="1" t="s">
        <v>9</v>
      </c>
      <c r="D10" s="6">
        <v>-200</v>
      </c>
    </row>
    <row r="11" spans="1:5" x14ac:dyDescent="0.35">
      <c r="A11" s="1" t="s">
        <v>13</v>
      </c>
      <c r="D11" s="12">
        <v>5</v>
      </c>
    </row>
    <row r="12" spans="1:5" x14ac:dyDescent="0.35">
      <c r="A12" s="1" t="s">
        <v>1</v>
      </c>
      <c r="E12" s="11">
        <f>NPV(D9, E7, E7, E7, E7, E7)+D10</f>
        <v>7.83361607670696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E6" sqref="E6"/>
    </sheetView>
  </sheetViews>
  <sheetFormatPr defaultRowHeight="14.5" x14ac:dyDescent="0.35"/>
  <cols>
    <col min="3" max="3" width="10.1796875" customWidth="1"/>
    <col min="5" max="5" width="15.6328125" customWidth="1"/>
  </cols>
  <sheetData>
    <row r="1" spans="1:5" x14ac:dyDescent="0.35">
      <c r="A1" s="1" t="s">
        <v>0</v>
      </c>
    </row>
    <row r="2" spans="1:5" x14ac:dyDescent="0.35">
      <c r="A2" s="1" t="s">
        <v>8</v>
      </c>
    </row>
    <row r="3" spans="1:5" ht="29" x14ac:dyDescent="0.35">
      <c r="C3" s="1" t="s">
        <v>6</v>
      </c>
      <c r="E3" s="4" t="s">
        <v>10</v>
      </c>
    </row>
    <row r="4" spans="1:5" x14ac:dyDescent="0.35">
      <c r="A4" s="1" t="s">
        <v>4</v>
      </c>
      <c r="C4" s="3">
        <v>0.5</v>
      </c>
      <c r="E4" s="6">
        <v>-20</v>
      </c>
    </row>
    <row r="5" spans="1:5" x14ac:dyDescent="0.35">
      <c r="A5" s="1" t="s">
        <v>5</v>
      </c>
      <c r="C5" s="3">
        <v>0.5</v>
      </c>
      <c r="E5" s="9">
        <v>120</v>
      </c>
    </row>
    <row r="6" spans="1:5" x14ac:dyDescent="0.35">
      <c r="A6" s="1" t="s">
        <v>12</v>
      </c>
      <c r="E6" s="8">
        <f>SUMPRODUCT(C4:C5, E4:E5)</f>
        <v>50</v>
      </c>
    </row>
    <row r="7" spans="1:5" x14ac:dyDescent="0.35">
      <c r="A7" s="1" t="s">
        <v>1</v>
      </c>
      <c r="E7" s="11">
        <f>NPV(D9, E6, E6, E6, E6, E6)+NPVQualitative!D10</f>
        <v>-50.469393004115233</v>
      </c>
    </row>
    <row r="8" spans="1:5" x14ac:dyDescent="0.35">
      <c r="A8" s="1"/>
    </row>
    <row r="9" spans="1:5" x14ac:dyDescent="0.35">
      <c r="A9" s="1" t="s">
        <v>11</v>
      </c>
      <c r="D9" s="5">
        <v>0.2</v>
      </c>
    </row>
    <row r="11" spans="1:5" x14ac:dyDescent="0.35">
      <c r="A11" s="1" t="s">
        <v>15</v>
      </c>
      <c r="D11" s="6">
        <v>50</v>
      </c>
    </row>
    <row r="12" spans="1:5" x14ac:dyDescent="0.35">
      <c r="A12" s="1" t="s">
        <v>20</v>
      </c>
      <c r="D12" s="6">
        <v>0</v>
      </c>
      <c r="E12" s="1" t="s">
        <v>23</v>
      </c>
    </row>
    <row r="13" spans="1:5" x14ac:dyDescent="0.35">
      <c r="A13" s="1" t="s">
        <v>21</v>
      </c>
      <c r="D13" s="6">
        <v>-750</v>
      </c>
      <c r="E13" s="11">
        <f>NPV(D9, 0, D13)</f>
        <v>-520.83333333333337</v>
      </c>
    </row>
    <row r="14" spans="1:5" ht="29" x14ac:dyDescent="0.35">
      <c r="C14" s="1" t="s">
        <v>22</v>
      </c>
      <c r="E14" s="4" t="s">
        <v>10</v>
      </c>
    </row>
    <row r="15" spans="1:5" x14ac:dyDescent="0.35">
      <c r="A15" s="1" t="s">
        <v>4</v>
      </c>
      <c r="C15" s="3">
        <v>0.2</v>
      </c>
      <c r="E15" s="6">
        <v>-40</v>
      </c>
    </row>
    <row r="16" spans="1:5" x14ac:dyDescent="0.35">
      <c r="A16" s="1" t="s">
        <v>5</v>
      </c>
      <c r="C16" s="3">
        <v>0.8</v>
      </c>
      <c r="E16" s="6">
        <v>350</v>
      </c>
    </row>
    <row r="17" spans="1:5" x14ac:dyDescent="0.35">
      <c r="A17" s="1" t="s">
        <v>12</v>
      </c>
      <c r="E17" s="7">
        <f>SUMPRODUCT(C15:C16,E15:E16)</f>
        <v>272</v>
      </c>
    </row>
    <row r="18" spans="1:5" x14ac:dyDescent="0.35">
      <c r="A18" s="1" t="s">
        <v>1</v>
      </c>
    </row>
    <row r="19" spans="1:5" x14ac:dyDescent="0.35">
      <c r="A19" s="1" t="s">
        <v>24</v>
      </c>
      <c r="D19" s="6">
        <v>350</v>
      </c>
    </row>
    <row r="20" spans="1:5" x14ac:dyDescent="0.35">
      <c r="A20" s="1" t="s">
        <v>25</v>
      </c>
      <c r="D20" s="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tabSelected="1" workbookViewId="0">
      <selection activeCell="M5" sqref="M5"/>
    </sheetView>
  </sheetViews>
  <sheetFormatPr defaultRowHeight="14.5" x14ac:dyDescent="0.35"/>
  <cols>
    <col min="2" max="2" width="1.90625" customWidth="1"/>
    <col min="3" max="3" width="2.08984375" customWidth="1"/>
    <col min="4" max="4" width="1.81640625" customWidth="1"/>
    <col min="5" max="5" width="6.453125" customWidth="1"/>
    <col min="6" max="6" width="6.81640625" customWidth="1"/>
    <col min="7" max="7" width="6.90625" customWidth="1"/>
    <col min="8" max="8" width="7.1796875" customWidth="1"/>
    <col min="9" max="10" width="7" customWidth="1"/>
    <col min="11" max="11" width="2.54296875" customWidth="1"/>
    <col min="12" max="12" width="8.08984375" bestFit="1" customWidth="1"/>
    <col min="13" max="13" width="2.54296875" customWidth="1"/>
    <col min="17" max="17" width="2.90625" customWidth="1"/>
    <col min="18" max="18" width="2.54296875" customWidth="1"/>
    <col min="19" max="19" width="2.81640625" customWidth="1"/>
  </cols>
  <sheetData>
    <row r="1" spans="1:14" x14ac:dyDescent="0.35">
      <c r="A1" s="1" t="s">
        <v>0</v>
      </c>
    </row>
    <row r="2" spans="1:14" x14ac:dyDescent="0.35">
      <c r="A2" s="1" t="s">
        <v>17</v>
      </c>
    </row>
    <row r="3" spans="1:14" x14ac:dyDescent="0.35">
      <c r="A3" t="s">
        <v>3</v>
      </c>
    </row>
    <row r="4" spans="1:14" x14ac:dyDescent="0.35">
      <c r="A4" s="1" t="s">
        <v>7</v>
      </c>
      <c r="E4" s="1">
        <v>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L4" s="1" t="s">
        <v>16</v>
      </c>
      <c r="N4" s="1" t="s">
        <v>1</v>
      </c>
    </row>
    <row r="5" spans="1:14" x14ac:dyDescent="0.35">
      <c r="A5" t="s">
        <v>4</v>
      </c>
      <c r="E5" s="2">
        <f>NPVQualitative!D10</f>
        <v>-200</v>
      </c>
      <c r="F5" s="2">
        <f>Inputs!$E$4</f>
        <v>-20</v>
      </c>
      <c r="G5" s="2">
        <f>Inputs!$E$4</f>
        <v>-20</v>
      </c>
      <c r="H5" s="2">
        <f>Inputs!$E$4</f>
        <v>-20</v>
      </c>
      <c r="I5" s="2">
        <f>Inputs!$E$4</f>
        <v>-20</v>
      </c>
      <c r="J5" s="2">
        <f>Inputs!$E$4</f>
        <v>-20</v>
      </c>
      <c r="L5" s="10">
        <f>NPV(Inputs!$D$9,RealOptions!$F5:$J5)</f>
        <v>-59.812242798353914</v>
      </c>
      <c r="N5" s="10">
        <f>NPV(Inputs!D9,RealOptions!F5:J5)+RealOptions!E5</f>
        <v>-259.81224279835391</v>
      </c>
    </row>
    <row r="6" spans="1:14" x14ac:dyDescent="0.35">
      <c r="A6" t="s">
        <v>5</v>
      </c>
      <c r="E6" s="14">
        <f>NPVQualitative!D10</f>
        <v>-200</v>
      </c>
      <c r="F6" s="14">
        <f>Inputs!$E$5</f>
        <v>120</v>
      </c>
      <c r="G6" s="14">
        <f>Inputs!$E$5</f>
        <v>120</v>
      </c>
      <c r="H6" s="14">
        <f>Inputs!$E$5</f>
        <v>120</v>
      </c>
      <c r="I6" s="14">
        <f>Inputs!$E$5</f>
        <v>120</v>
      </c>
      <c r="J6" s="14">
        <f>Inputs!$E$5</f>
        <v>120</v>
      </c>
      <c r="K6" s="16"/>
      <c r="L6" s="15">
        <f>NPV(Inputs!$D$9,RealOptions!$F6:$J6)</f>
        <v>358.8734567901235</v>
      </c>
      <c r="M6" s="16"/>
      <c r="N6" s="15">
        <f>NPV(Inputs!D9, RealOptions!F6:J6)+RealOptions!E6</f>
        <v>158.8734567901235</v>
      </c>
    </row>
    <row r="7" spans="1:14" x14ac:dyDescent="0.35">
      <c r="A7" t="s">
        <v>14</v>
      </c>
      <c r="E7" s="2">
        <f>NPVQualitative!D10</f>
        <v>-200</v>
      </c>
      <c r="F7" s="2">
        <f>Inputs!$E$6</f>
        <v>50</v>
      </c>
      <c r="G7" s="2">
        <f>Inputs!$E$6</f>
        <v>50</v>
      </c>
      <c r="H7" s="2">
        <f>Inputs!$E$6</f>
        <v>50</v>
      </c>
      <c r="I7" s="2">
        <f>Inputs!$E$6</f>
        <v>50</v>
      </c>
      <c r="J7" s="2">
        <f>Inputs!$E$6</f>
        <v>50</v>
      </c>
      <c r="L7" s="10">
        <f>NPV(Inputs!$D$9,RealOptions!$F7:$J7)</f>
        <v>149.53060699588477</v>
      </c>
      <c r="N7" s="10">
        <f>NPV(Inputs!D9, RealOptions!F7:J7)+RealOptions!E7</f>
        <v>-50.469393004115233</v>
      </c>
    </row>
    <row r="8" spans="1:14" x14ac:dyDescent="0.35">
      <c r="E8" s="2"/>
      <c r="L8" s="10"/>
    </row>
    <row r="9" spans="1:14" x14ac:dyDescent="0.35">
      <c r="L9" s="10"/>
    </row>
    <row r="10" spans="1:14" x14ac:dyDescent="0.35">
      <c r="L10" s="10"/>
    </row>
    <row r="11" spans="1:14" x14ac:dyDescent="0.35">
      <c r="L11" s="10"/>
    </row>
    <row r="12" spans="1:14" x14ac:dyDescent="0.35">
      <c r="A12" s="1"/>
      <c r="E12" s="1"/>
      <c r="F12" s="1"/>
      <c r="G12" s="1"/>
      <c r="H12" s="1"/>
      <c r="I12" s="1"/>
      <c r="J12" s="1"/>
      <c r="L12" s="13"/>
      <c r="N12" s="1"/>
    </row>
    <row r="13" spans="1:14" x14ac:dyDescent="0.35">
      <c r="E13" s="2"/>
      <c r="F13" s="2"/>
      <c r="G13" s="2"/>
      <c r="H13" s="2"/>
      <c r="I13" s="2"/>
      <c r="J13" s="2"/>
      <c r="L13" s="10"/>
      <c r="N13" s="10"/>
    </row>
    <row r="14" spans="1:14" x14ac:dyDescent="0.35">
      <c r="E14" s="14"/>
      <c r="F14" s="14"/>
      <c r="G14" s="14"/>
      <c r="H14" s="14"/>
      <c r="I14" s="14"/>
      <c r="J14" s="14"/>
      <c r="K14" s="16"/>
      <c r="L14" s="15"/>
      <c r="M14" s="16"/>
      <c r="N14" s="15"/>
    </row>
    <row r="15" spans="1:14" x14ac:dyDescent="0.35">
      <c r="E15" s="2"/>
      <c r="F15" s="2"/>
      <c r="G15" s="2"/>
      <c r="H15" s="2"/>
      <c r="I15" s="2"/>
      <c r="J15" s="2"/>
      <c r="L15" s="10"/>
      <c r="N15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selection activeCell="P13" sqref="P13"/>
    </sheetView>
  </sheetViews>
  <sheetFormatPr defaultRowHeight="14.5" x14ac:dyDescent="0.35"/>
  <cols>
    <col min="2" max="2" width="2.08984375" customWidth="1"/>
    <col min="3" max="3" width="1.6328125" customWidth="1"/>
    <col min="4" max="4" width="1.81640625" customWidth="1"/>
    <col min="5" max="5" width="6.81640625" customWidth="1"/>
    <col min="6" max="6" width="6.90625" customWidth="1"/>
    <col min="7" max="7" width="7.08984375" customWidth="1"/>
    <col min="8" max="8" width="7.453125" customWidth="1"/>
    <col min="9" max="9" width="7.1796875" customWidth="1"/>
    <col min="10" max="10" width="6.54296875" customWidth="1"/>
    <col min="11" max="11" width="2.453125" customWidth="1"/>
    <col min="13" max="13" width="2.54296875" customWidth="1"/>
  </cols>
  <sheetData>
    <row r="1" spans="1:14" x14ac:dyDescent="0.35">
      <c r="A1" s="1" t="str">
        <f>RealOptions!A1</f>
        <v>Real Options Analysis</v>
      </c>
    </row>
    <row r="2" spans="1:14" x14ac:dyDescent="0.35">
      <c r="A2" s="1" t="s">
        <v>18</v>
      </c>
    </row>
    <row r="3" spans="1:14" x14ac:dyDescent="0.35">
      <c r="A3" t="str">
        <f>RealOptions!A3</f>
        <v>All amounts in US$ millions</v>
      </c>
    </row>
    <row r="4" spans="1:14" x14ac:dyDescent="0.35">
      <c r="A4" s="1" t="s">
        <v>7</v>
      </c>
      <c r="E4" s="1">
        <v>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L4" s="13" t="s">
        <v>16</v>
      </c>
      <c r="N4" s="1" t="s">
        <v>1</v>
      </c>
    </row>
    <row r="5" spans="1:14" x14ac:dyDescent="0.35">
      <c r="A5" t="s">
        <v>4</v>
      </c>
      <c r="E5" s="2">
        <f>NPVQualitative!$D$10</f>
        <v>-200</v>
      </c>
      <c r="F5" s="2">
        <f>Inputs!$E$4</f>
        <v>-20</v>
      </c>
      <c r="G5" s="2">
        <f>Inputs!D11</f>
        <v>50</v>
      </c>
      <c r="H5" s="2">
        <f>Inputs!D12</f>
        <v>0</v>
      </c>
      <c r="I5" s="2">
        <f>Inputs!D12</f>
        <v>0</v>
      </c>
      <c r="J5" s="2">
        <f>Inputs!D12</f>
        <v>0</v>
      </c>
      <c r="L5" s="10">
        <f>NPV(Inputs!$D$9,RealOptions2!$F5:$J5)</f>
        <v>18.055555555555561</v>
      </c>
      <c r="N5" s="10">
        <f>NPV(Inputs!D9,RealOptions2!F5, G5,H5,I5,J5)+RealOptions2!E5</f>
        <v>-181.94444444444443</v>
      </c>
    </row>
    <row r="6" spans="1:14" x14ac:dyDescent="0.35">
      <c r="A6" t="s">
        <v>5</v>
      </c>
      <c r="E6" s="2">
        <f>NPVQualitative!$D$10</f>
        <v>-200</v>
      </c>
      <c r="F6" s="14">
        <f>Inputs!$E$5</f>
        <v>120</v>
      </c>
      <c r="G6" s="14">
        <f>Inputs!$E$5</f>
        <v>120</v>
      </c>
      <c r="H6" s="14">
        <f>Inputs!$E$5</f>
        <v>120</v>
      </c>
      <c r="I6" s="14">
        <f>Inputs!$E$5</f>
        <v>120</v>
      </c>
      <c r="J6" s="14">
        <f>Inputs!$E$5</f>
        <v>120</v>
      </c>
      <c r="L6" s="15">
        <f>NPV(Inputs!$D$9,RealOptions2!$F6:$J6)</f>
        <v>358.8734567901235</v>
      </c>
      <c r="N6" s="15">
        <f>NPV(Inputs!D9, RealOptions2!F6:J6)+RealOptions2!E6</f>
        <v>158.8734567901235</v>
      </c>
    </row>
    <row r="7" spans="1:14" x14ac:dyDescent="0.35">
      <c r="A7" t="s">
        <v>14</v>
      </c>
      <c r="E7" s="2">
        <f>NPVQualitative!$D$10</f>
        <v>-200</v>
      </c>
      <c r="F7" s="2">
        <f>Inputs!$E$6</f>
        <v>50</v>
      </c>
      <c r="G7" s="2">
        <f>(Inputs!C4*G5)+(Inputs!C5*G6)</f>
        <v>85</v>
      </c>
      <c r="H7" s="2">
        <f>(Inputs!$C$4*RealOptions2!H$5)+(Inputs!$C$5*RealOptions2!H$6)</f>
        <v>60</v>
      </c>
      <c r="I7" s="2">
        <f>(Inputs!$C$4*RealOptions2!I$5)+(Inputs!$C$5*RealOptions2!I$6)</f>
        <v>60</v>
      </c>
      <c r="J7" s="2">
        <f>(Inputs!$C$4*RealOptions2!J$5)+(Inputs!$C$5*RealOptions2!J$6)</f>
        <v>60</v>
      </c>
      <c r="L7" s="10">
        <f>NPV(Inputs!$D$9,RealOptions2!$F7:$J7)</f>
        <v>188.46450617283952</v>
      </c>
      <c r="N7" s="10">
        <f>NPV(Inputs!D9, RealOptions2!F7:J7)+RealOptions2!E7</f>
        <v>-11.535493827160479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>
      <selection activeCell="R14" sqref="R14"/>
    </sheetView>
  </sheetViews>
  <sheetFormatPr defaultRowHeight="14.5" x14ac:dyDescent="0.35"/>
  <cols>
    <col min="1" max="1" width="16.6328125" customWidth="1"/>
    <col min="2" max="2" width="2.1796875" customWidth="1"/>
    <col min="3" max="3" width="1.81640625" customWidth="1"/>
    <col min="4" max="4" width="1.90625" customWidth="1"/>
    <col min="5" max="5" width="4.54296875" customWidth="1"/>
    <col min="6" max="6" width="5.36328125" customWidth="1"/>
    <col min="7" max="7" width="6.1796875" customWidth="1"/>
    <col min="8" max="8" width="6" customWidth="1"/>
    <col min="9" max="9" width="5.90625" customWidth="1"/>
    <col min="10" max="10" width="6.54296875" customWidth="1"/>
    <col min="11" max="11" width="6" customWidth="1"/>
    <col min="12" max="12" width="6.08984375" customWidth="1"/>
    <col min="13" max="13" width="1.54296875" customWidth="1"/>
    <col min="15" max="15" width="1.1796875" customWidth="1"/>
  </cols>
  <sheetData>
    <row r="1" spans="1:16" x14ac:dyDescent="0.35">
      <c r="A1" s="1" t="str">
        <f>RealOptions!A1</f>
        <v>Real Options Analysis</v>
      </c>
    </row>
    <row r="2" spans="1:16" x14ac:dyDescent="0.35">
      <c r="A2" s="1" t="s">
        <v>19</v>
      </c>
    </row>
    <row r="3" spans="1:16" x14ac:dyDescent="0.35">
      <c r="A3" t="str">
        <f>RealOptions!A3</f>
        <v>All amounts in US$ millions</v>
      </c>
    </row>
    <row r="4" spans="1:16" x14ac:dyDescent="0.35">
      <c r="A4" s="1" t="s">
        <v>7</v>
      </c>
      <c r="E4" s="1">
        <v>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N4" s="13" t="s">
        <v>16</v>
      </c>
      <c r="P4" s="1" t="s">
        <v>1</v>
      </c>
    </row>
    <row r="5" spans="1:16" x14ac:dyDescent="0.35">
      <c r="A5" t="s">
        <v>4</v>
      </c>
      <c r="E5" s="17" t="s">
        <v>29</v>
      </c>
      <c r="F5" s="14">
        <f>Inputs!$D$12</f>
        <v>0</v>
      </c>
      <c r="G5" s="14">
        <f>Inputs!$D$12</f>
        <v>0</v>
      </c>
      <c r="H5" s="2">
        <f>Inputs!E15</f>
        <v>-40</v>
      </c>
      <c r="I5" s="2">
        <f>Inputs!E15</f>
        <v>-40</v>
      </c>
      <c r="J5" s="2">
        <f>Inputs!D19</f>
        <v>350</v>
      </c>
      <c r="K5" s="2">
        <f>Inputs!D20</f>
        <v>0</v>
      </c>
      <c r="L5" s="2">
        <f>Inputs!D20</f>
        <v>0</v>
      </c>
      <c r="N5" s="10">
        <f>NPV(Inputs!$D$9,F5:L5)</f>
        <v>98.218878600823061</v>
      </c>
      <c r="P5" s="10">
        <f>NPV(Inputs!$D$9,F5:L5)+G10</f>
        <v>-422.6144547325103</v>
      </c>
    </row>
    <row r="6" spans="1:16" x14ac:dyDescent="0.35">
      <c r="A6" t="s">
        <v>5</v>
      </c>
      <c r="E6" s="17" t="s">
        <v>29</v>
      </c>
      <c r="F6" s="14">
        <f>Inputs!$D$12</f>
        <v>0</v>
      </c>
      <c r="G6" s="14">
        <f>Inputs!$D$12</f>
        <v>0</v>
      </c>
      <c r="H6" s="14">
        <f>Inputs!E16</f>
        <v>350</v>
      </c>
      <c r="I6" s="14">
        <f>Inputs!E16</f>
        <v>350</v>
      </c>
      <c r="J6" s="14">
        <f>Inputs!E16</f>
        <v>350</v>
      </c>
      <c r="K6" s="14">
        <f>Inputs!E16</f>
        <v>350</v>
      </c>
      <c r="L6" s="14">
        <f>Inputs!E16</f>
        <v>350</v>
      </c>
      <c r="N6" s="15">
        <f>NPV(Inputs!$D$9,F6:L6)</f>
        <v>726.88489511888451</v>
      </c>
      <c r="O6" s="16"/>
      <c r="P6" s="15">
        <f>NPV(Inputs!D9,F6:L6)+G10</f>
        <v>206.05156178555114</v>
      </c>
    </row>
    <row r="7" spans="1:16" x14ac:dyDescent="0.35">
      <c r="A7" t="s">
        <v>14</v>
      </c>
      <c r="E7" s="17" t="s">
        <v>29</v>
      </c>
      <c r="F7" s="14">
        <f>Inputs!$D$12</f>
        <v>0</v>
      </c>
      <c r="G7" s="14">
        <f>Inputs!$D$12</f>
        <v>0</v>
      </c>
      <c r="H7" s="2">
        <f>(Inputs!$C$15*RealOptions3!H$5)+(Inputs!$C$16*RealOptions3!H$6)</f>
        <v>272</v>
      </c>
      <c r="I7" s="2">
        <f>(Inputs!$C$15*RealOptions3!I$5)+(Inputs!$C$16*RealOptions3!I$6)</f>
        <v>272</v>
      </c>
      <c r="J7" s="2">
        <f>(Inputs!$C$15*RealOptions3!J$5)+(Inputs!$C$16*RealOptions3!J$6)</f>
        <v>350</v>
      </c>
      <c r="K7" s="2">
        <f>(Inputs!$C$15*RealOptions3!K$5)+(Inputs!$C$16*RealOptions3!K$6)</f>
        <v>280</v>
      </c>
      <c r="L7" s="2">
        <f>(Inputs!$C$15*RealOptions3!L$5)+(Inputs!$C$16*RealOptions3!L$6)</f>
        <v>280</v>
      </c>
      <c r="N7" s="10">
        <f>NPV(Inputs!$D$9,F7:L7)</f>
        <v>601.1516918152721</v>
      </c>
      <c r="P7" s="10">
        <f>NPV(Inputs!D9,F7:L7)+G10</f>
        <v>80.318358481938731</v>
      </c>
    </row>
    <row r="8" spans="1:16" x14ac:dyDescent="0.35">
      <c r="A8" t="s">
        <v>27</v>
      </c>
      <c r="G8" s="14"/>
      <c r="N8" s="10">
        <f>Inputs!C5*RealOptions3!N7</f>
        <v>300.57584590763605</v>
      </c>
      <c r="P8" s="10">
        <f>Inputs!C5*P7</f>
        <v>40.159179240969365</v>
      </c>
    </row>
    <row r="9" spans="1:16" x14ac:dyDescent="0.35">
      <c r="A9" s="1" t="s">
        <v>26</v>
      </c>
      <c r="G9" s="1"/>
      <c r="N9" s="10">
        <f>N8+RealOptions2!L7</f>
        <v>489.0403520804756</v>
      </c>
      <c r="P9" s="13">
        <f>P8+RealOptions2!N7</f>
        <v>28.623685413808886</v>
      </c>
    </row>
    <row r="10" spans="1:16" ht="58" x14ac:dyDescent="0.35">
      <c r="A10" s="18" t="s">
        <v>30</v>
      </c>
      <c r="G10" s="14">
        <f>Inputs!$E$13</f>
        <v>-520.83333333333337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F1FA45-E5B9-402C-B698-6E2CAF1C70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CBDB6E-5685-4B13-A03E-CCCEAA2AAA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DCC41-C566-4C03-8A83-32CCE356D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NPVQualitative</vt:lpstr>
      <vt:lpstr>Inputs</vt:lpstr>
      <vt:lpstr>RealOptions</vt:lpstr>
      <vt:lpstr>RealOptions2</vt:lpstr>
      <vt:lpstr>RealOptions3</vt:lpstr>
    </vt:vector>
  </TitlesOfParts>
  <Company>Holmes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2013-04-29T16:25:16Z</dcterms:created>
  <dcterms:modified xsi:type="dcterms:W3CDTF">2021-08-23T02:29:18Z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